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0" yWindow="2865" windowWidth="20520" windowHeight="5220"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608" activeSheetId="1"/>
  </customWorkbookViews>
</workbook>
</file>

<file path=xl/calcChain.xml><?xml version="1.0" encoding="utf-8"?>
<calcChain xmlns="http://schemas.openxmlformats.org/spreadsheetml/2006/main">
  <c r="E125" i="2"/>
  <c r="D125"/>
  <c r="C125"/>
  <c r="F125" s="1"/>
  <c r="E124"/>
  <c r="D124"/>
  <c r="C124"/>
  <c r="F124" s="1"/>
  <c r="E123"/>
  <c r="D123"/>
  <c r="C123"/>
  <c r="K119"/>
  <c r="I119"/>
  <c r="G119"/>
  <c r="E119"/>
  <c r="C119"/>
  <c r="M118"/>
  <c r="F123" l="1"/>
  <c r="F126" s="1"/>
  <c r="M119"/>
  <c r="E14" i="3"/>
  <c r="D15"/>
  <c r="D14"/>
  <c r="E112" i="2" l="1"/>
  <c r="D112"/>
  <c r="C112"/>
  <c r="E111"/>
  <c r="D111"/>
  <c r="C111"/>
  <c r="E110"/>
  <c r="D110"/>
  <c r="C110"/>
  <c r="K106"/>
  <c r="I106"/>
  <c r="G106"/>
  <c r="E106"/>
  <c r="C106"/>
  <c r="M105"/>
  <c r="C8" i="3" l="1"/>
  <c r="F110" i="2"/>
  <c r="M106"/>
  <c r="F111"/>
  <c r="F112"/>
  <c r="F1543" i="1"/>
  <c r="F113" i="2" l="1"/>
  <c r="D1569" i="1"/>
  <c r="C17" i="3"/>
  <c r="H504" i="1"/>
  <c r="C4" i="8"/>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3"/>
  <c r="AB6" i="1"/>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1426"/>
  <c r="AB1427"/>
  <c r="AB1428"/>
  <c r="AB1429"/>
  <c r="AB1430"/>
  <c r="AB1431"/>
  <c r="AB1432"/>
  <c r="AB1433"/>
  <c r="AB1434"/>
  <c r="AB1435"/>
  <c r="AB1436"/>
  <c r="AB1437"/>
  <c r="AB1438"/>
  <c r="AB1440"/>
  <c r="AB1441"/>
  <c r="AB1442"/>
  <c r="AB1443"/>
  <c r="AB1444"/>
  <c r="AB1445"/>
  <c r="AB1446"/>
  <c r="AB1447"/>
  <c r="AB1448"/>
  <c r="AB1449"/>
  <c r="AB1450"/>
  <c r="AB1451"/>
  <c r="AB1452"/>
  <c r="AB1453"/>
  <c r="AB1454"/>
  <c r="AB1456"/>
  <c r="AB1457"/>
  <c r="AB1458"/>
  <c r="AB1462"/>
  <c r="AB1463"/>
  <c r="AB1464"/>
  <c r="AB1465"/>
  <c r="AB1466"/>
  <c r="AB1467"/>
  <c r="AB1468"/>
  <c r="AB1470"/>
  <c r="AB1472"/>
  <c r="AB1473"/>
  <c r="AB1475"/>
  <c r="AB1481"/>
  <c r="AB1485"/>
  <c r="AB1486"/>
  <c r="AB1491"/>
  <c r="AB1492"/>
  <c r="AB1493"/>
  <c r="AB1494"/>
  <c r="AB1495"/>
  <c r="AB1496"/>
  <c r="AB1497"/>
  <c r="AB1498"/>
  <c r="AB1499"/>
  <c r="AB1500"/>
  <c r="AB1501"/>
  <c r="AB1502"/>
  <c r="AB1503"/>
  <c r="AB1504"/>
  <c r="AB1505"/>
  <c r="AB1506"/>
  <c r="AB1508"/>
  <c r="AB1514"/>
  <c r="AB1515"/>
  <c r="AB1516"/>
  <c r="AB1517"/>
  <c r="AB1518"/>
  <c r="AB1519"/>
  <c r="AB1520"/>
  <c r="AB1521"/>
  <c r="AB1522"/>
  <c r="AB1523"/>
  <c r="AB1524"/>
  <c r="AB1525"/>
  <c r="AB1526"/>
  <c r="AB1527"/>
  <c r="AB1528"/>
  <c r="AB1529"/>
  <c r="AB1530"/>
  <c r="AB1531"/>
  <c r="AB1532"/>
  <c r="AB1535"/>
  <c r="AB1536"/>
  <c r="AB1537"/>
  <c r="AB1538"/>
  <c r="AB1545"/>
  <c r="AB1546"/>
  <c r="AB1547"/>
  <c r="AB1548"/>
  <c r="AB1549"/>
  <c r="AB1550"/>
  <c r="AB1551"/>
  <c r="AB1555"/>
  <c r="AB1557"/>
  <c r="AB1560"/>
  <c r="AB1561"/>
  <c r="AB1562"/>
  <c r="AB1563"/>
  <c r="AB1564"/>
  <c r="AB1565"/>
  <c r="AB1566"/>
  <c r="AB1567"/>
  <c r="AB1569"/>
  <c r="AB1570"/>
  <c r="AB1571"/>
  <c r="AB1573"/>
  <c r="AB1574"/>
  <c r="AB1576"/>
  <c r="AB1577"/>
  <c r="AB1578"/>
  <c r="AB1579"/>
  <c r="AB1580"/>
  <c r="AB1581"/>
  <c r="AB1582"/>
  <c r="AB1583"/>
  <c r="AB1584"/>
  <c r="AB1585"/>
  <c r="AB1586"/>
  <c r="AB1587"/>
  <c r="AB1588"/>
  <c r="AB1589"/>
  <c r="AB1591"/>
  <c r="AB1593"/>
  <c r="AB1594"/>
  <c r="AB1595"/>
  <c r="AB1596"/>
  <c r="AB1598"/>
  <c r="AB1599"/>
  <c r="AB1601"/>
  <c r="AB1602"/>
  <c r="AB1603"/>
  <c r="AB1604"/>
  <c r="AB1605"/>
  <c r="AB1606"/>
  <c r="AB1607"/>
  <c r="AB1619"/>
  <c r="AB1626"/>
  <c r="AB1627"/>
  <c r="AB1628"/>
  <c r="AB1629"/>
  <c r="AB1630"/>
  <c r="AB1631"/>
  <c r="AB1632"/>
  <c r="AB1633"/>
  <c r="AB1634"/>
  <c r="AB1635"/>
  <c r="AB1636"/>
  <c r="AB1637"/>
  <c r="AB1638"/>
  <c r="AB1639"/>
  <c r="AB1640"/>
  <c r="AB1641"/>
  <c r="AB1642"/>
  <c r="AB1643"/>
  <c r="AB1644"/>
  <c r="AB1645"/>
  <c r="AB1646"/>
  <c r="AB1647"/>
  <c r="AB5"/>
  <c r="G1648"/>
  <c r="K1648"/>
  <c r="O1648"/>
  <c r="P1648"/>
  <c r="Q1648"/>
  <c r="T1648"/>
  <c r="U1648"/>
  <c r="V1648"/>
  <c r="W1648"/>
  <c r="X1648"/>
  <c r="AD1648"/>
  <c r="AE1648"/>
  <c r="E17" i="3" l="1"/>
  <c r="D17"/>
  <c r="E16"/>
  <c r="D16"/>
  <c r="F1648" i="1"/>
  <c r="H1648" s="1"/>
  <c r="D1648"/>
  <c r="D1419"/>
  <c r="E98" i="2"/>
  <c r="E97"/>
  <c r="E96"/>
  <c r="D96"/>
  <c r="C96"/>
  <c r="O6" i="1"/>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5"/>
  <c r="C6" i="3"/>
  <c r="D1184" i="1"/>
  <c r="C16" i="3" l="1"/>
  <c r="D6" i="1"/>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5"/>
  <c r="M91" i="2" l="1"/>
  <c r="K92"/>
  <c r="D98"/>
  <c r="C98"/>
  <c r="D97"/>
  <c r="C97"/>
  <c r="I92"/>
  <c r="G92"/>
  <c r="E92"/>
  <c r="C92"/>
  <c r="M92" l="1"/>
  <c r="F97"/>
  <c r="F96"/>
  <c r="F98"/>
  <c r="T1535" i="1"/>
  <c r="U1535"/>
  <c r="V1535"/>
  <c r="W1535"/>
  <c r="X1535"/>
  <c r="AD1535"/>
  <c r="AE1535"/>
  <c r="T1536"/>
  <c r="U1536"/>
  <c r="V1536"/>
  <c r="W1536"/>
  <c r="X1536"/>
  <c r="AD1536"/>
  <c r="AE1536"/>
  <c r="T1537"/>
  <c r="U1537"/>
  <c r="V1537"/>
  <c r="W1537"/>
  <c r="X1537"/>
  <c r="AD1537"/>
  <c r="AE1537"/>
  <c r="T1538"/>
  <c r="U1538"/>
  <c r="V1538"/>
  <c r="W1538"/>
  <c r="X1538"/>
  <c r="AD1538"/>
  <c r="AE1538"/>
  <c r="T1539"/>
  <c r="U1539"/>
  <c r="V1539"/>
  <c r="W1539"/>
  <c r="X1539"/>
  <c r="AD1539"/>
  <c r="AE1539"/>
  <c r="T1540"/>
  <c r="U1540"/>
  <c r="V1540"/>
  <c r="W1540"/>
  <c r="X1540"/>
  <c r="AD1540"/>
  <c r="AE1540"/>
  <c r="T1541"/>
  <c r="U1541"/>
  <c r="V1541"/>
  <c r="W1541"/>
  <c r="X1541"/>
  <c r="AD1541"/>
  <c r="AE1541"/>
  <c r="T1542"/>
  <c r="U1542"/>
  <c r="V1542"/>
  <c r="W1542"/>
  <c r="X1542"/>
  <c r="AD1542"/>
  <c r="AE1542"/>
  <c r="T1543"/>
  <c r="U1543"/>
  <c r="V1543"/>
  <c r="W1543"/>
  <c r="X1543"/>
  <c r="AD1543"/>
  <c r="AE1543"/>
  <c r="T1544"/>
  <c r="U1544"/>
  <c r="V1544"/>
  <c r="W1544"/>
  <c r="X1544"/>
  <c r="AD1544"/>
  <c r="AE1544"/>
  <c r="T1545"/>
  <c r="U1545"/>
  <c r="V1545"/>
  <c r="W1545"/>
  <c r="X1545"/>
  <c r="AD1545"/>
  <c r="AE1545"/>
  <c r="T1546"/>
  <c r="U1546"/>
  <c r="V1546"/>
  <c r="W1546"/>
  <c r="X1546"/>
  <c r="AD1546"/>
  <c r="AE1546"/>
  <c r="T1547"/>
  <c r="U1547"/>
  <c r="V1547"/>
  <c r="W1547"/>
  <c r="X1547"/>
  <c r="AD1547"/>
  <c r="AE1547"/>
  <c r="T1548"/>
  <c r="U1548"/>
  <c r="V1548"/>
  <c r="W1548"/>
  <c r="X1548"/>
  <c r="AD1548"/>
  <c r="AE1548"/>
  <c r="T1549"/>
  <c r="U1549"/>
  <c r="V1549"/>
  <c r="W1549"/>
  <c r="X1549"/>
  <c r="AD1549"/>
  <c r="AE1549"/>
  <c r="T1550"/>
  <c r="U1550"/>
  <c r="V1550"/>
  <c r="W1550"/>
  <c r="X1550"/>
  <c r="AD1550"/>
  <c r="AE1550"/>
  <c r="T1551"/>
  <c r="U1551"/>
  <c r="V1551"/>
  <c r="W1551"/>
  <c r="X1551"/>
  <c r="AD1551"/>
  <c r="AE1551"/>
  <c r="T1552"/>
  <c r="U1552"/>
  <c r="V1552"/>
  <c r="W1552"/>
  <c r="X1552"/>
  <c r="AD1552"/>
  <c r="AE1552"/>
  <c r="T1553"/>
  <c r="U1553"/>
  <c r="V1553"/>
  <c r="W1553"/>
  <c r="X1553"/>
  <c r="AD1553"/>
  <c r="AE1553"/>
  <c r="T1554"/>
  <c r="U1554"/>
  <c r="V1554"/>
  <c r="W1554"/>
  <c r="X1554"/>
  <c r="AD1554"/>
  <c r="AE1554"/>
  <c r="T1555"/>
  <c r="U1555"/>
  <c r="V1555"/>
  <c r="W1555"/>
  <c r="X1555"/>
  <c r="AD1555"/>
  <c r="AE1555"/>
  <c r="T1556"/>
  <c r="U1556"/>
  <c r="V1556"/>
  <c r="W1556"/>
  <c r="X1556"/>
  <c r="AD1556"/>
  <c r="AE1556"/>
  <c r="T1557"/>
  <c r="U1557"/>
  <c r="V1557"/>
  <c r="W1557"/>
  <c r="X1557"/>
  <c r="AD1557"/>
  <c r="AE1557"/>
  <c r="T1558"/>
  <c r="U1558"/>
  <c r="V1558"/>
  <c r="W1558"/>
  <c r="X1558"/>
  <c r="AD1558"/>
  <c r="AE1558"/>
  <c r="T1559"/>
  <c r="U1559"/>
  <c r="V1559"/>
  <c r="W1559"/>
  <c r="X1559"/>
  <c r="AD1559"/>
  <c r="AE1559"/>
  <c r="T1560"/>
  <c r="U1560"/>
  <c r="V1560"/>
  <c r="W1560"/>
  <c r="X1560"/>
  <c r="AD1560"/>
  <c r="AE1560"/>
  <c r="T1561"/>
  <c r="U1561"/>
  <c r="V1561"/>
  <c r="W1561"/>
  <c r="X1561"/>
  <c r="AD1561"/>
  <c r="AE1561"/>
  <c r="T1562"/>
  <c r="U1562"/>
  <c r="V1562"/>
  <c r="W1562"/>
  <c r="X1562"/>
  <c r="AD1562"/>
  <c r="AE1562"/>
  <c r="T1563"/>
  <c r="U1563"/>
  <c r="V1563"/>
  <c r="W1563"/>
  <c r="X1563"/>
  <c r="AD1563"/>
  <c r="AE1563"/>
  <c r="T1564"/>
  <c r="U1564"/>
  <c r="V1564"/>
  <c r="W1564"/>
  <c r="X1564"/>
  <c r="AD1564"/>
  <c r="AE1564"/>
  <c r="T1565"/>
  <c r="U1565"/>
  <c r="V1565"/>
  <c r="W1565"/>
  <c r="X1565"/>
  <c r="AD1565"/>
  <c r="AE1565"/>
  <c r="T1566"/>
  <c r="U1566"/>
  <c r="V1566"/>
  <c r="W1566"/>
  <c r="X1566"/>
  <c r="AD1566"/>
  <c r="AE1566"/>
  <c r="T1567"/>
  <c r="U1567"/>
  <c r="V1567"/>
  <c r="W1567"/>
  <c r="X1567"/>
  <c r="AD1567"/>
  <c r="AE1567"/>
  <c r="T1568"/>
  <c r="U1568"/>
  <c r="V1568"/>
  <c r="W1568"/>
  <c r="X1568"/>
  <c r="AD1568"/>
  <c r="AE1568"/>
  <c r="T1569"/>
  <c r="U1569"/>
  <c r="V1569"/>
  <c r="W1569"/>
  <c r="X1569"/>
  <c r="AD1569"/>
  <c r="AE1569"/>
  <c r="T1570"/>
  <c r="U1570"/>
  <c r="V1570"/>
  <c r="W1570"/>
  <c r="X1570"/>
  <c r="AD1570"/>
  <c r="AE1570"/>
  <c r="T1571"/>
  <c r="U1571"/>
  <c r="V1571"/>
  <c r="W1571"/>
  <c r="X1571"/>
  <c r="AD1571"/>
  <c r="AE1571"/>
  <c r="T1572"/>
  <c r="U1572"/>
  <c r="V1572"/>
  <c r="W1572"/>
  <c r="X1572"/>
  <c r="AD1572"/>
  <c r="AE1572"/>
  <c r="T1573"/>
  <c r="U1573"/>
  <c r="V1573"/>
  <c r="W1573"/>
  <c r="X1573"/>
  <c r="AD1573"/>
  <c r="AE1573"/>
  <c r="T1574"/>
  <c r="U1574"/>
  <c r="V1574"/>
  <c r="W1574"/>
  <c r="X1574"/>
  <c r="AD1574"/>
  <c r="AE1574"/>
  <c r="T1575"/>
  <c r="U1575"/>
  <c r="V1575"/>
  <c r="W1575"/>
  <c r="X1575"/>
  <c r="AD1575"/>
  <c r="AE1575"/>
  <c r="T1576"/>
  <c r="U1576"/>
  <c r="V1576"/>
  <c r="W1576"/>
  <c r="X1576"/>
  <c r="AD1576"/>
  <c r="AE1576"/>
  <c r="T1577"/>
  <c r="U1577"/>
  <c r="V1577"/>
  <c r="W1577"/>
  <c r="X1577"/>
  <c r="AD1577"/>
  <c r="AE1577"/>
  <c r="T1578"/>
  <c r="U1578"/>
  <c r="V1578"/>
  <c r="W1578"/>
  <c r="X1578"/>
  <c r="AD1578"/>
  <c r="AE1578"/>
  <c r="T1579"/>
  <c r="U1579"/>
  <c r="V1579"/>
  <c r="W1579"/>
  <c r="X1579"/>
  <c r="AD1579"/>
  <c r="AE1579"/>
  <c r="T1580"/>
  <c r="U1580"/>
  <c r="V1580"/>
  <c r="W1580"/>
  <c r="X1580"/>
  <c r="AD1580"/>
  <c r="AE1580"/>
  <c r="T1581"/>
  <c r="U1581"/>
  <c r="V1581"/>
  <c r="W1581"/>
  <c r="X1581"/>
  <c r="AD1581"/>
  <c r="AE1581"/>
  <c r="T1582"/>
  <c r="U1582"/>
  <c r="V1582"/>
  <c r="W1582"/>
  <c r="X1582"/>
  <c r="AD1582"/>
  <c r="AE1582"/>
  <c r="T1583"/>
  <c r="U1583"/>
  <c r="V1583"/>
  <c r="W1583"/>
  <c r="X1583"/>
  <c r="AD1583"/>
  <c r="AE1583"/>
  <c r="T1584"/>
  <c r="U1584"/>
  <c r="V1584"/>
  <c r="W1584"/>
  <c r="X1584"/>
  <c r="AD1584"/>
  <c r="AE1584"/>
  <c r="T1585"/>
  <c r="U1585"/>
  <c r="V1585"/>
  <c r="W1585"/>
  <c r="X1585"/>
  <c r="AD1585"/>
  <c r="AE1585"/>
  <c r="T1586"/>
  <c r="U1586"/>
  <c r="V1586"/>
  <c r="W1586"/>
  <c r="X1586"/>
  <c r="AD1586"/>
  <c r="AE1586"/>
  <c r="T1587"/>
  <c r="U1587"/>
  <c r="V1587"/>
  <c r="W1587"/>
  <c r="X1587"/>
  <c r="AD1587"/>
  <c r="AE1587"/>
  <c r="T1588"/>
  <c r="U1588"/>
  <c r="V1588"/>
  <c r="W1588"/>
  <c r="X1588"/>
  <c r="AD1588"/>
  <c r="AE1588"/>
  <c r="T1589"/>
  <c r="U1589"/>
  <c r="V1589"/>
  <c r="W1589"/>
  <c r="X1589"/>
  <c r="AD1589"/>
  <c r="AE1589"/>
  <c r="T1590"/>
  <c r="U1590"/>
  <c r="V1590"/>
  <c r="W1590"/>
  <c r="X1590"/>
  <c r="AD1590"/>
  <c r="AE1590"/>
  <c r="T1591"/>
  <c r="U1591"/>
  <c r="V1591"/>
  <c r="W1591"/>
  <c r="X1591"/>
  <c r="AD1591"/>
  <c r="AE1591"/>
  <c r="T1592"/>
  <c r="U1592"/>
  <c r="V1592"/>
  <c r="W1592"/>
  <c r="X1592"/>
  <c r="AD1592"/>
  <c r="AE1592"/>
  <c r="T1593"/>
  <c r="U1593"/>
  <c r="V1593"/>
  <c r="W1593"/>
  <c r="X1593"/>
  <c r="AD1593"/>
  <c r="AE1593"/>
  <c r="T1594"/>
  <c r="U1594"/>
  <c r="V1594"/>
  <c r="W1594"/>
  <c r="X1594"/>
  <c r="AD1594"/>
  <c r="AE1594"/>
  <c r="T1595"/>
  <c r="U1595"/>
  <c r="V1595"/>
  <c r="W1595"/>
  <c r="X1595"/>
  <c r="AD1595"/>
  <c r="AE1595"/>
  <c r="T1596"/>
  <c r="U1596"/>
  <c r="V1596"/>
  <c r="W1596"/>
  <c r="X1596"/>
  <c r="AD1596"/>
  <c r="AE1596"/>
  <c r="T1597"/>
  <c r="U1597"/>
  <c r="V1597"/>
  <c r="W1597"/>
  <c r="X1597"/>
  <c r="AD1597"/>
  <c r="AE1597"/>
  <c r="T1598"/>
  <c r="U1598"/>
  <c r="V1598"/>
  <c r="W1598"/>
  <c r="X1598"/>
  <c r="AD1598"/>
  <c r="AE1598"/>
  <c r="T1599"/>
  <c r="U1599"/>
  <c r="V1599"/>
  <c r="W1599"/>
  <c r="X1599"/>
  <c r="AD1599"/>
  <c r="AE1599"/>
  <c r="T1600"/>
  <c r="U1600"/>
  <c r="V1600"/>
  <c r="W1600"/>
  <c r="X1600"/>
  <c r="AD1600"/>
  <c r="AE1600"/>
  <c r="T1601"/>
  <c r="U1601"/>
  <c r="V1601"/>
  <c r="W1601"/>
  <c r="X1601"/>
  <c r="AD1601"/>
  <c r="AE1601"/>
  <c r="T1602"/>
  <c r="U1602"/>
  <c r="V1602"/>
  <c r="W1602"/>
  <c r="X1602"/>
  <c r="AD1602"/>
  <c r="AE1602"/>
  <c r="T1603"/>
  <c r="U1603"/>
  <c r="V1603"/>
  <c r="W1603"/>
  <c r="X1603"/>
  <c r="AD1603"/>
  <c r="AE1603"/>
  <c r="T1604"/>
  <c r="U1604"/>
  <c r="V1604"/>
  <c r="W1604"/>
  <c r="X1604"/>
  <c r="AD1604"/>
  <c r="AE1604"/>
  <c r="T1605"/>
  <c r="U1605"/>
  <c r="V1605"/>
  <c r="W1605"/>
  <c r="X1605"/>
  <c r="AD1605"/>
  <c r="AE1605"/>
  <c r="T1606"/>
  <c r="U1606"/>
  <c r="V1606"/>
  <c r="W1606"/>
  <c r="X1606"/>
  <c r="AD1606"/>
  <c r="AE1606"/>
  <c r="T1607"/>
  <c r="U1607"/>
  <c r="V1607"/>
  <c r="W1607"/>
  <c r="X1607"/>
  <c r="AD1607"/>
  <c r="AE1607"/>
  <c r="T1608"/>
  <c r="U1608"/>
  <c r="V1608"/>
  <c r="W1608"/>
  <c r="X1608"/>
  <c r="AD1608"/>
  <c r="AE1608"/>
  <c r="T1609"/>
  <c r="U1609"/>
  <c r="V1609"/>
  <c r="W1609"/>
  <c r="X1609"/>
  <c r="AD1609"/>
  <c r="AE1609"/>
  <c r="T1610"/>
  <c r="U1610"/>
  <c r="V1610"/>
  <c r="W1610"/>
  <c r="X1610"/>
  <c r="AD1610"/>
  <c r="AE1610"/>
  <c r="T1611"/>
  <c r="U1611"/>
  <c r="V1611"/>
  <c r="W1611"/>
  <c r="X1611"/>
  <c r="AD1611"/>
  <c r="AE1611"/>
  <c r="T1612"/>
  <c r="U1612"/>
  <c r="V1612"/>
  <c r="W1612"/>
  <c r="X1612"/>
  <c r="AD1612"/>
  <c r="AE1612"/>
  <c r="T1613"/>
  <c r="U1613"/>
  <c r="V1613"/>
  <c r="W1613"/>
  <c r="X1613"/>
  <c r="AD1613"/>
  <c r="AE1613"/>
  <c r="T1614"/>
  <c r="U1614"/>
  <c r="V1614"/>
  <c r="W1614"/>
  <c r="X1614"/>
  <c r="AD1614"/>
  <c r="AE1614"/>
  <c r="T1615"/>
  <c r="U1615"/>
  <c r="V1615"/>
  <c r="W1615"/>
  <c r="X1615"/>
  <c r="AD1615"/>
  <c r="AE1615"/>
  <c r="T1616"/>
  <c r="U1616"/>
  <c r="V1616"/>
  <c r="W1616"/>
  <c r="X1616"/>
  <c r="AD1616"/>
  <c r="AE1616"/>
  <c r="T1617"/>
  <c r="U1617"/>
  <c r="V1617"/>
  <c r="W1617"/>
  <c r="X1617"/>
  <c r="AD1617"/>
  <c r="AE1617"/>
  <c r="T1618"/>
  <c r="U1618"/>
  <c r="V1618"/>
  <c r="W1618"/>
  <c r="X1618"/>
  <c r="AD1618"/>
  <c r="AE1618"/>
  <c r="T1619"/>
  <c r="U1619"/>
  <c r="V1619"/>
  <c r="W1619"/>
  <c r="X1619"/>
  <c r="AD1619"/>
  <c r="AE1619"/>
  <c r="T1620"/>
  <c r="U1620"/>
  <c r="V1620"/>
  <c r="W1620"/>
  <c r="X1620"/>
  <c r="AD1620"/>
  <c r="AE1620"/>
  <c r="T1621"/>
  <c r="U1621"/>
  <c r="V1621"/>
  <c r="W1621"/>
  <c r="X1621"/>
  <c r="AD1621"/>
  <c r="AE1621"/>
  <c r="T1622"/>
  <c r="U1622"/>
  <c r="V1622"/>
  <c r="W1622"/>
  <c r="X1622"/>
  <c r="AD1622"/>
  <c r="AE1622"/>
  <c r="T1623"/>
  <c r="U1623"/>
  <c r="V1623"/>
  <c r="W1623"/>
  <c r="X1623"/>
  <c r="AD1623"/>
  <c r="AE1623"/>
  <c r="T1624"/>
  <c r="U1624"/>
  <c r="V1624"/>
  <c r="W1624"/>
  <c r="X1624"/>
  <c r="AD1624"/>
  <c r="AE1624"/>
  <c r="T1625"/>
  <c r="U1625"/>
  <c r="V1625"/>
  <c r="W1625"/>
  <c r="X1625"/>
  <c r="AD1625"/>
  <c r="AE1625"/>
  <c r="T1626"/>
  <c r="U1626"/>
  <c r="V1626"/>
  <c r="W1626"/>
  <c r="X1626"/>
  <c r="AD1626"/>
  <c r="AE1626"/>
  <c r="T1627"/>
  <c r="U1627"/>
  <c r="V1627"/>
  <c r="W1627"/>
  <c r="X1627"/>
  <c r="AD1627"/>
  <c r="AE1627"/>
  <c r="T1628"/>
  <c r="U1628"/>
  <c r="V1628"/>
  <c r="W1628"/>
  <c r="X1628"/>
  <c r="AD1628"/>
  <c r="AE1628"/>
  <c r="T1629"/>
  <c r="U1629"/>
  <c r="V1629"/>
  <c r="W1629"/>
  <c r="X1629"/>
  <c r="AD1629"/>
  <c r="AE1629"/>
  <c r="T1630"/>
  <c r="U1630"/>
  <c r="V1630"/>
  <c r="W1630"/>
  <c r="X1630"/>
  <c r="AD1630"/>
  <c r="AE1630"/>
  <c r="T1631"/>
  <c r="U1631"/>
  <c r="V1631"/>
  <c r="W1631"/>
  <c r="X1631"/>
  <c r="AD1631"/>
  <c r="AE1631"/>
  <c r="T1632"/>
  <c r="U1632"/>
  <c r="V1632"/>
  <c r="W1632"/>
  <c r="X1632"/>
  <c r="AD1632"/>
  <c r="AE1632"/>
  <c r="T1633"/>
  <c r="U1633"/>
  <c r="V1633"/>
  <c r="W1633"/>
  <c r="X1633"/>
  <c r="AD1633"/>
  <c r="AE1633"/>
  <c r="T1634"/>
  <c r="U1634"/>
  <c r="V1634"/>
  <c r="W1634"/>
  <c r="X1634"/>
  <c r="AD1634"/>
  <c r="AE1634"/>
  <c r="T1635"/>
  <c r="U1635"/>
  <c r="V1635"/>
  <c r="W1635"/>
  <c r="X1635"/>
  <c r="AD1635"/>
  <c r="AE1635"/>
  <c r="T1636"/>
  <c r="U1636"/>
  <c r="V1636"/>
  <c r="W1636"/>
  <c r="X1636"/>
  <c r="AD1636"/>
  <c r="AE1636"/>
  <c r="T1637"/>
  <c r="U1637"/>
  <c r="V1637"/>
  <c r="W1637"/>
  <c r="X1637"/>
  <c r="AD1637"/>
  <c r="AE1637"/>
  <c r="T1638"/>
  <c r="U1638"/>
  <c r="V1638"/>
  <c r="W1638"/>
  <c r="X1638"/>
  <c r="AD1638"/>
  <c r="AE1638"/>
  <c r="T1639"/>
  <c r="U1639"/>
  <c r="V1639"/>
  <c r="W1639"/>
  <c r="X1639"/>
  <c r="AD1639"/>
  <c r="AE1639"/>
  <c r="T1640"/>
  <c r="U1640"/>
  <c r="V1640"/>
  <c r="W1640"/>
  <c r="X1640"/>
  <c r="AD1640"/>
  <c r="AE1640"/>
  <c r="T1641"/>
  <c r="U1641"/>
  <c r="V1641"/>
  <c r="W1641"/>
  <c r="X1641"/>
  <c r="AD1641"/>
  <c r="AE1641"/>
  <c r="T1642"/>
  <c r="U1642"/>
  <c r="V1642"/>
  <c r="W1642"/>
  <c r="X1642"/>
  <c r="AD1642"/>
  <c r="AE1642"/>
  <c r="T1643"/>
  <c r="U1643"/>
  <c r="V1643"/>
  <c r="W1643"/>
  <c r="X1643"/>
  <c r="AD1643"/>
  <c r="AE1643"/>
  <c r="T1644"/>
  <c r="U1644"/>
  <c r="V1644"/>
  <c r="W1644"/>
  <c r="X1644"/>
  <c r="AD1644"/>
  <c r="AE1644"/>
  <c r="T1645"/>
  <c r="U1645"/>
  <c r="V1645"/>
  <c r="W1645"/>
  <c r="X1645"/>
  <c r="AD1645"/>
  <c r="AE1645"/>
  <c r="T1646"/>
  <c r="U1646"/>
  <c r="V1646"/>
  <c r="W1646"/>
  <c r="X1646"/>
  <c r="AD1646"/>
  <c r="AE1646"/>
  <c r="T1647"/>
  <c r="U1647"/>
  <c r="V1647"/>
  <c r="W1647"/>
  <c r="X1647"/>
  <c r="AD1647"/>
  <c r="AE1647"/>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9"/>
  <c r="G1640"/>
  <c r="G1643"/>
  <c r="G1647"/>
  <c r="F99" i="2" l="1"/>
  <c r="F1536" i="1"/>
  <c r="H1536" s="1"/>
  <c r="F1537"/>
  <c r="H1537" s="1"/>
  <c r="F1538"/>
  <c r="H1538" s="1"/>
  <c r="F1539"/>
  <c r="H1539" s="1"/>
  <c r="F1540"/>
  <c r="H1540" s="1"/>
  <c r="F1541"/>
  <c r="H1541" s="1"/>
  <c r="F1542"/>
  <c r="H1542" s="1"/>
  <c r="H1543"/>
  <c r="F1544"/>
  <c r="H1544" s="1"/>
  <c r="F1545"/>
  <c r="H1545" s="1"/>
  <c r="F1546"/>
  <c r="H1546" s="1"/>
  <c r="F1547"/>
  <c r="H1547" s="1"/>
  <c r="F1548"/>
  <c r="H1548" s="1"/>
  <c r="F1549"/>
  <c r="H1549" s="1"/>
  <c r="F1550"/>
  <c r="H1550" s="1"/>
  <c r="F1551"/>
  <c r="H1551" s="1"/>
  <c r="F1552"/>
  <c r="H1552" s="1"/>
  <c r="F1553"/>
  <c r="H1553" s="1"/>
  <c r="F1554"/>
  <c r="H1554" s="1"/>
  <c r="F1555"/>
  <c r="H1555" s="1"/>
  <c r="F1556"/>
  <c r="H1556" s="1"/>
  <c r="F1557"/>
  <c r="H1557" s="1"/>
  <c r="F1558"/>
  <c r="H1558" s="1"/>
  <c r="F1559"/>
  <c r="H1559" s="1"/>
  <c r="F1560"/>
  <c r="H1560" s="1"/>
  <c r="F1561"/>
  <c r="H1561" s="1"/>
  <c r="F1562"/>
  <c r="H1562" s="1"/>
  <c r="F1563"/>
  <c r="H1563" s="1"/>
  <c r="F1564"/>
  <c r="H1564" s="1"/>
  <c r="F1565"/>
  <c r="H1565" s="1"/>
  <c r="F1566"/>
  <c r="H1566" s="1"/>
  <c r="F1567"/>
  <c r="H1567" s="1"/>
  <c r="F1568"/>
  <c r="H1568" s="1"/>
  <c r="H1569"/>
  <c r="H1570"/>
  <c r="H1571"/>
  <c r="H1572"/>
  <c r="F1573"/>
  <c r="H1573" s="1"/>
  <c r="H1574"/>
  <c r="H1575"/>
  <c r="H1576"/>
  <c r="H1577"/>
  <c r="H1578"/>
  <c r="F1579"/>
  <c r="H1579" s="1"/>
  <c r="F1580"/>
  <c r="H1580" s="1"/>
  <c r="F1581"/>
  <c r="H1581" s="1"/>
  <c r="F1582"/>
  <c r="H1582" s="1"/>
  <c r="H1583"/>
  <c r="H1584"/>
  <c r="F1585"/>
  <c r="H1585" s="1"/>
  <c r="F1586"/>
  <c r="H1586" s="1"/>
  <c r="F1587"/>
  <c r="H1587" s="1"/>
  <c r="F1588"/>
  <c r="H1588" s="1"/>
  <c r="F1589"/>
  <c r="H1589" s="1"/>
  <c r="H1590"/>
  <c r="F1591"/>
  <c r="H1591" s="1"/>
  <c r="H1592"/>
  <c r="H1593"/>
  <c r="H1594"/>
  <c r="H1595"/>
  <c r="F1596"/>
  <c r="H1596" s="1"/>
  <c r="H1597"/>
  <c r="F1598"/>
  <c r="H1598" s="1"/>
  <c r="H1599"/>
  <c r="H1600"/>
  <c r="F1601"/>
  <c r="H1601" s="1"/>
  <c r="F1602"/>
  <c r="H1602" s="1"/>
  <c r="F1603"/>
  <c r="H1603" s="1"/>
  <c r="F1604"/>
  <c r="H1604" s="1"/>
  <c r="F1605"/>
  <c r="H1605" s="1"/>
  <c r="F1606"/>
  <c r="H1606" s="1"/>
  <c r="F1607"/>
  <c r="H1607" s="1"/>
  <c r="F1608"/>
  <c r="H1608" s="1"/>
  <c r="F1609"/>
  <c r="H1609" s="1"/>
  <c r="F1610"/>
  <c r="H1610" s="1"/>
  <c r="F1611"/>
  <c r="H1611" s="1"/>
  <c r="F1612"/>
  <c r="H1612" s="1"/>
  <c r="F1613"/>
  <c r="H1613" s="1"/>
  <c r="F1614"/>
  <c r="H1614" s="1"/>
  <c r="F1615"/>
  <c r="H1615" s="1"/>
  <c r="F1616"/>
  <c r="H1616" s="1"/>
  <c r="F1617"/>
  <c r="H1617" s="1"/>
  <c r="F1618"/>
  <c r="H1618" s="1"/>
  <c r="F1619"/>
  <c r="H1619" s="1"/>
  <c r="F1620"/>
  <c r="H1620" s="1"/>
  <c r="F1621"/>
  <c r="H1621" s="1"/>
  <c r="F1622"/>
  <c r="H1622" s="1"/>
  <c r="F1623"/>
  <c r="H1623" s="1"/>
  <c r="F1624"/>
  <c r="H1624" s="1"/>
  <c r="F1625"/>
  <c r="H1625" s="1"/>
  <c r="F1626"/>
  <c r="H1626" s="1"/>
  <c r="F1627"/>
  <c r="H1627" s="1"/>
  <c r="F1628"/>
  <c r="H1628" s="1"/>
  <c r="F1629"/>
  <c r="H1629" s="1"/>
  <c r="F1630"/>
  <c r="H1630" s="1"/>
  <c r="F1631"/>
  <c r="H1631" s="1"/>
  <c r="F1632"/>
  <c r="H1632" s="1"/>
  <c r="F1633"/>
  <c r="H1633" s="1"/>
  <c r="H1634"/>
  <c r="F1635"/>
  <c r="H1635" s="1"/>
  <c r="F1636"/>
  <c r="H1636" s="1"/>
  <c r="F1637"/>
  <c r="H1637" s="1"/>
  <c r="F1638"/>
  <c r="H1638" s="1"/>
  <c r="F1639"/>
  <c r="H1639" s="1"/>
  <c r="F1640"/>
  <c r="H1640" s="1"/>
  <c r="F1641"/>
  <c r="H1641" s="1"/>
  <c r="F1642"/>
  <c r="H1642" s="1"/>
  <c r="F1643"/>
  <c r="H1643" s="1"/>
  <c r="F1644"/>
  <c r="H1644" s="1"/>
  <c r="F1645"/>
  <c r="H1645" s="1"/>
  <c r="F1646"/>
  <c r="H1646" s="1"/>
  <c r="F1647"/>
  <c r="H1647" s="1"/>
  <c r="F1535"/>
  <c r="H1535" s="1"/>
  <c r="F1513"/>
  <c r="H1513" s="1"/>
  <c r="G1513"/>
  <c r="K1513"/>
  <c r="T1513"/>
  <c r="U1513"/>
  <c r="V1513"/>
  <c r="F1514"/>
  <c r="H1514" s="1"/>
  <c r="G1514"/>
  <c r="K1514"/>
  <c r="T1514"/>
  <c r="U1514"/>
  <c r="V1514"/>
  <c r="F1515"/>
  <c r="H1515" s="1"/>
  <c r="G1515"/>
  <c r="K1515"/>
  <c r="T1515"/>
  <c r="U1515"/>
  <c r="V1515"/>
  <c r="F1516"/>
  <c r="H1516" s="1"/>
  <c r="G1516"/>
  <c r="K1516"/>
  <c r="T1516"/>
  <c r="U1516"/>
  <c r="V1516"/>
  <c r="F1517"/>
  <c r="H1517" s="1"/>
  <c r="G1517"/>
  <c r="K1517"/>
  <c r="T1517"/>
  <c r="U1517"/>
  <c r="V1517"/>
  <c r="T1426" l="1"/>
  <c r="U1426"/>
  <c r="V1426"/>
  <c r="W1426"/>
  <c r="X1426"/>
  <c r="AD1426"/>
  <c r="AE1426"/>
  <c r="T1427"/>
  <c r="U1427"/>
  <c r="V1427"/>
  <c r="W1427"/>
  <c r="X1427"/>
  <c r="AD1427"/>
  <c r="AE1427"/>
  <c r="T1428"/>
  <c r="U1428"/>
  <c r="V1428"/>
  <c r="W1428"/>
  <c r="X1428"/>
  <c r="AD1428"/>
  <c r="AE1428"/>
  <c r="T1429"/>
  <c r="U1429"/>
  <c r="V1429"/>
  <c r="W1429"/>
  <c r="X1429"/>
  <c r="AD1429"/>
  <c r="AE1429"/>
  <c r="T1430"/>
  <c r="U1430"/>
  <c r="V1430"/>
  <c r="W1430"/>
  <c r="X1430"/>
  <c r="AD1430"/>
  <c r="AE1430"/>
  <c r="T1431"/>
  <c r="U1431"/>
  <c r="V1431"/>
  <c r="W1431"/>
  <c r="X1431"/>
  <c r="AD1431"/>
  <c r="AE1431"/>
  <c r="T1432"/>
  <c r="U1432"/>
  <c r="V1432"/>
  <c r="W1432"/>
  <c r="X1432"/>
  <c r="AD1432"/>
  <c r="AE1432"/>
  <c r="T1433"/>
  <c r="U1433"/>
  <c r="V1433"/>
  <c r="W1433"/>
  <c r="X1433"/>
  <c r="AD1433"/>
  <c r="AE1433"/>
  <c r="T1434"/>
  <c r="U1434"/>
  <c r="V1434"/>
  <c r="W1434"/>
  <c r="X1434"/>
  <c r="AD1434"/>
  <c r="AE1434"/>
  <c r="T1435"/>
  <c r="U1435"/>
  <c r="V1435"/>
  <c r="W1435"/>
  <c r="X1435"/>
  <c r="AD1435"/>
  <c r="AE1435"/>
  <c r="T1436"/>
  <c r="U1436"/>
  <c r="V1436"/>
  <c r="W1436"/>
  <c r="X1436"/>
  <c r="AD1436"/>
  <c r="AE1436"/>
  <c r="T1437"/>
  <c r="U1437"/>
  <c r="V1437"/>
  <c r="W1437"/>
  <c r="X1437"/>
  <c r="AD1437"/>
  <c r="AE1437"/>
  <c r="T1438"/>
  <c r="U1438"/>
  <c r="V1438"/>
  <c r="W1438"/>
  <c r="X1438"/>
  <c r="AD1438"/>
  <c r="AE1438"/>
  <c r="T1439"/>
  <c r="U1439"/>
  <c r="V1439"/>
  <c r="W1439"/>
  <c r="X1439"/>
  <c r="AD1439"/>
  <c r="AE1439"/>
  <c r="T1440"/>
  <c r="U1440"/>
  <c r="V1440"/>
  <c r="W1440"/>
  <c r="X1440"/>
  <c r="AD1440"/>
  <c r="AE1440"/>
  <c r="T1441"/>
  <c r="U1441"/>
  <c r="V1441"/>
  <c r="W1441"/>
  <c r="X1441"/>
  <c r="AD1441"/>
  <c r="AE1441"/>
  <c r="T1442"/>
  <c r="U1442"/>
  <c r="V1442"/>
  <c r="W1442"/>
  <c r="X1442"/>
  <c r="AD1442"/>
  <c r="AE1442"/>
  <c r="T1443"/>
  <c r="U1443"/>
  <c r="V1443"/>
  <c r="W1443"/>
  <c r="X1443"/>
  <c r="AD1443"/>
  <c r="AE1443"/>
  <c r="T1444"/>
  <c r="U1444"/>
  <c r="V1444"/>
  <c r="W1444"/>
  <c r="X1444"/>
  <c r="AD1444"/>
  <c r="AE1444"/>
  <c r="T1445"/>
  <c r="U1445"/>
  <c r="V1445"/>
  <c r="W1445"/>
  <c r="X1445"/>
  <c r="AD1445"/>
  <c r="AE1445"/>
  <c r="T1446"/>
  <c r="U1446"/>
  <c r="V1446"/>
  <c r="W1446"/>
  <c r="X1446"/>
  <c r="AD1446"/>
  <c r="AE1446"/>
  <c r="T1447"/>
  <c r="U1447"/>
  <c r="V1447"/>
  <c r="W1447"/>
  <c r="X1447"/>
  <c r="AD1447"/>
  <c r="AE1447"/>
  <c r="T1448"/>
  <c r="U1448"/>
  <c r="V1448"/>
  <c r="W1448"/>
  <c r="X1448"/>
  <c r="AD1448"/>
  <c r="AE1448"/>
  <c r="T1449"/>
  <c r="U1449"/>
  <c r="V1449"/>
  <c r="W1449"/>
  <c r="X1449"/>
  <c r="AD1449"/>
  <c r="AE1449"/>
  <c r="T1450"/>
  <c r="U1450"/>
  <c r="V1450"/>
  <c r="W1450"/>
  <c r="X1450"/>
  <c r="AD1450"/>
  <c r="AE1450"/>
  <c r="T1451"/>
  <c r="U1451"/>
  <c r="V1451"/>
  <c r="W1451"/>
  <c r="X1451"/>
  <c r="AD1451"/>
  <c r="AE1451"/>
  <c r="T1452"/>
  <c r="U1452"/>
  <c r="V1452"/>
  <c r="W1452"/>
  <c r="X1452"/>
  <c r="AD1452"/>
  <c r="AE1452"/>
  <c r="T1453"/>
  <c r="U1453"/>
  <c r="V1453"/>
  <c r="W1453"/>
  <c r="X1453"/>
  <c r="AD1453"/>
  <c r="AE1453"/>
  <c r="T1454"/>
  <c r="U1454"/>
  <c r="V1454"/>
  <c r="W1454"/>
  <c r="X1454"/>
  <c r="AD1454"/>
  <c r="AE1454"/>
  <c r="T1455"/>
  <c r="U1455"/>
  <c r="V1455"/>
  <c r="W1455"/>
  <c r="X1455"/>
  <c r="AD1455"/>
  <c r="AE1455"/>
  <c r="T1456"/>
  <c r="U1456"/>
  <c r="V1456"/>
  <c r="W1456"/>
  <c r="X1456"/>
  <c r="AD1456"/>
  <c r="AE1456"/>
  <c r="T1457"/>
  <c r="U1457"/>
  <c r="V1457"/>
  <c r="W1457"/>
  <c r="X1457"/>
  <c r="AD1457"/>
  <c r="AE1457"/>
  <c r="T1458"/>
  <c r="U1458"/>
  <c r="V1458"/>
  <c r="W1458"/>
  <c r="X1458"/>
  <c r="AD1458"/>
  <c r="AE1458"/>
  <c r="T1459"/>
  <c r="U1459"/>
  <c r="V1459"/>
  <c r="W1459"/>
  <c r="X1459"/>
  <c r="AD1459"/>
  <c r="AE1459"/>
  <c r="T1460"/>
  <c r="U1460"/>
  <c r="V1460"/>
  <c r="W1460"/>
  <c r="X1460"/>
  <c r="AD1460"/>
  <c r="AE1460"/>
  <c r="T1461"/>
  <c r="U1461"/>
  <c r="V1461"/>
  <c r="W1461"/>
  <c r="X1461"/>
  <c r="AD1461"/>
  <c r="AE1461"/>
  <c r="T1462"/>
  <c r="U1462"/>
  <c r="V1462"/>
  <c r="W1462"/>
  <c r="X1462"/>
  <c r="AD1462"/>
  <c r="AE1462"/>
  <c r="T1463"/>
  <c r="U1463"/>
  <c r="V1463"/>
  <c r="W1463"/>
  <c r="X1463"/>
  <c r="AD1463"/>
  <c r="AE1463"/>
  <c r="T1464"/>
  <c r="U1464"/>
  <c r="V1464"/>
  <c r="W1464"/>
  <c r="X1464"/>
  <c r="AD1464"/>
  <c r="AE1464"/>
  <c r="T1465"/>
  <c r="U1465"/>
  <c r="V1465"/>
  <c r="W1465"/>
  <c r="X1465"/>
  <c r="AD1465"/>
  <c r="AE1465"/>
  <c r="T1466"/>
  <c r="U1466"/>
  <c r="V1466"/>
  <c r="W1466"/>
  <c r="X1466"/>
  <c r="AD1466"/>
  <c r="AE1466"/>
  <c r="T1467"/>
  <c r="U1467"/>
  <c r="V1467"/>
  <c r="W1467"/>
  <c r="X1467"/>
  <c r="AD1467"/>
  <c r="AE1467"/>
  <c r="T1468"/>
  <c r="U1468"/>
  <c r="V1468"/>
  <c r="W1468"/>
  <c r="X1468"/>
  <c r="AD1468"/>
  <c r="AE1468"/>
  <c r="T1469"/>
  <c r="U1469"/>
  <c r="V1469"/>
  <c r="W1469"/>
  <c r="X1469"/>
  <c r="AD1469"/>
  <c r="AE1469"/>
  <c r="T1470"/>
  <c r="U1470"/>
  <c r="V1470"/>
  <c r="W1470"/>
  <c r="X1470"/>
  <c r="AD1470"/>
  <c r="AE1470"/>
  <c r="T1471"/>
  <c r="U1471"/>
  <c r="V1471"/>
  <c r="W1471"/>
  <c r="X1471"/>
  <c r="AD1471"/>
  <c r="AE1471"/>
  <c r="T1472"/>
  <c r="U1472"/>
  <c r="V1472"/>
  <c r="W1472"/>
  <c r="X1472"/>
  <c r="AD1472"/>
  <c r="AE1472"/>
  <c r="T1473"/>
  <c r="U1473"/>
  <c r="V1473"/>
  <c r="W1473"/>
  <c r="X1473"/>
  <c r="AD1473"/>
  <c r="AE1473"/>
  <c r="T1474"/>
  <c r="U1474"/>
  <c r="V1474"/>
  <c r="W1474"/>
  <c r="X1474"/>
  <c r="AD1474"/>
  <c r="AE1474"/>
  <c r="T1475"/>
  <c r="U1475"/>
  <c r="V1475"/>
  <c r="W1475"/>
  <c r="X1475"/>
  <c r="AD1475"/>
  <c r="AE1475"/>
  <c r="T1476"/>
  <c r="U1476"/>
  <c r="V1476"/>
  <c r="W1476"/>
  <c r="X1476"/>
  <c r="AD1476"/>
  <c r="AE1476"/>
  <c r="T1477"/>
  <c r="U1477"/>
  <c r="V1477"/>
  <c r="W1477"/>
  <c r="X1477"/>
  <c r="AD1477"/>
  <c r="AE1477"/>
  <c r="T1478"/>
  <c r="U1478"/>
  <c r="V1478"/>
  <c r="W1478"/>
  <c r="X1478"/>
  <c r="AD1478"/>
  <c r="AE1478"/>
  <c r="T1479"/>
  <c r="U1479"/>
  <c r="V1479"/>
  <c r="W1479"/>
  <c r="X1479"/>
  <c r="AD1479"/>
  <c r="AE1479"/>
  <c r="T1480"/>
  <c r="U1480"/>
  <c r="V1480"/>
  <c r="W1480"/>
  <c r="X1480"/>
  <c r="AD1480"/>
  <c r="AE1480"/>
  <c r="T1481"/>
  <c r="U1481"/>
  <c r="V1481"/>
  <c r="W1481"/>
  <c r="X1481"/>
  <c r="AD1481"/>
  <c r="AE1481"/>
  <c r="T1482"/>
  <c r="U1482"/>
  <c r="V1482"/>
  <c r="W1482"/>
  <c r="X1482"/>
  <c r="AD1482"/>
  <c r="AE1482"/>
  <c r="T1483"/>
  <c r="U1483"/>
  <c r="V1483"/>
  <c r="W1483"/>
  <c r="X1483"/>
  <c r="AD1483"/>
  <c r="AE1483"/>
  <c r="T1484"/>
  <c r="U1484"/>
  <c r="V1484"/>
  <c r="W1484"/>
  <c r="X1484"/>
  <c r="AD1484"/>
  <c r="AE1484"/>
  <c r="T1485"/>
  <c r="U1485"/>
  <c r="V1485"/>
  <c r="W1485"/>
  <c r="X1485"/>
  <c r="AD1485"/>
  <c r="AE1485"/>
  <c r="T1486"/>
  <c r="U1486"/>
  <c r="V1486"/>
  <c r="W1486"/>
  <c r="X1486"/>
  <c r="AD1486"/>
  <c r="AE1486"/>
  <c r="T1487"/>
  <c r="U1487"/>
  <c r="V1487"/>
  <c r="W1487"/>
  <c r="X1487"/>
  <c r="AD1487"/>
  <c r="AE1487"/>
  <c r="T1488"/>
  <c r="U1488"/>
  <c r="V1488"/>
  <c r="W1488"/>
  <c r="X1488"/>
  <c r="AD1488"/>
  <c r="AE1488"/>
  <c r="T1489"/>
  <c r="U1489"/>
  <c r="V1489"/>
  <c r="W1489"/>
  <c r="X1489"/>
  <c r="AD1489"/>
  <c r="AE1489"/>
  <c r="T1490"/>
  <c r="U1490"/>
  <c r="V1490"/>
  <c r="W1490"/>
  <c r="X1490"/>
  <c r="AD1490"/>
  <c r="AE1490"/>
  <c r="T1491"/>
  <c r="U1491"/>
  <c r="V1491"/>
  <c r="W1491"/>
  <c r="X1491"/>
  <c r="AD1491"/>
  <c r="AE1491"/>
  <c r="T1492"/>
  <c r="U1492"/>
  <c r="V1492"/>
  <c r="W1492"/>
  <c r="X1492"/>
  <c r="AD1492"/>
  <c r="AE1492"/>
  <c r="T1493"/>
  <c r="U1493"/>
  <c r="V1493"/>
  <c r="W1493"/>
  <c r="X1493"/>
  <c r="AD1493"/>
  <c r="AE1493"/>
  <c r="T1494"/>
  <c r="U1494"/>
  <c r="V1494"/>
  <c r="W1494"/>
  <c r="X1494"/>
  <c r="AD1494"/>
  <c r="AE1494"/>
  <c r="T1495"/>
  <c r="U1495"/>
  <c r="V1495"/>
  <c r="W1495"/>
  <c r="X1495"/>
  <c r="AD1495"/>
  <c r="AE1495"/>
  <c r="T1496"/>
  <c r="U1496"/>
  <c r="V1496"/>
  <c r="W1496"/>
  <c r="X1496"/>
  <c r="AD1496"/>
  <c r="AE1496"/>
  <c r="T1497"/>
  <c r="U1497"/>
  <c r="V1497"/>
  <c r="W1497"/>
  <c r="X1497"/>
  <c r="AD1497"/>
  <c r="AE1497"/>
  <c r="T1498"/>
  <c r="U1498"/>
  <c r="V1498"/>
  <c r="W1498"/>
  <c r="X1498"/>
  <c r="AD1498"/>
  <c r="AE1498"/>
  <c r="T1499"/>
  <c r="U1499"/>
  <c r="V1499"/>
  <c r="W1499"/>
  <c r="X1499"/>
  <c r="AD1499"/>
  <c r="AE1499"/>
  <c r="T1500"/>
  <c r="U1500"/>
  <c r="V1500"/>
  <c r="W1500"/>
  <c r="X1500"/>
  <c r="AD1500"/>
  <c r="AE1500"/>
  <c r="T1501"/>
  <c r="U1501"/>
  <c r="V1501"/>
  <c r="W1501"/>
  <c r="X1501"/>
  <c r="AD1501"/>
  <c r="AE1501"/>
  <c r="T1502"/>
  <c r="U1502"/>
  <c r="V1502"/>
  <c r="W1502"/>
  <c r="X1502"/>
  <c r="AD1502"/>
  <c r="AE1502"/>
  <c r="T1503"/>
  <c r="U1503"/>
  <c r="V1503"/>
  <c r="W1503"/>
  <c r="X1503"/>
  <c r="AD1503"/>
  <c r="AE1503"/>
  <c r="T1504"/>
  <c r="U1504"/>
  <c r="V1504"/>
  <c r="W1504"/>
  <c r="X1504"/>
  <c r="AD1504"/>
  <c r="AE1504"/>
  <c r="T1505"/>
  <c r="U1505"/>
  <c r="V1505"/>
  <c r="W1505"/>
  <c r="X1505"/>
  <c r="AD1505"/>
  <c r="AE1505"/>
  <c r="T1506"/>
  <c r="U1506"/>
  <c r="V1506"/>
  <c r="W1506"/>
  <c r="X1506"/>
  <c r="AD1506"/>
  <c r="AE1506"/>
  <c r="T1507"/>
  <c r="U1507"/>
  <c r="V1507"/>
  <c r="W1507"/>
  <c r="X1507"/>
  <c r="AD1507"/>
  <c r="AE1507"/>
  <c r="T1508"/>
  <c r="U1508"/>
  <c r="V1508"/>
  <c r="W1508"/>
  <c r="X1508"/>
  <c r="AD1508"/>
  <c r="AE1508"/>
  <c r="T1509"/>
  <c r="U1509"/>
  <c r="V1509"/>
  <c r="W1509"/>
  <c r="X1509"/>
  <c r="AD1509"/>
  <c r="AE1509"/>
  <c r="T1510"/>
  <c r="U1510"/>
  <c r="V1510"/>
  <c r="W1510"/>
  <c r="X1510"/>
  <c r="AD1510"/>
  <c r="AE1510"/>
  <c r="T1511"/>
  <c r="U1511"/>
  <c r="V1511"/>
  <c r="W1511"/>
  <c r="X1511"/>
  <c r="AD1511"/>
  <c r="AE1511"/>
  <c r="T1512"/>
  <c r="U1512"/>
  <c r="V1512"/>
  <c r="W1512"/>
  <c r="X1512"/>
  <c r="AD1512"/>
  <c r="AE1512"/>
  <c r="W1513"/>
  <c r="X1513"/>
  <c r="AD1513"/>
  <c r="AE1513"/>
  <c r="W1514"/>
  <c r="X1514"/>
  <c r="AD1514"/>
  <c r="AE1514"/>
  <c r="W1515"/>
  <c r="X1515"/>
  <c r="AD1515"/>
  <c r="AE1515"/>
  <c r="W1516"/>
  <c r="X1516"/>
  <c r="AD1516"/>
  <c r="AE1516"/>
  <c r="W1517"/>
  <c r="X1517"/>
  <c r="AD1517"/>
  <c r="AE1517"/>
  <c r="T1518"/>
  <c r="U1518"/>
  <c r="V1518"/>
  <c r="W1518"/>
  <c r="X1518"/>
  <c r="AD1518"/>
  <c r="AE1518"/>
  <c r="T1519"/>
  <c r="U1519"/>
  <c r="V1519"/>
  <c r="W1519"/>
  <c r="X1519"/>
  <c r="AD1519"/>
  <c r="AE1519"/>
  <c r="T1520"/>
  <c r="U1520"/>
  <c r="V1520"/>
  <c r="W1520"/>
  <c r="X1520"/>
  <c r="AD1520"/>
  <c r="AE1520"/>
  <c r="T1521"/>
  <c r="U1521"/>
  <c r="V1521"/>
  <c r="W1521"/>
  <c r="X1521"/>
  <c r="AD1521"/>
  <c r="AE1521"/>
  <c r="T1522"/>
  <c r="U1522"/>
  <c r="V1522"/>
  <c r="W1522"/>
  <c r="X1522"/>
  <c r="AD1522"/>
  <c r="AE1522"/>
  <c r="T1523"/>
  <c r="U1523"/>
  <c r="V1523"/>
  <c r="W1523"/>
  <c r="X1523"/>
  <c r="AD1523"/>
  <c r="AE1523"/>
  <c r="T1524"/>
  <c r="U1524"/>
  <c r="V1524"/>
  <c r="W1524"/>
  <c r="X1524"/>
  <c r="AD1524"/>
  <c r="AE1524"/>
  <c r="T1525"/>
  <c r="U1525"/>
  <c r="V1525"/>
  <c r="W1525"/>
  <c r="X1525"/>
  <c r="AD1525"/>
  <c r="AE1525"/>
  <c r="T1526"/>
  <c r="U1526"/>
  <c r="V1526"/>
  <c r="W1526"/>
  <c r="X1526"/>
  <c r="AD1526"/>
  <c r="AE1526"/>
  <c r="T1527"/>
  <c r="U1527"/>
  <c r="V1527"/>
  <c r="W1527"/>
  <c r="X1527"/>
  <c r="AD1527"/>
  <c r="AE1527"/>
  <c r="T1528"/>
  <c r="U1528"/>
  <c r="V1528"/>
  <c r="W1528"/>
  <c r="X1528"/>
  <c r="AD1528"/>
  <c r="AE1528"/>
  <c r="T1529"/>
  <c r="U1529"/>
  <c r="V1529"/>
  <c r="W1529"/>
  <c r="X1529"/>
  <c r="AD1529"/>
  <c r="AE1529"/>
  <c r="T1530"/>
  <c r="U1530"/>
  <c r="V1530"/>
  <c r="W1530"/>
  <c r="X1530"/>
  <c r="AD1530"/>
  <c r="AE1530"/>
  <c r="T1531"/>
  <c r="U1531"/>
  <c r="V1531"/>
  <c r="W1531"/>
  <c r="X1531"/>
  <c r="AD1531"/>
  <c r="AE1531"/>
  <c r="T1532"/>
  <c r="U1532"/>
  <c r="V1532"/>
  <c r="W1532"/>
  <c r="X1532"/>
  <c r="AD1532"/>
  <c r="AE1532"/>
  <c r="T1533"/>
  <c r="U1533"/>
  <c r="V1533"/>
  <c r="W1533"/>
  <c r="X1533"/>
  <c r="AD1533"/>
  <c r="AE1533"/>
  <c r="T1534"/>
  <c r="U1534"/>
  <c r="V1534"/>
  <c r="W1534"/>
  <c r="X1534"/>
  <c r="AD1534"/>
  <c r="AE1534"/>
  <c r="F1426"/>
  <c r="H1426" s="1"/>
  <c r="G1426"/>
  <c r="K1426"/>
  <c r="H1427"/>
  <c r="G1427"/>
  <c r="K1427"/>
  <c r="H1428"/>
  <c r="G1428"/>
  <c r="K1428"/>
  <c r="H1429"/>
  <c r="G1429"/>
  <c r="K1429"/>
  <c r="H1430"/>
  <c r="G1430"/>
  <c r="K1430"/>
  <c r="F1431"/>
  <c r="H1431" s="1"/>
  <c r="G1431"/>
  <c r="K1431"/>
  <c r="F1432"/>
  <c r="H1432" s="1"/>
  <c r="G1432"/>
  <c r="K1432"/>
  <c r="H1433"/>
  <c r="G1433"/>
  <c r="K1433"/>
  <c r="F1434"/>
  <c r="H1434" s="1"/>
  <c r="G1434"/>
  <c r="K1434"/>
  <c r="H1435"/>
  <c r="G1435"/>
  <c r="K1435"/>
  <c r="H1436"/>
  <c r="G1436"/>
  <c r="K1436"/>
  <c r="F1437"/>
  <c r="H1437" s="1"/>
  <c r="G1437"/>
  <c r="K1437"/>
  <c r="F1438"/>
  <c r="H1438" s="1"/>
  <c r="G1438"/>
  <c r="K1438"/>
  <c r="F1439"/>
  <c r="H1439" s="1"/>
  <c r="G1439"/>
  <c r="K1439"/>
  <c r="F1440"/>
  <c r="H1440" s="1"/>
  <c r="G1440"/>
  <c r="K1440"/>
  <c r="F1441"/>
  <c r="H1441" s="1"/>
  <c r="G1441"/>
  <c r="K1441"/>
  <c r="F1442"/>
  <c r="H1442" s="1"/>
  <c r="G1442"/>
  <c r="K1442"/>
  <c r="F1443"/>
  <c r="H1443" s="1"/>
  <c r="G1443"/>
  <c r="K1443"/>
  <c r="H1444"/>
  <c r="G1444"/>
  <c r="K1444"/>
  <c r="H1445"/>
  <c r="G1445"/>
  <c r="K1445"/>
  <c r="H1446"/>
  <c r="G1446"/>
  <c r="K1446"/>
  <c r="H1447"/>
  <c r="G1447"/>
  <c r="K1447"/>
  <c r="H1448"/>
  <c r="G1448"/>
  <c r="K1448"/>
  <c r="F1449"/>
  <c r="H1449" s="1"/>
  <c r="G1449"/>
  <c r="K1449"/>
  <c r="F1450"/>
  <c r="H1450" s="1"/>
  <c r="G1450"/>
  <c r="K1450"/>
  <c r="F1451"/>
  <c r="H1451" s="1"/>
  <c r="G1451"/>
  <c r="K1451"/>
  <c r="F1452"/>
  <c r="H1452" s="1"/>
  <c r="G1452"/>
  <c r="K1452"/>
  <c r="F1453"/>
  <c r="H1453" s="1"/>
  <c r="G1453"/>
  <c r="K1453"/>
  <c r="F1454"/>
  <c r="H1454" s="1"/>
  <c r="G1454"/>
  <c r="K1454"/>
  <c r="F1455"/>
  <c r="H1455" s="1"/>
  <c r="G1455"/>
  <c r="K1455"/>
  <c r="F1456"/>
  <c r="H1456" s="1"/>
  <c r="G1456"/>
  <c r="K1456"/>
  <c r="F1457"/>
  <c r="H1457" s="1"/>
  <c r="G1457"/>
  <c r="K1457"/>
  <c r="F1458"/>
  <c r="H1458" s="1"/>
  <c r="G1458"/>
  <c r="K1458"/>
  <c r="F1459"/>
  <c r="H1459" s="1"/>
  <c r="G1459"/>
  <c r="K1459"/>
  <c r="H1460"/>
  <c r="G1460"/>
  <c r="K1460"/>
  <c r="F1461"/>
  <c r="H1461" s="1"/>
  <c r="G1461"/>
  <c r="K1461"/>
  <c r="F1462"/>
  <c r="H1462" s="1"/>
  <c r="G1462"/>
  <c r="K1462"/>
  <c r="F1463"/>
  <c r="H1463" s="1"/>
  <c r="G1463"/>
  <c r="K1463"/>
  <c r="F1464"/>
  <c r="H1464" s="1"/>
  <c r="G1464"/>
  <c r="K1464"/>
  <c r="F1465"/>
  <c r="H1465" s="1"/>
  <c r="G1465"/>
  <c r="K1465"/>
  <c r="F1466"/>
  <c r="H1466" s="1"/>
  <c r="G1466"/>
  <c r="K1466"/>
  <c r="F1467"/>
  <c r="H1467" s="1"/>
  <c r="G1467"/>
  <c r="K1467"/>
  <c r="F1468"/>
  <c r="H1468" s="1"/>
  <c r="G1468"/>
  <c r="K1468"/>
  <c r="F1469"/>
  <c r="H1469" s="1"/>
  <c r="G1469"/>
  <c r="K1469"/>
  <c r="F1470"/>
  <c r="H1470" s="1"/>
  <c r="G1470"/>
  <c r="K1470"/>
  <c r="F1471"/>
  <c r="H1471" s="1"/>
  <c r="G1471"/>
  <c r="K1471"/>
  <c r="F1472"/>
  <c r="H1472" s="1"/>
  <c r="G1472"/>
  <c r="K1472"/>
  <c r="F1473"/>
  <c r="H1473" s="1"/>
  <c r="G1473"/>
  <c r="K1473"/>
  <c r="F1474"/>
  <c r="H1474" s="1"/>
  <c r="G1474"/>
  <c r="K1474"/>
  <c r="F1475"/>
  <c r="H1475" s="1"/>
  <c r="G1475"/>
  <c r="K1475"/>
  <c r="F1476"/>
  <c r="H1476" s="1"/>
  <c r="G1476"/>
  <c r="K1476"/>
  <c r="F1477"/>
  <c r="H1477" s="1"/>
  <c r="G1477"/>
  <c r="K1477"/>
  <c r="F1478"/>
  <c r="H1478" s="1"/>
  <c r="G1478"/>
  <c r="K1478"/>
  <c r="F1479"/>
  <c r="H1479" s="1"/>
  <c r="G1479"/>
  <c r="K1479"/>
  <c r="F1480"/>
  <c r="H1480" s="1"/>
  <c r="G1480"/>
  <c r="K1480"/>
  <c r="F1481"/>
  <c r="H1481" s="1"/>
  <c r="G1481"/>
  <c r="K1481"/>
  <c r="F1482"/>
  <c r="H1482" s="1"/>
  <c r="G1482"/>
  <c r="K1482"/>
  <c r="F1483"/>
  <c r="H1483" s="1"/>
  <c r="G1483"/>
  <c r="K1483"/>
  <c r="F1484"/>
  <c r="H1484" s="1"/>
  <c r="G1484"/>
  <c r="K1484"/>
  <c r="H1485"/>
  <c r="G1485"/>
  <c r="K1485"/>
  <c r="H1486"/>
  <c r="G1486"/>
  <c r="K1486"/>
  <c r="F1487"/>
  <c r="H1487" s="1"/>
  <c r="G1487"/>
  <c r="K1487"/>
  <c r="F1488"/>
  <c r="H1488" s="1"/>
  <c r="G1488"/>
  <c r="K1488"/>
  <c r="F1489"/>
  <c r="H1489" s="1"/>
  <c r="G1489"/>
  <c r="K1489"/>
  <c r="F1490"/>
  <c r="H1490" s="1"/>
  <c r="G1490"/>
  <c r="K1490"/>
  <c r="F1491"/>
  <c r="H1491" s="1"/>
  <c r="G1491"/>
  <c r="K1491"/>
  <c r="F1492"/>
  <c r="H1492" s="1"/>
  <c r="G1492"/>
  <c r="K1492"/>
  <c r="F1493"/>
  <c r="H1493" s="1"/>
  <c r="G1493"/>
  <c r="K1493"/>
  <c r="F1494"/>
  <c r="H1494" s="1"/>
  <c r="G1494"/>
  <c r="K1494"/>
  <c r="F1495"/>
  <c r="H1495" s="1"/>
  <c r="G1495"/>
  <c r="K1495"/>
  <c r="F1496"/>
  <c r="H1496" s="1"/>
  <c r="G1496"/>
  <c r="K1496"/>
  <c r="F1497"/>
  <c r="H1497" s="1"/>
  <c r="G1497"/>
  <c r="K1497"/>
  <c r="F1498"/>
  <c r="H1498" s="1"/>
  <c r="G1498"/>
  <c r="K1498"/>
  <c r="F1499"/>
  <c r="H1499" s="1"/>
  <c r="G1499"/>
  <c r="K1499"/>
  <c r="F1500"/>
  <c r="H1500" s="1"/>
  <c r="G1500"/>
  <c r="K1500"/>
  <c r="F1501"/>
  <c r="H1501" s="1"/>
  <c r="G1501"/>
  <c r="K1501"/>
  <c r="F1502"/>
  <c r="H1502" s="1"/>
  <c r="G1502"/>
  <c r="K1502"/>
  <c r="F1503"/>
  <c r="H1503" s="1"/>
  <c r="G1503"/>
  <c r="K1503"/>
  <c r="F1504"/>
  <c r="H1504" s="1"/>
  <c r="G1504"/>
  <c r="K1504"/>
  <c r="F1505"/>
  <c r="H1505" s="1"/>
  <c r="G1505"/>
  <c r="K1505"/>
  <c r="F1506"/>
  <c r="H1506" s="1"/>
  <c r="G1506"/>
  <c r="K1506"/>
  <c r="F1507"/>
  <c r="H1507" s="1"/>
  <c r="G1507"/>
  <c r="K1507"/>
  <c r="F1508"/>
  <c r="H1508" s="1"/>
  <c r="G1508"/>
  <c r="K1508"/>
  <c r="F1509"/>
  <c r="H1509" s="1"/>
  <c r="G1509"/>
  <c r="K1509"/>
  <c r="F1510"/>
  <c r="H1510" s="1"/>
  <c r="G1510"/>
  <c r="K1510"/>
  <c r="F1511"/>
  <c r="H1511" s="1"/>
  <c r="G1511"/>
  <c r="K1511"/>
  <c r="F1512"/>
  <c r="H1512" s="1"/>
  <c r="G1512"/>
  <c r="K1512"/>
  <c r="F1518"/>
  <c r="H1518" s="1"/>
  <c r="G1518"/>
  <c r="K1518"/>
  <c r="F1519"/>
  <c r="H1519" s="1"/>
  <c r="G1519"/>
  <c r="K1519"/>
  <c r="F1520"/>
  <c r="H1520" s="1"/>
  <c r="G1520"/>
  <c r="K1520"/>
  <c r="F1521"/>
  <c r="H1521" s="1"/>
  <c r="G1521"/>
  <c r="K1521"/>
  <c r="F1522"/>
  <c r="H1522" s="1"/>
  <c r="G1522"/>
  <c r="K1522"/>
  <c r="F1523"/>
  <c r="H1523" s="1"/>
  <c r="G1523"/>
  <c r="K1523"/>
  <c r="F1524"/>
  <c r="H1524" s="1"/>
  <c r="G1524"/>
  <c r="K1524"/>
  <c r="F1525"/>
  <c r="H1525" s="1"/>
  <c r="G1525"/>
  <c r="K1525"/>
  <c r="F1526"/>
  <c r="H1526" s="1"/>
  <c r="G1526"/>
  <c r="K1526"/>
  <c r="F1527"/>
  <c r="H1527" s="1"/>
  <c r="G1527"/>
  <c r="K1527"/>
  <c r="F1528"/>
  <c r="H1528" s="1"/>
  <c r="G1528"/>
  <c r="K1528"/>
  <c r="F1529"/>
  <c r="H1529" s="1"/>
  <c r="G1529"/>
  <c r="K1529"/>
  <c r="F1530"/>
  <c r="H1530" s="1"/>
  <c r="G1530"/>
  <c r="K1530"/>
  <c r="F1531"/>
  <c r="H1531" s="1"/>
  <c r="G1531"/>
  <c r="K1531"/>
  <c r="F1532"/>
  <c r="H1532" s="1"/>
  <c r="G1532"/>
  <c r="K1532"/>
  <c r="F1533"/>
  <c r="H1533" s="1"/>
  <c r="G1533"/>
  <c r="K1533"/>
  <c r="F1534"/>
  <c r="H1534" s="1"/>
  <c r="G1534"/>
  <c r="K1534"/>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1272"/>
  <c r="AD1273"/>
  <c r="AD1274"/>
  <c r="AD1275"/>
  <c r="AD1276"/>
  <c r="AD1277"/>
  <c r="AD1278"/>
  <c r="AD1279"/>
  <c r="AD1280"/>
  <c r="AD1281"/>
  <c r="AD1282"/>
  <c r="AD1283"/>
  <c r="AD1284"/>
  <c r="AD1285"/>
  <c r="AD1286"/>
  <c r="AD1287"/>
  <c r="AD1288"/>
  <c r="AD1289"/>
  <c r="AD1290"/>
  <c r="AD1291"/>
  <c r="AD1292"/>
  <c r="AD1293"/>
  <c r="AD1294"/>
  <c r="AD1295"/>
  <c r="AD1296"/>
  <c r="AD1297"/>
  <c r="AD1298"/>
  <c r="AD1299"/>
  <c r="AD1300"/>
  <c r="AD1301"/>
  <c r="AD1302"/>
  <c r="AD1303"/>
  <c r="AD1304"/>
  <c r="AD1305"/>
  <c r="AD1306"/>
  <c r="AD1307"/>
  <c r="AD1308"/>
  <c r="AD1309"/>
  <c r="AD1310"/>
  <c r="AD1311"/>
  <c r="AD1312"/>
  <c r="AD1313"/>
  <c r="AD1314"/>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52"/>
  <c r="AD1353"/>
  <c r="AD1354"/>
  <c r="AD1355"/>
  <c r="AD1356"/>
  <c r="AD1357"/>
  <c r="AD1358"/>
  <c r="AD1359"/>
  <c r="AD1360"/>
  <c r="AD1361"/>
  <c r="AD1362"/>
  <c r="AD1363"/>
  <c r="AD1364"/>
  <c r="AD1365"/>
  <c r="AD1366"/>
  <c r="AD1367"/>
  <c r="AD1368"/>
  <c r="AD1369"/>
  <c r="AD1370"/>
  <c r="AD1371"/>
  <c r="AD1372"/>
  <c r="AD1373"/>
  <c r="AD1374"/>
  <c r="AD1375"/>
  <c r="AD1376"/>
  <c r="AD1377"/>
  <c r="AD1378"/>
  <c r="AD1379"/>
  <c r="AD1380"/>
  <c r="AD1381"/>
  <c r="AD1382"/>
  <c r="AD1383"/>
  <c r="AD1384"/>
  <c r="AD1385"/>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AD1415"/>
  <c r="AD1416"/>
  <c r="AD1417"/>
  <c r="AD1418"/>
  <c r="AD1419"/>
  <c r="AD1420"/>
  <c r="AD1421"/>
  <c r="AD1422"/>
  <c r="AD1423"/>
  <c r="AD1424"/>
  <c r="AD1425"/>
  <c r="AD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1020"/>
  <c r="W1021"/>
  <c r="W1022"/>
  <c r="W1023"/>
  <c r="W1024"/>
  <c r="W1025"/>
  <c r="W1026"/>
  <c r="W1027"/>
  <c r="W1028"/>
  <c r="W1029"/>
  <c r="W1030"/>
  <c r="W1031"/>
  <c r="W1032"/>
  <c r="W1033"/>
  <c r="W1034"/>
  <c r="W1035"/>
  <c r="W1036"/>
  <c r="W1037"/>
  <c r="W1038"/>
  <c r="W1039"/>
  <c r="W1040"/>
  <c r="W1041"/>
  <c r="W1042"/>
  <c r="W1043"/>
  <c r="W1044"/>
  <c r="W1045"/>
  <c r="W1046"/>
  <c r="W1047"/>
  <c r="W1048"/>
  <c r="W1049"/>
  <c r="W1050"/>
  <c r="W1051"/>
  <c r="W1052"/>
  <c r="W1053"/>
  <c r="W1054"/>
  <c r="W1055"/>
  <c r="W1056"/>
  <c r="W1057"/>
  <c r="W1058"/>
  <c r="W1059"/>
  <c r="W1060"/>
  <c r="W1061"/>
  <c r="W1062"/>
  <c r="W1063"/>
  <c r="W1064"/>
  <c r="W1065"/>
  <c r="W1066"/>
  <c r="W1067"/>
  <c r="W1068"/>
  <c r="W1069"/>
  <c r="W1070"/>
  <c r="W1071"/>
  <c r="W1072"/>
  <c r="W1073"/>
  <c r="W1074"/>
  <c r="W1075"/>
  <c r="W1076"/>
  <c r="W1077"/>
  <c r="W1078"/>
  <c r="W1079"/>
  <c r="W1080"/>
  <c r="W1081"/>
  <c r="W1082"/>
  <c r="W1083"/>
  <c r="W1084"/>
  <c r="W1085"/>
  <c r="W1086"/>
  <c r="W1087"/>
  <c r="W1088"/>
  <c r="W1089"/>
  <c r="W1090"/>
  <c r="W1091"/>
  <c r="W1092"/>
  <c r="W1093"/>
  <c r="W1094"/>
  <c r="W1095"/>
  <c r="W1096"/>
  <c r="W1097"/>
  <c r="W1098"/>
  <c r="W1099"/>
  <c r="W1100"/>
  <c r="W1101"/>
  <c r="W1102"/>
  <c r="W1103"/>
  <c r="W1104"/>
  <c r="W1105"/>
  <c r="W1106"/>
  <c r="W1107"/>
  <c r="W1108"/>
  <c r="W1109"/>
  <c r="W1110"/>
  <c r="W1111"/>
  <c r="W1112"/>
  <c r="W1113"/>
  <c r="W1114"/>
  <c r="W1115"/>
  <c r="W1116"/>
  <c r="W1117"/>
  <c r="W1118"/>
  <c r="W1119"/>
  <c r="W1120"/>
  <c r="W1121"/>
  <c r="W1122"/>
  <c r="W1123"/>
  <c r="W1124"/>
  <c r="W1125"/>
  <c r="W1126"/>
  <c r="W1127"/>
  <c r="W1128"/>
  <c r="W1129"/>
  <c r="W1130"/>
  <c r="W1131"/>
  <c r="W1132"/>
  <c r="W1133"/>
  <c r="W1134"/>
  <c r="W1135"/>
  <c r="W1136"/>
  <c r="W1137"/>
  <c r="W1138"/>
  <c r="W1139"/>
  <c r="W1140"/>
  <c r="W1141"/>
  <c r="W1142"/>
  <c r="W1143"/>
  <c r="W1144"/>
  <c r="W1145"/>
  <c r="W1146"/>
  <c r="W1147"/>
  <c r="W1148"/>
  <c r="W1149"/>
  <c r="W1150"/>
  <c r="W1151"/>
  <c r="W1152"/>
  <c r="W1153"/>
  <c r="W1154"/>
  <c r="W1155"/>
  <c r="W1156"/>
  <c r="W1157"/>
  <c r="W1158"/>
  <c r="W1159"/>
  <c r="W1160"/>
  <c r="W1161"/>
  <c r="W1162"/>
  <c r="W1163"/>
  <c r="W1164"/>
  <c r="W1165"/>
  <c r="W1166"/>
  <c r="W1167"/>
  <c r="W1168"/>
  <c r="W1169"/>
  <c r="W1170"/>
  <c r="W1171"/>
  <c r="W1172"/>
  <c r="W1173"/>
  <c r="W1174"/>
  <c r="W1175"/>
  <c r="W1176"/>
  <c r="W1177"/>
  <c r="W1178"/>
  <c r="W1179"/>
  <c r="W1180"/>
  <c r="W1181"/>
  <c r="W1182"/>
  <c r="W1183"/>
  <c r="W1184"/>
  <c r="W1185"/>
  <c r="W1186"/>
  <c r="W1187"/>
  <c r="W1188"/>
  <c r="W1189"/>
  <c r="W1190"/>
  <c r="W1191"/>
  <c r="W1192"/>
  <c r="W1193"/>
  <c r="W1194"/>
  <c r="W1195"/>
  <c r="W1196"/>
  <c r="W1197"/>
  <c r="W1198"/>
  <c r="W1199"/>
  <c r="W1200"/>
  <c r="W1201"/>
  <c r="W1202"/>
  <c r="W1203"/>
  <c r="W1204"/>
  <c r="W1205"/>
  <c r="W1206"/>
  <c r="W1207"/>
  <c r="W1208"/>
  <c r="W1209"/>
  <c r="W1210"/>
  <c r="W1211"/>
  <c r="W1212"/>
  <c r="W1213"/>
  <c r="W1214"/>
  <c r="W1215"/>
  <c r="W1216"/>
  <c r="W1217"/>
  <c r="W1218"/>
  <c r="W1219"/>
  <c r="W1220"/>
  <c r="W1221"/>
  <c r="W1222"/>
  <c r="W1223"/>
  <c r="W1224"/>
  <c r="W1225"/>
  <c r="W1226"/>
  <c r="W1227"/>
  <c r="W1228"/>
  <c r="W1229"/>
  <c r="W1230"/>
  <c r="W1231"/>
  <c r="W1232"/>
  <c r="W1233"/>
  <c r="W1234"/>
  <c r="W1235"/>
  <c r="W1236"/>
  <c r="W1237"/>
  <c r="W1238"/>
  <c r="W1239"/>
  <c r="W1240"/>
  <c r="W1241"/>
  <c r="W1242"/>
  <c r="W1243"/>
  <c r="W1244"/>
  <c r="W1245"/>
  <c r="W1246"/>
  <c r="W1247"/>
  <c r="W1248"/>
  <c r="W1249"/>
  <c r="W1250"/>
  <c r="W1251"/>
  <c r="W1252"/>
  <c r="W1253"/>
  <c r="W1254"/>
  <c r="W1255"/>
  <c r="W1256"/>
  <c r="W1257"/>
  <c r="W1258"/>
  <c r="W1259"/>
  <c r="W1260"/>
  <c r="W1261"/>
  <c r="W1262"/>
  <c r="W1263"/>
  <c r="W1264"/>
  <c r="W1265"/>
  <c r="W1266"/>
  <c r="W1267"/>
  <c r="W1268"/>
  <c r="W1269"/>
  <c r="W1270"/>
  <c r="W1271"/>
  <c r="W1272"/>
  <c r="W1273"/>
  <c r="W1274"/>
  <c r="W1275"/>
  <c r="W1276"/>
  <c r="W1277"/>
  <c r="W1278"/>
  <c r="W1279"/>
  <c r="W1280"/>
  <c r="W1281"/>
  <c r="W1282"/>
  <c r="W1283"/>
  <c r="W1284"/>
  <c r="W1285"/>
  <c r="W1286"/>
  <c r="W1287"/>
  <c r="W1288"/>
  <c r="W1289"/>
  <c r="W1290"/>
  <c r="W1291"/>
  <c r="W1292"/>
  <c r="W1293"/>
  <c r="W1294"/>
  <c r="W1295"/>
  <c r="W1296"/>
  <c r="W1297"/>
  <c r="W1298"/>
  <c r="W1299"/>
  <c r="W1300"/>
  <c r="W1301"/>
  <c r="W1302"/>
  <c r="W1303"/>
  <c r="W1304"/>
  <c r="W1305"/>
  <c r="W1306"/>
  <c r="W1307"/>
  <c r="W1308"/>
  <c r="W1309"/>
  <c r="W1310"/>
  <c r="W1311"/>
  <c r="W1312"/>
  <c r="W1313"/>
  <c r="W1314"/>
  <c r="W1315"/>
  <c r="W1316"/>
  <c r="W1317"/>
  <c r="W1318"/>
  <c r="W1319"/>
  <c r="W1320"/>
  <c r="W1321"/>
  <c r="W1322"/>
  <c r="W1323"/>
  <c r="W1324"/>
  <c r="W1325"/>
  <c r="W1326"/>
  <c r="W1327"/>
  <c r="W1328"/>
  <c r="W1329"/>
  <c r="W1330"/>
  <c r="W1331"/>
  <c r="W1332"/>
  <c r="W1333"/>
  <c r="W1334"/>
  <c r="W1335"/>
  <c r="W1336"/>
  <c r="W1337"/>
  <c r="W1338"/>
  <c r="W1339"/>
  <c r="W1340"/>
  <c r="W1341"/>
  <c r="W1342"/>
  <c r="W1343"/>
  <c r="W1344"/>
  <c r="W1345"/>
  <c r="W1346"/>
  <c r="W1347"/>
  <c r="W1348"/>
  <c r="W1349"/>
  <c r="W1350"/>
  <c r="W1351"/>
  <c r="W1352"/>
  <c r="W1353"/>
  <c r="W1354"/>
  <c r="W1355"/>
  <c r="W1356"/>
  <c r="W1357"/>
  <c r="W1358"/>
  <c r="W1359"/>
  <c r="W1360"/>
  <c r="W1361"/>
  <c r="W1362"/>
  <c r="W1363"/>
  <c r="W1364"/>
  <c r="W1365"/>
  <c r="W1366"/>
  <c r="W1367"/>
  <c r="W1368"/>
  <c r="W1369"/>
  <c r="W1370"/>
  <c r="W1371"/>
  <c r="W1372"/>
  <c r="W1373"/>
  <c r="W1374"/>
  <c r="W1375"/>
  <c r="W1376"/>
  <c r="W1377"/>
  <c r="W1378"/>
  <c r="W1379"/>
  <c r="W1380"/>
  <c r="W1381"/>
  <c r="W1382"/>
  <c r="W1383"/>
  <c r="W1384"/>
  <c r="W1385"/>
  <c r="W1386"/>
  <c r="W1387"/>
  <c r="W1388"/>
  <c r="W1389"/>
  <c r="W1390"/>
  <c r="W1391"/>
  <c r="W1392"/>
  <c r="W1393"/>
  <c r="W1394"/>
  <c r="W1395"/>
  <c r="W1396"/>
  <c r="W1397"/>
  <c r="W1398"/>
  <c r="W1399"/>
  <c r="W1400"/>
  <c r="W1401"/>
  <c r="W1402"/>
  <c r="W1403"/>
  <c r="W1404"/>
  <c r="W1405"/>
  <c r="W1406"/>
  <c r="W1407"/>
  <c r="W1408"/>
  <c r="W1409"/>
  <c r="W1410"/>
  <c r="W1411"/>
  <c r="W1412"/>
  <c r="W1413"/>
  <c r="W1414"/>
  <c r="W1415"/>
  <c r="W1416"/>
  <c r="W1417"/>
  <c r="W1418"/>
  <c r="W1419"/>
  <c r="W1420"/>
  <c r="W1421"/>
  <c r="W1422"/>
  <c r="W1423"/>
  <c r="W1424"/>
  <c r="W1425"/>
  <c r="W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5"/>
  <c r="I78" i="2" l="1"/>
  <c r="G78"/>
  <c r="E78"/>
  <c r="C78"/>
  <c r="E82"/>
  <c r="E84"/>
  <c r="E83"/>
  <c r="F1415" i="1"/>
  <c r="H1415" s="1"/>
  <c r="AE1415"/>
  <c r="F1416"/>
  <c r="H1416" s="1"/>
  <c r="AE1416"/>
  <c r="F1417"/>
  <c r="H1417" s="1"/>
  <c r="AE1417"/>
  <c r="F1418"/>
  <c r="H1418" s="1"/>
  <c r="AE1418"/>
  <c r="F1419"/>
  <c r="H1419" s="1"/>
  <c r="AE1419"/>
  <c r="F1420"/>
  <c r="H1420" s="1"/>
  <c r="AE1420"/>
  <c r="F1421"/>
  <c r="H1421" s="1"/>
  <c r="AE1421"/>
  <c r="F1422"/>
  <c r="H1422" s="1"/>
  <c r="AE1422"/>
  <c r="F1423"/>
  <c r="H1423" s="1"/>
  <c r="AE1423"/>
  <c r="F1424"/>
  <c r="H1424" s="1"/>
  <c r="AE1424"/>
  <c r="F1425"/>
  <c r="H1425" s="1"/>
  <c r="AE1425"/>
  <c r="D82" i="2" l="1"/>
  <c r="C82"/>
  <c r="K77"/>
  <c r="D84"/>
  <c r="K3" s="1"/>
  <c r="C84"/>
  <c r="D83"/>
  <c r="C83"/>
  <c r="I3" l="1"/>
  <c r="F84"/>
  <c r="F82"/>
  <c r="F83"/>
  <c r="K78"/>
  <c r="F85" l="1"/>
  <c r="C12" i="3" l="1"/>
  <c r="AE1385" i="1" l="1"/>
  <c r="AE1386"/>
  <c r="AE1387"/>
  <c r="AE1388"/>
  <c r="AE1389"/>
  <c r="AE1390"/>
  <c r="AE1391"/>
  <c r="AE1392"/>
  <c r="AE1393"/>
  <c r="AE1394"/>
  <c r="AE1395"/>
  <c r="AE1396"/>
  <c r="AE1397"/>
  <c r="AE1398"/>
  <c r="AE1399"/>
  <c r="AE1400"/>
  <c r="AE1401"/>
  <c r="AE1402"/>
  <c r="AE1403"/>
  <c r="AE1404"/>
  <c r="AE1405"/>
  <c r="AE1406"/>
  <c r="AE1407"/>
  <c r="AE1408"/>
  <c r="AE1409"/>
  <c r="AE1410"/>
  <c r="AE1411"/>
  <c r="AE1412"/>
  <c r="AE1413"/>
  <c r="AE1414"/>
  <c r="H1385"/>
  <c r="H1386"/>
  <c r="H1387"/>
  <c r="H1388"/>
  <c r="H1389"/>
  <c r="H1390"/>
  <c r="H1391"/>
  <c r="H1392"/>
  <c r="H1393"/>
  <c r="F1394"/>
  <c r="H1394" s="1"/>
  <c r="F1395"/>
  <c r="H1395" s="1"/>
  <c r="F1396"/>
  <c r="H1396" s="1"/>
  <c r="F1397"/>
  <c r="H1397" s="1"/>
  <c r="F1398"/>
  <c r="H1398" s="1"/>
  <c r="F1399"/>
  <c r="H1399" s="1"/>
  <c r="F1400"/>
  <c r="H1400" s="1"/>
  <c r="F1401"/>
  <c r="H1401" s="1"/>
  <c r="F1402"/>
  <c r="H1402" s="1"/>
  <c r="F1403"/>
  <c r="H1403" s="1"/>
  <c r="F1404"/>
  <c r="H1404" s="1"/>
  <c r="H1405"/>
  <c r="F1406"/>
  <c r="H1406" s="1"/>
  <c r="F1407"/>
  <c r="H1407" s="1"/>
  <c r="F1408"/>
  <c r="H1408" s="1"/>
  <c r="F1409"/>
  <c r="H1409" s="1"/>
  <c r="F1410"/>
  <c r="H1410" s="1"/>
  <c r="F1411"/>
  <c r="H1411" s="1"/>
  <c r="F1412"/>
  <c r="H1412" s="1"/>
  <c r="F1413"/>
  <c r="H1413" s="1"/>
  <c r="F1414"/>
  <c r="H1414" s="1"/>
  <c r="F979" l="1"/>
  <c r="H979" s="1"/>
  <c r="AE979"/>
  <c r="F1365" l="1"/>
  <c r="H1365" s="1"/>
  <c r="AE1365"/>
  <c r="F1383" l="1"/>
  <c r="H1383" s="1"/>
  <c r="AE1383"/>
  <c r="F1384"/>
  <c r="H1384" s="1"/>
  <c r="AE1384"/>
  <c r="C69" i="2" l="1"/>
  <c r="AE1377" i="1" l="1"/>
  <c r="AE1378"/>
  <c r="AE1379"/>
  <c r="AE1380"/>
  <c r="AE1381"/>
  <c r="AE1382"/>
  <c r="F1377"/>
  <c r="H1377" s="1"/>
  <c r="F1378"/>
  <c r="H1378" s="1"/>
  <c r="F1379"/>
  <c r="H1379" s="1"/>
  <c r="F1380"/>
  <c r="H1380" s="1"/>
  <c r="F1381"/>
  <c r="H1381" s="1"/>
  <c r="F1382"/>
  <c r="H1382" s="1"/>
  <c r="F1353" l="1"/>
  <c r="H1353" s="1"/>
  <c r="AE1353"/>
  <c r="F1354"/>
  <c r="H1354" s="1"/>
  <c r="AE1354"/>
  <c r="F1355"/>
  <c r="H1355" s="1"/>
  <c r="AE1355"/>
  <c r="F1356"/>
  <c r="H1356" s="1"/>
  <c r="AE1356"/>
  <c r="F1357"/>
  <c r="H1357" s="1"/>
  <c r="AE1357"/>
  <c r="F1358"/>
  <c r="H1358" s="1"/>
  <c r="AE1358"/>
  <c r="F1359"/>
  <c r="H1359" s="1"/>
  <c r="AE1359"/>
  <c r="F1360"/>
  <c r="H1360" s="1"/>
  <c r="AE1360"/>
  <c r="F1361"/>
  <c r="H1361" s="1"/>
  <c r="AE1361"/>
  <c r="F1362"/>
  <c r="H1362" s="1"/>
  <c r="AE1362"/>
  <c r="F1363"/>
  <c r="H1363" s="1"/>
  <c r="AE1363"/>
  <c r="F1364"/>
  <c r="H1364" s="1"/>
  <c r="AE1364"/>
  <c r="F1366"/>
  <c r="H1366" s="1"/>
  <c r="AE1366"/>
  <c r="F1367"/>
  <c r="H1367" s="1"/>
  <c r="AE1367"/>
  <c r="F1368"/>
  <c r="H1368" s="1"/>
  <c r="AE1368"/>
  <c r="F1369"/>
  <c r="H1369" s="1"/>
  <c r="AE1369"/>
  <c r="F1370"/>
  <c r="H1370" s="1"/>
  <c r="AE1370"/>
  <c r="F1371"/>
  <c r="H1371" s="1"/>
  <c r="AE1371"/>
  <c r="F1372"/>
  <c r="H1372" s="1"/>
  <c r="AE1372"/>
  <c r="F1373"/>
  <c r="H1373" s="1"/>
  <c r="AE1373"/>
  <c r="F1374"/>
  <c r="H1374" s="1"/>
  <c r="AE1374"/>
  <c r="F1375"/>
  <c r="H1375" s="1"/>
  <c r="AE1375"/>
  <c r="F1376"/>
  <c r="H1376" s="1"/>
  <c r="AE1376"/>
  <c r="D71" i="2" l="1"/>
  <c r="C71"/>
  <c r="D70"/>
  <c r="C70"/>
  <c r="D69"/>
  <c r="K65"/>
  <c r="I65"/>
  <c r="G65"/>
  <c r="E65"/>
  <c r="C65"/>
  <c r="M64"/>
  <c r="M65" l="1"/>
  <c r="E70"/>
  <c r="E71"/>
  <c r="E69"/>
  <c r="H172" i="1"/>
  <c r="H175"/>
  <c r="H250"/>
  <c r="H273"/>
  <c r="H284"/>
  <c r="H286"/>
  <c r="H367"/>
  <c r="H383"/>
  <c r="H386"/>
  <c r="H424"/>
  <c r="H425"/>
  <c r="H480"/>
  <c r="H498"/>
  <c r="H528"/>
  <c r="H542"/>
  <c r="H547"/>
  <c r="H550"/>
  <c r="H554"/>
  <c r="H580"/>
  <c r="H582"/>
  <c r="F603"/>
  <c r="H603" s="1"/>
  <c r="F604"/>
  <c r="H604" s="1"/>
  <c r="F640"/>
  <c r="H640" s="1"/>
  <c r="H658"/>
  <c r="F687"/>
  <c r="H687" s="1"/>
  <c r="F743"/>
  <c r="H743" s="1"/>
  <c r="F833"/>
  <c r="H833" s="1"/>
  <c r="F857"/>
  <c r="H857" s="1"/>
  <c r="H964"/>
  <c r="F995"/>
  <c r="H995" s="1"/>
  <c r="H1232"/>
  <c r="F1282"/>
  <c r="H1282" s="1"/>
  <c r="F1295"/>
  <c r="H1295" s="1"/>
  <c r="F1332"/>
  <c r="H1332" s="1"/>
  <c r="E72" i="2" l="1"/>
  <c r="F1352" i="1"/>
  <c r="H1352" s="1"/>
  <c r="AE1352"/>
  <c r="H1314"/>
  <c r="F1315"/>
  <c r="H1315" s="1"/>
  <c r="H1316"/>
  <c r="F1317"/>
  <c r="H1317" s="1"/>
  <c r="H1318"/>
  <c r="H1319"/>
  <c r="F1320"/>
  <c r="H1320" s="1"/>
  <c r="F1321"/>
  <c r="H1321" s="1"/>
  <c r="F1322"/>
  <c r="H1322" s="1"/>
  <c r="F1323"/>
  <c r="H1323" s="1"/>
  <c r="F1324"/>
  <c r="H1324" s="1"/>
  <c r="F1325"/>
  <c r="H1325" s="1"/>
  <c r="F1326"/>
  <c r="H1326" s="1"/>
  <c r="F1327"/>
  <c r="H1327" s="1"/>
  <c r="F1328"/>
  <c r="H1328" s="1"/>
  <c r="F1329"/>
  <c r="H1329" s="1"/>
  <c r="F1330"/>
  <c r="H1330" s="1"/>
  <c r="F1331"/>
  <c r="H1331" s="1"/>
  <c r="F1333"/>
  <c r="H1333" s="1"/>
  <c r="F1334"/>
  <c r="H1334" s="1"/>
  <c r="F1335"/>
  <c r="H1335" s="1"/>
  <c r="F1336"/>
  <c r="H1336" s="1"/>
  <c r="F1337"/>
  <c r="H1337" s="1"/>
  <c r="F1338"/>
  <c r="H1338" s="1"/>
  <c r="H1339"/>
  <c r="H1340"/>
  <c r="F1341"/>
  <c r="H1341" s="1"/>
  <c r="F1342"/>
  <c r="H1342" s="1"/>
  <c r="F1343"/>
  <c r="H1343" s="1"/>
  <c r="F1344"/>
  <c r="H1344" s="1"/>
  <c r="F1345"/>
  <c r="H1345" s="1"/>
  <c r="F1346"/>
  <c r="H1346" s="1"/>
  <c r="F1347"/>
  <c r="H1347" s="1"/>
  <c r="F1348"/>
  <c r="H1348" s="1"/>
  <c r="F1349"/>
  <c r="H1349" s="1"/>
  <c r="F1350"/>
  <c r="H1350" s="1"/>
  <c r="F1351"/>
  <c r="H1351" s="1"/>
  <c r="AE1315"/>
  <c r="AE1316"/>
  <c r="AE1317"/>
  <c r="AE1318"/>
  <c r="AE1319"/>
  <c r="AE1320"/>
  <c r="AE1321"/>
  <c r="AE1322"/>
  <c r="AE1323"/>
  <c r="AE1324"/>
  <c r="AE1325"/>
  <c r="AE1326"/>
  <c r="AE1327"/>
  <c r="AE1328"/>
  <c r="AE1329"/>
  <c r="AE1330"/>
  <c r="AE1331"/>
  <c r="AE1332"/>
  <c r="AE1333"/>
  <c r="AE1334"/>
  <c r="AE1335"/>
  <c r="AE1336"/>
  <c r="AE1337"/>
  <c r="AE1338"/>
  <c r="AE1339"/>
  <c r="AE1340"/>
  <c r="AE1341"/>
  <c r="AE1342"/>
  <c r="AE1343"/>
  <c r="AE1344"/>
  <c r="AE1345"/>
  <c r="AE1346"/>
  <c r="AE1347"/>
  <c r="AE1348"/>
  <c r="AE1349"/>
  <c r="AE1350"/>
  <c r="AE1351"/>
  <c r="AE1314"/>
  <c r="F1313" l="1"/>
  <c r="H1313" s="1"/>
  <c r="AE1313"/>
  <c r="F1292" l="1"/>
  <c r="H1292" s="1"/>
  <c r="AE1292"/>
  <c r="F1293"/>
  <c r="H1293" s="1"/>
  <c r="AE1293"/>
  <c r="H1294"/>
  <c r="AE1294"/>
  <c r="AE1295"/>
  <c r="F1296"/>
  <c r="H1296" s="1"/>
  <c r="AE1296"/>
  <c r="H1297"/>
  <c r="AE1297"/>
  <c r="F1298"/>
  <c r="H1298" s="1"/>
  <c r="AE1298"/>
  <c r="H1299"/>
  <c r="AE1299"/>
  <c r="F1300"/>
  <c r="H1300" s="1"/>
  <c r="AE1300"/>
  <c r="F1301"/>
  <c r="H1301" s="1"/>
  <c r="AE1301"/>
  <c r="F1302"/>
  <c r="H1302" s="1"/>
  <c r="AE1302"/>
  <c r="H1303"/>
  <c r="AE1303"/>
  <c r="F1304"/>
  <c r="H1304" s="1"/>
  <c r="AE1304"/>
  <c r="F1305"/>
  <c r="H1305" s="1"/>
  <c r="AE1305"/>
  <c r="F1306"/>
  <c r="H1306" s="1"/>
  <c r="AE1306"/>
  <c r="H1307"/>
  <c r="AE1307"/>
  <c r="F1308"/>
  <c r="H1308" s="1"/>
  <c r="AE1308"/>
  <c r="F1309"/>
  <c r="H1309" s="1"/>
  <c r="AE1309"/>
  <c r="F1310"/>
  <c r="H1310" s="1"/>
  <c r="AE1310"/>
  <c r="H1311"/>
  <c r="AE1311"/>
  <c r="F1312"/>
  <c r="H1312" s="1"/>
  <c r="AE1312"/>
  <c r="F1272" l="1"/>
  <c r="H1272" s="1"/>
  <c r="AE1272"/>
  <c r="F1273"/>
  <c r="H1273" s="1"/>
  <c r="AE1273"/>
  <c r="H1274"/>
  <c r="AE1274"/>
  <c r="F1275"/>
  <c r="H1275" s="1"/>
  <c r="AE1275"/>
  <c r="F1276"/>
  <c r="H1276" s="1"/>
  <c r="AE1276"/>
  <c r="F1277"/>
  <c r="H1277" s="1"/>
  <c r="AE1277"/>
  <c r="H1278"/>
  <c r="AE1278"/>
  <c r="F1279"/>
  <c r="H1279" s="1"/>
  <c r="AE1279"/>
  <c r="F1280"/>
  <c r="H1280" s="1"/>
  <c r="AE1280"/>
  <c r="F1281"/>
  <c r="H1281" s="1"/>
  <c r="AE1281"/>
  <c r="AE1282"/>
  <c r="F1283"/>
  <c r="H1283" s="1"/>
  <c r="AE1283"/>
  <c r="F1284"/>
  <c r="H1284" s="1"/>
  <c r="AE1284"/>
  <c r="F1285"/>
  <c r="H1285" s="1"/>
  <c r="AE1285"/>
  <c r="H1286"/>
  <c r="AE1286"/>
  <c r="F1287"/>
  <c r="H1287" s="1"/>
  <c r="AE1287"/>
  <c r="F1288"/>
  <c r="H1288" s="1"/>
  <c r="AE1288"/>
  <c r="F1289"/>
  <c r="H1289" s="1"/>
  <c r="AE1289"/>
  <c r="F1290"/>
  <c r="H1290" s="1"/>
  <c r="AE1290"/>
  <c r="F1291"/>
  <c r="H1291" s="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7" i="2"/>
  <c r="C57"/>
  <c r="F1269" i="1" l="1"/>
  <c r="H1269" s="1"/>
  <c r="F1270"/>
  <c r="H1270" s="1"/>
  <c r="F1271"/>
  <c r="H1271" s="1"/>
  <c r="M52" i="2" l="1"/>
  <c r="K53"/>
  <c r="D59"/>
  <c r="C59"/>
  <c r="D58"/>
  <c r="C58"/>
  <c r="I53"/>
  <c r="G53"/>
  <c r="E53"/>
  <c r="C53"/>
  <c r="M53" l="1"/>
  <c r="E59"/>
  <c r="E58"/>
  <c r="E57"/>
  <c r="E60" l="1"/>
  <c r="F1229" i="1"/>
  <c r="H1229" s="1"/>
  <c r="F1230"/>
  <c r="H1230" s="1"/>
  <c r="F1231"/>
  <c r="H1231" s="1"/>
  <c r="F1233"/>
  <c r="H1233" s="1"/>
  <c r="F1234"/>
  <c r="H1234" s="1"/>
  <c r="F1235"/>
  <c r="H1235" s="1"/>
  <c r="F1236"/>
  <c r="H1236" s="1"/>
  <c r="F1237"/>
  <c r="H1237" s="1"/>
  <c r="F1238"/>
  <c r="H1238" s="1"/>
  <c r="F1239"/>
  <c r="H1239" s="1"/>
  <c r="F1240"/>
  <c r="H1240" s="1"/>
  <c r="F1241"/>
  <c r="H1241" s="1"/>
  <c r="F1242"/>
  <c r="H1242" s="1"/>
  <c r="F1243"/>
  <c r="H1243" s="1"/>
  <c r="F1244"/>
  <c r="H1244" s="1"/>
  <c r="F1245"/>
  <c r="H1245" s="1"/>
  <c r="F1246"/>
  <c r="H1246" s="1"/>
  <c r="F1247"/>
  <c r="H1247" s="1"/>
  <c r="F1248"/>
  <c r="H1248" s="1"/>
  <c r="F1249"/>
  <c r="H1249" s="1"/>
  <c r="F1250"/>
  <c r="H1250" s="1"/>
  <c r="F1251"/>
  <c r="H1251" s="1"/>
  <c r="F1252"/>
  <c r="H1252" s="1"/>
  <c r="H1253"/>
  <c r="F1254"/>
  <c r="H1254" s="1"/>
  <c r="F1255"/>
  <c r="H1255" s="1"/>
  <c r="F1256"/>
  <c r="H1256" s="1"/>
  <c r="H1257"/>
  <c r="F1258"/>
  <c r="H1258" s="1"/>
  <c r="F1259"/>
  <c r="H1259" s="1"/>
  <c r="F1260"/>
  <c r="H1260" s="1"/>
  <c r="F1261"/>
  <c r="H1261" s="1"/>
  <c r="F1262"/>
  <c r="H1262" s="1"/>
  <c r="F1263"/>
  <c r="H1263" s="1"/>
  <c r="F1264"/>
  <c r="H1264" s="1"/>
  <c r="F1265"/>
  <c r="H1265" s="1"/>
  <c r="F1266"/>
  <c r="H1266" s="1"/>
  <c r="F1267"/>
  <c r="H1267" s="1"/>
  <c r="F1268"/>
  <c r="H1268" s="1"/>
  <c r="C14" i="3" l="1"/>
  <c r="C13"/>
  <c r="F1228" i="1" l="1"/>
  <c r="H1228" s="1"/>
  <c r="F1196"/>
  <c r="H1196" s="1"/>
  <c r="F1197"/>
  <c r="H1197" s="1"/>
  <c r="F1198"/>
  <c r="H1198" s="1"/>
  <c r="F1199"/>
  <c r="H1199" s="1"/>
  <c r="F1200"/>
  <c r="H1200" s="1"/>
  <c r="F1201"/>
  <c r="H1201" s="1"/>
  <c r="F1202"/>
  <c r="H1202" s="1"/>
  <c r="H1203"/>
  <c r="F1204"/>
  <c r="H1204" s="1"/>
  <c r="F1205"/>
  <c r="H1205" s="1"/>
  <c r="F1206"/>
  <c r="H1206" s="1"/>
  <c r="F1207"/>
  <c r="H1207" s="1"/>
  <c r="F1208"/>
  <c r="H1208" s="1"/>
  <c r="F1209"/>
  <c r="H1209" s="1"/>
  <c r="F1210"/>
  <c r="H1210" s="1"/>
  <c r="F1211"/>
  <c r="H1211" s="1"/>
  <c r="H1212"/>
  <c r="F1213"/>
  <c r="H1213" s="1"/>
  <c r="F1214"/>
  <c r="H1214" s="1"/>
  <c r="F1215"/>
  <c r="H1215" s="1"/>
  <c r="H1216"/>
  <c r="F1217"/>
  <c r="H1217" s="1"/>
  <c r="F1218"/>
  <c r="H1218" s="1"/>
  <c r="F1219"/>
  <c r="H1219" s="1"/>
  <c r="F1220"/>
  <c r="H1220" s="1"/>
  <c r="H1221"/>
  <c r="F1222"/>
  <c r="H1222" s="1"/>
  <c r="H1223"/>
  <c r="F1224"/>
  <c r="H1224" s="1"/>
  <c r="H1225"/>
  <c r="F1226"/>
  <c r="H1226" s="1"/>
  <c r="F1227"/>
  <c r="H1227" s="1"/>
  <c r="F1174"/>
  <c r="H1174" s="1"/>
  <c r="F1175"/>
  <c r="H1175" s="1"/>
  <c r="F1176"/>
  <c r="H1176" s="1"/>
  <c r="F1177"/>
  <c r="H1177" s="1"/>
  <c r="F1178"/>
  <c r="H1178" s="1"/>
  <c r="F1179"/>
  <c r="H1179" s="1"/>
  <c r="F1180"/>
  <c r="H1180" s="1"/>
  <c r="F1181"/>
  <c r="H1181" s="1"/>
  <c r="F1182"/>
  <c r="H1182" s="1"/>
  <c r="F1183"/>
  <c r="H1183" s="1"/>
  <c r="F1184"/>
  <c r="H1184" s="1"/>
  <c r="F1185"/>
  <c r="H1185" s="1"/>
  <c r="F1186"/>
  <c r="H1186" s="1"/>
  <c r="F1187"/>
  <c r="H1187" s="1"/>
  <c r="F1188"/>
  <c r="H1188" s="1"/>
  <c r="F1189"/>
  <c r="H1189" s="1"/>
  <c r="F1190"/>
  <c r="H1190" s="1"/>
  <c r="F1191"/>
  <c r="H1191" s="1"/>
  <c r="F1192"/>
  <c r="H1192" s="1"/>
  <c r="H1193"/>
  <c r="F1194"/>
  <c r="H1194" s="1"/>
  <c r="F1195"/>
  <c r="H1195" s="1"/>
  <c r="F1173"/>
  <c r="H1173" s="1"/>
  <c r="H1144"/>
  <c r="F1145"/>
  <c r="H1145" s="1"/>
  <c r="F1146"/>
  <c r="H1146" s="1"/>
  <c r="F1147"/>
  <c r="H1147" s="1"/>
  <c r="F1148"/>
  <c r="H1148" s="1"/>
  <c r="F1149"/>
  <c r="H1149" s="1"/>
  <c r="F1150"/>
  <c r="H1150" s="1"/>
  <c r="F1151"/>
  <c r="H1151" s="1"/>
  <c r="F1152"/>
  <c r="H1152" s="1"/>
  <c r="F1153"/>
  <c r="H1153" s="1"/>
  <c r="F1154"/>
  <c r="H1154" s="1"/>
  <c r="F1155"/>
  <c r="H1155" s="1"/>
  <c r="F1156"/>
  <c r="H1156" s="1"/>
  <c r="F1157"/>
  <c r="H1157" s="1"/>
  <c r="F1158"/>
  <c r="H1158" s="1"/>
  <c r="F1159"/>
  <c r="H1159" s="1"/>
  <c r="F1160"/>
  <c r="H1160" s="1"/>
  <c r="F1161"/>
  <c r="H1161" s="1"/>
  <c r="F1162"/>
  <c r="H1162" s="1"/>
  <c r="F1163"/>
  <c r="H1163" s="1"/>
  <c r="F1164"/>
  <c r="H1164" s="1"/>
  <c r="H1165"/>
  <c r="F1166"/>
  <c r="H1166" s="1"/>
  <c r="F1167"/>
  <c r="H1167" s="1"/>
  <c r="F1168"/>
  <c r="H1168" s="1"/>
  <c r="F1169"/>
  <c r="H1169" s="1"/>
  <c r="F1170"/>
  <c r="H1170" s="1"/>
  <c r="F1171"/>
  <c r="H1171" s="1"/>
  <c r="F1172"/>
  <c r="H1172" s="1"/>
  <c r="C9" i="3"/>
  <c r="C9" i="4" l="1"/>
  <c r="C8"/>
  <c r="C7"/>
  <c r="C6"/>
  <c r="C5"/>
  <c r="C4"/>
  <c r="C3"/>
  <c r="F1098" i="1" l="1"/>
  <c r="H1098" s="1"/>
  <c r="F1099"/>
  <c r="H1099" s="1"/>
  <c r="H1100"/>
  <c r="F1101"/>
  <c r="H1101" s="1"/>
  <c r="F1102"/>
  <c r="H1102" s="1"/>
  <c r="F1103"/>
  <c r="H1103" s="1"/>
  <c r="F1104"/>
  <c r="H1104" s="1"/>
  <c r="F1105"/>
  <c r="H1105" s="1"/>
  <c r="F1106"/>
  <c r="H1106" s="1"/>
  <c r="H1107"/>
  <c r="H1108"/>
  <c r="H1109"/>
  <c r="H1110"/>
  <c r="H1111"/>
  <c r="H1112"/>
  <c r="H1113"/>
  <c r="H1114"/>
  <c r="H1115"/>
  <c r="H1116"/>
  <c r="H1117"/>
  <c r="H1118"/>
  <c r="H1119"/>
  <c r="H1120"/>
  <c r="H1121"/>
  <c r="H1122"/>
  <c r="H1123"/>
  <c r="H1124"/>
  <c r="F1125"/>
  <c r="H1125" s="1"/>
  <c r="F1126"/>
  <c r="H1126" s="1"/>
  <c r="F1127"/>
  <c r="H1127" s="1"/>
  <c r="F1128"/>
  <c r="H1128" s="1"/>
  <c r="F1129"/>
  <c r="H1129" s="1"/>
  <c r="F1130"/>
  <c r="H1130" s="1"/>
  <c r="F1131"/>
  <c r="H1131" s="1"/>
  <c r="F1132"/>
  <c r="H1132" s="1"/>
  <c r="F1133"/>
  <c r="H1133" s="1"/>
  <c r="F1134"/>
  <c r="H1134" s="1"/>
  <c r="F1135"/>
  <c r="H1135" s="1"/>
  <c r="F1136"/>
  <c r="H1136" s="1"/>
  <c r="F1137"/>
  <c r="H1137" s="1"/>
  <c r="F1138"/>
  <c r="H1138" s="1"/>
  <c r="F1139"/>
  <c r="H1139" s="1"/>
  <c r="F1140"/>
  <c r="H1140" s="1"/>
  <c r="F1141"/>
  <c r="H1141" s="1"/>
  <c r="F1142"/>
  <c r="H1142" s="1"/>
  <c r="F1143"/>
  <c r="H1143" s="1"/>
  <c r="C3" i="2"/>
  <c r="C103" l="1"/>
  <c r="C116"/>
  <c r="C75"/>
  <c r="C2"/>
  <c r="C89"/>
  <c r="C62"/>
  <c r="C37"/>
  <c r="C50"/>
  <c r="F1020" i="1"/>
  <c r="H1020" s="1"/>
  <c r="F1021"/>
  <c r="H1021" s="1"/>
  <c r="F1022"/>
  <c r="H1022" s="1"/>
  <c r="F1023"/>
  <c r="H1023" s="1"/>
  <c r="F1024"/>
  <c r="H1024" s="1"/>
  <c r="F1025"/>
  <c r="H1025" s="1"/>
  <c r="F1026"/>
  <c r="H1026" s="1"/>
  <c r="F1027"/>
  <c r="H1027" s="1"/>
  <c r="F1028"/>
  <c r="H1028" s="1"/>
  <c r="F1029"/>
  <c r="H1029" s="1"/>
  <c r="F1030"/>
  <c r="H1030" s="1"/>
  <c r="F1031"/>
  <c r="H1031" s="1"/>
  <c r="F1032"/>
  <c r="H1032" s="1"/>
  <c r="F1033"/>
  <c r="H1033" s="1"/>
  <c r="F1034"/>
  <c r="H1034" s="1"/>
  <c r="F1035"/>
  <c r="H1035" s="1"/>
  <c r="F1036"/>
  <c r="H1036" s="1"/>
  <c r="F1037"/>
  <c r="H1037" s="1"/>
  <c r="F1038"/>
  <c r="H1038" s="1"/>
  <c r="F1039"/>
  <c r="H1039" s="1"/>
  <c r="F1040"/>
  <c r="H1040" s="1"/>
  <c r="F1041"/>
  <c r="H1041" s="1"/>
  <c r="F1042"/>
  <c r="H1042" s="1"/>
  <c r="F1043"/>
  <c r="H1043" s="1"/>
  <c r="F1044"/>
  <c r="H1044" s="1"/>
  <c r="F1045"/>
  <c r="H1045" s="1"/>
  <c r="F1046"/>
  <c r="H1046" s="1"/>
  <c r="F1047"/>
  <c r="H1047" s="1"/>
  <c r="F1048"/>
  <c r="H1048" s="1"/>
  <c r="F1049"/>
  <c r="H1049" s="1"/>
  <c r="F1050"/>
  <c r="H1050" s="1"/>
  <c r="F1051"/>
  <c r="H1051" s="1"/>
  <c r="F1052"/>
  <c r="H1052" s="1"/>
  <c r="F1053"/>
  <c r="H1053" s="1"/>
  <c r="F1054"/>
  <c r="H1054" s="1"/>
  <c r="F1055"/>
  <c r="H1055" s="1"/>
  <c r="F1056"/>
  <c r="H1056" s="1"/>
  <c r="F1057"/>
  <c r="H1057" s="1"/>
  <c r="F1058"/>
  <c r="H1058" s="1"/>
  <c r="H1059"/>
  <c r="F1060"/>
  <c r="H1060" s="1"/>
  <c r="F1061"/>
  <c r="H1061" s="1"/>
  <c r="F1062"/>
  <c r="H1062" s="1"/>
  <c r="F1063"/>
  <c r="H1063" s="1"/>
  <c r="F1064"/>
  <c r="H1064" s="1"/>
  <c r="F1065"/>
  <c r="H1065" s="1"/>
  <c r="F1066"/>
  <c r="H1066" s="1"/>
  <c r="F1067"/>
  <c r="H1067" s="1"/>
  <c r="F1068"/>
  <c r="H1068" s="1"/>
  <c r="H1069"/>
  <c r="H1070"/>
  <c r="F1071"/>
  <c r="H1071" s="1"/>
  <c r="F1072"/>
  <c r="H1072" s="1"/>
  <c r="F1073"/>
  <c r="H1073" s="1"/>
  <c r="F1074"/>
  <c r="H1074" s="1"/>
  <c r="F1075"/>
  <c r="H1075" s="1"/>
  <c r="F1076"/>
  <c r="H1076" s="1"/>
  <c r="H1077"/>
  <c r="F1078"/>
  <c r="H1078" s="1"/>
  <c r="F1079"/>
  <c r="H1079" s="1"/>
  <c r="F1080"/>
  <c r="H1080" s="1"/>
  <c r="F1081"/>
  <c r="H1081" s="1"/>
  <c r="F1082"/>
  <c r="H1082" s="1"/>
  <c r="F1083"/>
  <c r="H1083" s="1"/>
  <c r="F1084"/>
  <c r="H1084" s="1"/>
  <c r="F1085"/>
  <c r="H1085" s="1"/>
  <c r="F1086"/>
  <c r="H1086" s="1"/>
  <c r="F1087"/>
  <c r="H1087" s="1"/>
  <c r="F1088"/>
  <c r="H1088" s="1"/>
  <c r="F1089"/>
  <c r="H1089" s="1"/>
  <c r="F1090"/>
  <c r="H1090" s="1"/>
  <c r="F1091"/>
  <c r="H1091" s="1"/>
  <c r="F1092"/>
  <c r="H1092" s="1"/>
  <c r="F1093"/>
  <c r="H1093" s="1"/>
  <c r="F1094"/>
  <c r="H1094" s="1"/>
  <c r="F1095"/>
  <c r="H1095" s="1"/>
  <c r="F1096"/>
  <c r="H1096" s="1"/>
  <c r="F1097"/>
  <c r="H1097" s="1"/>
  <c r="C44" i="2" l="1"/>
  <c r="D44"/>
  <c r="D18" i="3" l="1"/>
  <c r="C15"/>
  <c r="D5"/>
  <c r="C11"/>
  <c r="C10" l="1"/>
  <c r="C7"/>
  <c r="E18"/>
  <c r="E5"/>
  <c r="E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F996" i="1"/>
  <c r="H996" s="1"/>
  <c r="F997"/>
  <c r="H997" s="1"/>
  <c r="F998"/>
  <c r="H998" s="1"/>
  <c r="F999"/>
  <c r="H999" s="1"/>
  <c r="F1000"/>
  <c r="H1000" s="1"/>
  <c r="F1001"/>
  <c r="H1001" s="1"/>
  <c r="F1002"/>
  <c r="H1002" s="1"/>
  <c r="F1003"/>
  <c r="H1003" s="1"/>
  <c r="F1004"/>
  <c r="H1004" s="1"/>
  <c r="F1005"/>
  <c r="H1005" s="1"/>
  <c r="F1006"/>
  <c r="H1006" s="1"/>
  <c r="F1007"/>
  <c r="H1007" s="1"/>
  <c r="F1008"/>
  <c r="H1008" s="1"/>
  <c r="F1009"/>
  <c r="H1009" s="1"/>
  <c r="F1010"/>
  <c r="H1010" s="1"/>
  <c r="F1011"/>
  <c r="H1011" s="1"/>
  <c r="H1012"/>
  <c r="F1013"/>
  <c r="H1013" s="1"/>
  <c r="F1014"/>
  <c r="H1014" s="1"/>
  <c r="F1015"/>
  <c r="H1015" s="1"/>
  <c r="F1016"/>
  <c r="H1016" s="1"/>
  <c r="F1017"/>
  <c r="H1017" s="1"/>
  <c r="F1018"/>
  <c r="H1018" s="1"/>
  <c r="F1019"/>
  <c r="H1019" s="1"/>
  <c r="E47" i="2" l="1"/>
  <c r="E35"/>
  <c r="F971" i="1"/>
  <c r="H971" s="1"/>
  <c r="F972"/>
  <c r="H972" s="1"/>
  <c r="F973"/>
  <c r="H973" s="1"/>
  <c r="F974"/>
  <c r="H974" s="1"/>
  <c r="F975"/>
  <c r="H975" s="1"/>
  <c r="F976"/>
  <c r="H976" s="1"/>
  <c r="F977"/>
  <c r="H977" s="1"/>
  <c r="F978"/>
  <c r="H978" s="1"/>
  <c r="F980"/>
  <c r="H980" s="1"/>
  <c r="F981"/>
  <c r="H981" s="1"/>
  <c r="F982"/>
  <c r="H982" s="1"/>
  <c r="F983"/>
  <c r="H983" s="1"/>
  <c r="F984"/>
  <c r="H984" s="1"/>
  <c r="F985"/>
  <c r="H985" s="1"/>
  <c r="F986"/>
  <c r="H986" s="1"/>
  <c r="F987"/>
  <c r="H987" s="1"/>
  <c r="F988"/>
  <c r="H988" s="1"/>
  <c r="F989"/>
  <c r="H989" s="1"/>
  <c r="F990"/>
  <c r="H990" s="1"/>
  <c r="F991"/>
  <c r="H991" s="1"/>
  <c r="F992"/>
  <c r="H992" s="1"/>
  <c r="F993"/>
  <c r="H993" s="1"/>
  <c r="F994"/>
  <c r="H994" s="1"/>
  <c r="F970" l="1"/>
  <c r="H970" s="1"/>
  <c r="F922"/>
  <c r="H922" s="1"/>
  <c r="F923"/>
  <c r="H923" s="1"/>
  <c r="F924"/>
  <c r="H924" s="1"/>
  <c r="F925"/>
  <c r="H925" s="1"/>
  <c r="F926"/>
  <c r="H926" s="1"/>
  <c r="F927"/>
  <c r="H927" s="1"/>
  <c r="F928"/>
  <c r="H928" s="1"/>
  <c r="F929"/>
  <c r="H929" s="1"/>
  <c r="F930"/>
  <c r="H930" s="1"/>
  <c r="F931"/>
  <c r="H931" s="1"/>
  <c r="F932"/>
  <c r="H932" s="1"/>
  <c r="F933"/>
  <c r="H933" s="1"/>
  <c r="F934"/>
  <c r="H934" s="1"/>
  <c r="F935"/>
  <c r="H935" s="1"/>
  <c r="F936"/>
  <c r="H936" s="1"/>
  <c r="F937"/>
  <c r="H937" s="1"/>
  <c r="F938"/>
  <c r="H938" s="1"/>
  <c r="F939"/>
  <c r="H939" s="1"/>
  <c r="F940"/>
  <c r="H940" s="1"/>
  <c r="F941"/>
  <c r="H941" s="1"/>
  <c r="F942"/>
  <c r="H942" s="1"/>
  <c r="F943"/>
  <c r="H943" s="1"/>
  <c r="F944"/>
  <c r="H944" s="1"/>
  <c r="F945"/>
  <c r="H945" s="1"/>
  <c r="F946"/>
  <c r="H946" s="1"/>
  <c r="F947"/>
  <c r="H947" s="1"/>
  <c r="F948"/>
  <c r="H948" s="1"/>
  <c r="F949"/>
  <c r="H949" s="1"/>
  <c r="F950"/>
  <c r="H950" s="1"/>
  <c r="F951"/>
  <c r="H951" s="1"/>
  <c r="F952"/>
  <c r="H952" s="1"/>
  <c r="H953"/>
  <c r="F954"/>
  <c r="H954" s="1"/>
  <c r="F955"/>
  <c r="H955" s="1"/>
  <c r="F956"/>
  <c r="H956" s="1"/>
  <c r="F957"/>
  <c r="H957" s="1"/>
  <c r="F958"/>
  <c r="H958" s="1"/>
  <c r="F959"/>
  <c r="H959" s="1"/>
  <c r="F960"/>
  <c r="H960" s="1"/>
  <c r="F961"/>
  <c r="H961" s="1"/>
  <c r="H962"/>
  <c r="F963"/>
  <c r="H963" s="1"/>
  <c r="F965"/>
  <c r="H965" s="1"/>
  <c r="F966"/>
  <c r="H966" s="1"/>
  <c r="F967"/>
  <c r="H967" s="1"/>
  <c r="F968"/>
  <c r="H968" s="1"/>
  <c r="F969"/>
  <c r="H969" s="1"/>
  <c r="F911" l="1"/>
  <c r="H911" s="1"/>
  <c r="F912"/>
  <c r="H912" s="1"/>
  <c r="F913"/>
  <c r="H913" s="1"/>
  <c r="F914"/>
  <c r="H914" s="1"/>
  <c r="F915"/>
  <c r="H915" s="1"/>
  <c r="F916"/>
  <c r="H916" s="1"/>
  <c r="F917"/>
  <c r="H917" s="1"/>
  <c r="F918"/>
  <c r="H918" s="1"/>
  <c r="F919"/>
  <c r="H919" s="1"/>
  <c r="F920"/>
  <c r="H920" s="1"/>
  <c r="F921"/>
  <c r="H921" s="1"/>
  <c r="F861"/>
  <c r="H861" s="1"/>
  <c r="F862"/>
  <c r="H862" s="1"/>
  <c r="F863"/>
  <c r="H863" s="1"/>
  <c r="F864"/>
  <c r="H864" s="1"/>
  <c r="F865"/>
  <c r="H865" s="1"/>
  <c r="F866"/>
  <c r="H866" s="1"/>
  <c r="F867"/>
  <c r="H867" s="1"/>
  <c r="F868"/>
  <c r="H868" s="1"/>
  <c r="F869"/>
  <c r="H869" s="1"/>
  <c r="F870"/>
  <c r="H870" s="1"/>
  <c r="H871"/>
  <c r="F872"/>
  <c r="H872" s="1"/>
  <c r="F873"/>
  <c r="H873" s="1"/>
  <c r="F874"/>
  <c r="H874" s="1"/>
  <c r="F875"/>
  <c r="H875" s="1"/>
  <c r="F876"/>
  <c r="H876" s="1"/>
  <c r="F877"/>
  <c r="H877" s="1"/>
  <c r="F878"/>
  <c r="H878" s="1"/>
  <c r="H879"/>
  <c r="H880"/>
  <c r="H881"/>
  <c r="F882"/>
  <c r="H882" s="1"/>
  <c r="F883"/>
  <c r="H883" s="1"/>
  <c r="F884"/>
  <c r="H884" s="1"/>
  <c r="H885"/>
  <c r="H886"/>
  <c r="F887"/>
  <c r="H887" s="1"/>
  <c r="F888"/>
  <c r="H888" s="1"/>
  <c r="F889"/>
  <c r="H889" s="1"/>
  <c r="F890"/>
  <c r="H890" s="1"/>
  <c r="F891"/>
  <c r="H891" s="1"/>
  <c r="H892"/>
  <c r="F893"/>
  <c r="H893" s="1"/>
  <c r="F894"/>
  <c r="H894" s="1"/>
  <c r="F895"/>
  <c r="H895" s="1"/>
  <c r="F896"/>
  <c r="H896" s="1"/>
  <c r="F897"/>
  <c r="H897" s="1"/>
  <c r="F898"/>
  <c r="H898" s="1"/>
  <c r="F899"/>
  <c r="H899" s="1"/>
  <c r="F900"/>
  <c r="H900" s="1"/>
  <c r="F901"/>
  <c r="H901" s="1"/>
  <c r="H902"/>
  <c r="H903"/>
  <c r="F904"/>
  <c r="H904" s="1"/>
  <c r="F905"/>
  <c r="H905" s="1"/>
  <c r="F906"/>
  <c r="H906" s="1"/>
  <c r="F907"/>
  <c r="H907" s="1"/>
  <c r="F908"/>
  <c r="H908" s="1"/>
  <c r="F909"/>
  <c r="H909" s="1"/>
  <c r="F910"/>
  <c r="H910" s="1"/>
  <c r="F830" l="1"/>
  <c r="H830" s="1"/>
  <c r="F831"/>
  <c r="H831" s="1"/>
  <c r="F832"/>
  <c r="H832" s="1"/>
  <c r="F834"/>
  <c r="H834" s="1"/>
  <c r="F835"/>
  <c r="H835" s="1"/>
  <c r="F836"/>
  <c r="H836" s="1"/>
  <c r="F837"/>
  <c r="H837" s="1"/>
  <c r="F838"/>
  <c r="H838" s="1"/>
  <c r="F839"/>
  <c r="H839" s="1"/>
  <c r="F840"/>
  <c r="H840" s="1"/>
  <c r="F841"/>
  <c r="H841" s="1"/>
  <c r="F842"/>
  <c r="H842" s="1"/>
  <c r="H843"/>
  <c r="F844"/>
  <c r="H844" s="1"/>
  <c r="F845"/>
  <c r="H845" s="1"/>
  <c r="F846"/>
  <c r="H846" s="1"/>
  <c r="F847"/>
  <c r="H847" s="1"/>
  <c r="F848"/>
  <c r="H848" s="1"/>
  <c r="F849"/>
  <c r="H849" s="1"/>
  <c r="F850"/>
  <c r="H850" s="1"/>
  <c r="F851"/>
  <c r="H851" s="1"/>
  <c r="F852"/>
  <c r="H852" s="1"/>
  <c r="F853"/>
  <c r="H853" s="1"/>
  <c r="F854"/>
  <c r="H854" s="1"/>
  <c r="F855"/>
  <c r="H855" s="1"/>
  <c r="F856"/>
  <c r="H856" s="1"/>
  <c r="F858"/>
  <c r="H858" s="1"/>
  <c r="F859"/>
  <c r="H859" s="1"/>
  <c r="F860"/>
  <c r="H860" s="1"/>
  <c r="F811" l="1"/>
  <c r="H811" s="1"/>
  <c r="F812"/>
  <c r="H812" s="1"/>
  <c r="F813"/>
  <c r="H813" s="1"/>
  <c r="F814"/>
  <c r="H814" s="1"/>
  <c r="F815"/>
  <c r="H815" s="1"/>
  <c r="F816"/>
  <c r="H816" s="1"/>
  <c r="F817"/>
  <c r="H817" s="1"/>
  <c r="F818"/>
  <c r="H818" s="1"/>
  <c r="F819"/>
  <c r="H819" s="1"/>
  <c r="F820"/>
  <c r="H820" s="1"/>
  <c r="F821"/>
  <c r="H821" s="1"/>
  <c r="F822"/>
  <c r="H822" s="1"/>
  <c r="F823"/>
  <c r="H823" s="1"/>
  <c r="F824"/>
  <c r="H824" s="1"/>
  <c r="F825"/>
  <c r="H825" s="1"/>
  <c r="F826"/>
  <c r="H826" s="1"/>
  <c r="F827"/>
  <c r="H827" s="1"/>
  <c r="F828"/>
  <c r="H828" s="1"/>
  <c r="F829"/>
  <c r="H829" s="1"/>
  <c r="F751" l="1"/>
  <c r="H751" s="1"/>
  <c r="F752"/>
  <c r="H752" s="1"/>
  <c r="F753"/>
  <c r="H753" s="1"/>
  <c r="H754"/>
  <c r="H755"/>
  <c r="F756"/>
  <c r="H756" s="1"/>
  <c r="F757"/>
  <c r="H757" s="1"/>
  <c r="F758"/>
  <c r="H758" s="1"/>
  <c r="F759"/>
  <c r="H759" s="1"/>
  <c r="H760"/>
  <c r="F761"/>
  <c r="H761" s="1"/>
  <c r="F762"/>
  <c r="H762" s="1"/>
  <c r="F763"/>
  <c r="H763" s="1"/>
  <c r="F764"/>
  <c r="H764" s="1"/>
  <c r="F765"/>
  <c r="H765" s="1"/>
  <c r="F766"/>
  <c r="H766" s="1"/>
  <c r="F767"/>
  <c r="H767" s="1"/>
  <c r="F768"/>
  <c r="H768" s="1"/>
  <c r="F769"/>
  <c r="H769" s="1"/>
  <c r="F770"/>
  <c r="H770" s="1"/>
  <c r="F771"/>
  <c r="H771" s="1"/>
  <c r="F772"/>
  <c r="H772" s="1"/>
  <c r="F773"/>
  <c r="H773" s="1"/>
  <c r="F774"/>
  <c r="H774" s="1"/>
  <c r="F775"/>
  <c r="H775" s="1"/>
  <c r="F776"/>
  <c r="H776" s="1"/>
  <c r="F777"/>
  <c r="H777" s="1"/>
  <c r="F778"/>
  <c r="H778" s="1"/>
  <c r="F779"/>
  <c r="H779" s="1"/>
  <c r="F780"/>
  <c r="H780" s="1"/>
  <c r="F781"/>
  <c r="H781" s="1"/>
  <c r="F782"/>
  <c r="H782" s="1"/>
  <c r="F783"/>
  <c r="H783" s="1"/>
  <c r="F784"/>
  <c r="H784" s="1"/>
  <c r="F785"/>
  <c r="H785" s="1"/>
  <c r="F786"/>
  <c r="H786" s="1"/>
  <c r="F787"/>
  <c r="H787" s="1"/>
  <c r="F788"/>
  <c r="H788" s="1"/>
  <c r="F789"/>
  <c r="H789" s="1"/>
  <c r="F790"/>
  <c r="H790" s="1"/>
  <c r="F791"/>
  <c r="H791" s="1"/>
  <c r="F792"/>
  <c r="H792" s="1"/>
  <c r="F793"/>
  <c r="H793" s="1"/>
  <c r="F794"/>
  <c r="H794" s="1"/>
  <c r="F795"/>
  <c r="H795" s="1"/>
  <c r="H796"/>
  <c r="F797"/>
  <c r="H797" s="1"/>
  <c r="F798"/>
  <c r="H798" s="1"/>
  <c r="F799"/>
  <c r="H799" s="1"/>
  <c r="F800"/>
  <c r="H800" s="1"/>
  <c r="F801"/>
  <c r="H801" s="1"/>
  <c r="F802"/>
  <c r="H802" s="1"/>
  <c r="F803"/>
  <c r="H803" s="1"/>
  <c r="F804"/>
  <c r="H804" s="1"/>
  <c r="F805"/>
  <c r="H805" s="1"/>
  <c r="F806"/>
  <c r="H806" s="1"/>
  <c r="F807"/>
  <c r="H807" s="1"/>
  <c r="F808"/>
  <c r="H808" s="1"/>
  <c r="F809"/>
  <c r="H809" s="1"/>
  <c r="F810"/>
  <c r="H810" s="1"/>
  <c r="F726" l="1"/>
  <c r="H726" s="1"/>
  <c r="F727"/>
  <c r="H727" s="1"/>
  <c r="F728"/>
  <c r="H728" s="1"/>
  <c r="F729"/>
  <c r="H729" s="1"/>
  <c r="F730"/>
  <c r="H730" s="1"/>
  <c r="F731"/>
  <c r="H731" s="1"/>
  <c r="F732"/>
  <c r="H732" s="1"/>
  <c r="F733"/>
  <c r="H733" s="1"/>
  <c r="F734"/>
  <c r="H734" s="1"/>
  <c r="F735"/>
  <c r="H735" s="1"/>
  <c r="F736"/>
  <c r="H736" s="1"/>
  <c r="F737"/>
  <c r="H737" s="1"/>
  <c r="F738"/>
  <c r="H738" s="1"/>
  <c r="F739"/>
  <c r="H739" s="1"/>
  <c r="F740"/>
  <c r="H740" s="1"/>
  <c r="F741"/>
  <c r="H741" s="1"/>
  <c r="F742"/>
  <c r="H742" s="1"/>
  <c r="F744"/>
  <c r="H744" s="1"/>
  <c r="F745"/>
  <c r="H745" s="1"/>
  <c r="F746"/>
  <c r="H746" s="1"/>
  <c r="F747"/>
  <c r="H747" s="1"/>
  <c r="F748"/>
  <c r="H748" s="1"/>
  <c r="F749"/>
  <c r="H749" s="1"/>
  <c r="F750"/>
  <c r="H750" s="1"/>
  <c r="F720" l="1"/>
  <c r="H720" s="1"/>
  <c r="F721"/>
  <c r="H721" s="1"/>
  <c r="F722"/>
  <c r="H722" s="1"/>
  <c r="F723"/>
  <c r="H723" s="1"/>
  <c r="F724"/>
  <c r="H724" s="1"/>
  <c r="F725"/>
  <c r="H725" s="1"/>
  <c r="F712" l="1"/>
  <c r="H712" s="1"/>
  <c r="F713"/>
  <c r="H713" s="1"/>
  <c r="F714"/>
  <c r="H714" s="1"/>
  <c r="F715"/>
  <c r="H715" s="1"/>
  <c r="F716"/>
  <c r="H716" s="1"/>
  <c r="F717"/>
  <c r="H717" s="1"/>
  <c r="F718"/>
  <c r="H718" s="1"/>
  <c r="F719"/>
  <c r="H719" s="1"/>
  <c r="F688"/>
  <c r="H688" s="1"/>
  <c r="F689"/>
  <c r="H689" s="1"/>
  <c r="F690"/>
  <c r="H690" s="1"/>
  <c r="F691"/>
  <c r="H691" s="1"/>
  <c r="F692"/>
  <c r="H692" s="1"/>
  <c r="F693"/>
  <c r="H693" s="1"/>
  <c r="F694"/>
  <c r="H694" s="1"/>
  <c r="F695"/>
  <c r="H695" s="1"/>
  <c r="F696"/>
  <c r="H696" s="1"/>
  <c r="F697"/>
  <c r="H697" s="1"/>
  <c r="F698"/>
  <c r="H698" s="1"/>
  <c r="F699"/>
  <c r="H699" s="1"/>
  <c r="F700"/>
  <c r="H700" s="1"/>
  <c r="F701"/>
  <c r="H701" s="1"/>
  <c r="F702"/>
  <c r="H702" s="1"/>
  <c r="F703"/>
  <c r="H703" s="1"/>
  <c r="F704"/>
  <c r="H704" s="1"/>
  <c r="F705"/>
  <c r="H705" s="1"/>
  <c r="F706"/>
  <c r="H706" s="1"/>
  <c r="F707"/>
  <c r="H707" s="1"/>
  <c r="F708"/>
  <c r="H708" s="1"/>
  <c r="F709"/>
  <c r="H709" s="1"/>
  <c r="F710"/>
  <c r="H710" s="1"/>
  <c r="F711"/>
  <c r="H711" s="1"/>
  <c r="H648" l="1"/>
  <c r="F649"/>
  <c r="H649" s="1"/>
  <c r="F650"/>
  <c r="H650" s="1"/>
  <c r="F651"/>
  <c r="H651" s="1"/>
  <c r="F652"/>
  <c r="H652" s="1"/>
  <c r="F653"/>
  <c r="H653" s="1"/>
  <c r="F654"/>
  <c r="H654" s="1"/>
  <c r="F655"/>
  <c r="H655" s="1"/>
  <c r="F656"/>
  <c r="H656" s="1"/>
  <c r="H657"/>
  <c r="F659"/>
  <c r="H659" s="1"/>
  <c r="F660"/>
  <c r="H660" s="1"/>
  <c r="F661"/>
  <c r="H661" s="1"/>
  <c r="H662"/>
  <c r="F663"/>
  <c r="H663" s="1"/>
  <c r="F664"/>
  <c r="H664" s="1"/>
  <c r="F665"/>
  <c r="H665" s="1"/>
  <c r="F666"/>
  <c r="H666" s="1"/>
  <c r="F667"/>
  <c r="H667" s="1"/>
  <c r="F668"/>
  <c r="H668" s="1"/>
  <c r="F669"/>
  <c r="H669" s="1"/>
  <c r="F670"/>
  <c r="H670" s="1"/>
  <c r="F671"/>
  <c r="H671" s="1"/>
  <c r="F672"/>
  <c r="H672" s="1"/>
  <c r="H673"/>
  <c r="F674"/>
  <c r="H674" s="1"/>
  <c r="F675"/>
  <c r="H675" s="1"/>
  <c r="F676"/>
  <c r="H676" s="1"/>
  <c r="F677"/>
  <c r="H677" s="1"/>
  <c r="F678"/>
  <c r="H678" s="1"/>
  <c r="F679"/>
  <c r="H679" s="1"/>
  <c r="F680"/>
  <c r="H680" s="1"/>
  <c r="H681"/>
  <c r="H682"/>
  <c r="F683"/>
  <c r="H683" s="1"/>
  <c r="F684"/>
  <c r="H684" s="1"/>
  <c r="F685"/>
  <c r="H685" s="1"/>
  <c r="F686"/>
  <c r="H686" s="1"/>
  <c r="F647"/>
  <c r="H647" s="1"/>
  <c r="H184"/>
  <c r="F624"/>
  <c r="H624" s="1"/>
  <c r="F625"/>
  <c r="H625" s="1"/>
  <c r="F626"/>
  <c r="H626" s="1"/>
  <c r="F627"/>
  <c r="H627" s="1"/>
  <c r="F628"/>
  <c r="H628" s="1"/>
  <c r="F629"/>
  <c r="H629" s="1"/>
  <c r="F630"/>
  <c r="H630" s="1"/>
  <c r="F631"/>
  <c r="H631" s="1"/>
  <c r="F632"/>
  <c r="H632" s="1"/>
  <c r="F633"/>
  <c r="H633" s="1"/>
  <c r="F634"/>
  <c r="H634" s="1"/>
  <c r="F635"/>
  <c r="H635" s="1"/>
  <c r="F636"/>
  <c r="H636" s="1"/>
  <c r="F637"/>
  <c r="H637" s="1"/>
  <c r="F638"/>
  <c r="H638" s="1"/>
  <c r="F639"/>
  <c r="H639" s="1"/>
  <c r="F641"/>
  <c r="H641" s="1"/>
  <c r="F642"/>
  <c r="H642" s="1"/>
  <c r="F643"/>
  <c r="H643" s="1"/>
  <c r="F644"/>
  <c r="H644" s="1"/>
  <c r="F645"/>
  <c r="H645" s="1"/>
  <c r="F646"/>
  <c r="H646" s="1"/>
  <c r="F379" l="1"/>
  <c r="F377"/>
  <c r="F376"/>
  <c r="F366"/>
  <c r="F365"/>
  <c r="F361"/>
  <c r="H6" l="1"/>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558"/>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3"/>
  <c r="H174"/>
  <c r="H176"/>
  <c r="H177"/>
  <c r="H178"/>
  <c r="H179"/>
  <c r="H180"/>
  <c r="H181"/>
  <c r="H182"/>
  <c r="H183"/>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1"/>
  <c r="H252"/>
  <c r="H253"/>
  <c r="H254"/>
  <c r="H255"/>
  <c r="H105"/>
  <c r="H257"/>
  <c r="H258"/>
  <c r="H259"/>
  <c r="H260"/>
  <c r="H261"/>
  <c r="H262"/>
  <c r="H263"/>
  <c r="H264"/>
  <c r="H265"/>
  <c r="H266"/>
  <c r="H267"/>
  <c r="H268"/>
  <c r="H269"/>
  <c r="H270"/>
  <c r="H271"/>
  <c r="H272"/>
  <c r="H274"/>
  <c r="H275"/>
  <c r="H276"/>
  <c r="H277"/>
  <c r="H278"/>
  <c r="H279"/>
  <c r="H280"/>
  <c r="H281"/>
  <c r="H282"/>
  <c r="H283"/>
  <c r="H285"/>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8"/>
  <c r="H369"/>
  <c r="H370"/>
  <c r="H371"/>
  <c r="H372"/>
  <c r="H373"/>
  <c r="H374"/>
  <c r="H375"/>
  <c r="H376"/>
  <c r="H377"/>
  <c r="H378"/>
  <c r="H379"/>
  <c r="H380"/>
  <c r="H381"/>
  <c r="H382"/>
  <c r="H384"/>
  <c r="H385"/>
  <c r="H387"/>
  <c r="H388"/>
  <c r="H389"/>
  <c r="H390"/>
  <c r="H391"/>
  <c r="H392"/>
  <c r="H393"/>
  <c r="H394"/>
  <c r="H395"/>
  <c r="H396"/>
  <c r="H397"/>
  <c r="H398"/>
  <c r="H399"/>
  <c r="H400"/>
  <c r="H401"/>
  <c r="H402"/>
  <c r="H403"/>
  <c r="H404"/>
  <c r="H405"/>
  <c r="H406"/>
  <c r="H407"/>
  <c r="H408"/>
  <c r="H256"/>
  <c r="H410"/>
  <c r="H411"/>
  <c r="H412"/>
  <c r="H413"/>
  <c r="H414"/>
  <c r="H415"/>
  <c r="H416"/>
  <c r="H417"/>
  <c r="H418"/>
  <c r="H419"/>
  <c r="H420"/>
  <c r="H421"/>
  <c r="H422"/>
  <c r="H423"/>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1"/>
  <c r="H482"/>
  <c r="H483"/>
  <c r="H484"/>
  <c r="H485"/>
  <c r="H486"/>
  <c r="H487"/>
  <c r="H488"/>
  <c r="H489"/>
  <c r="H490"/>
  <c r="H491"/>
  <c r="H492"/>
  <c r="H493"/>
  <c r="H494"/>
  <c r="H495"/>
  <c r="H496"/>
  <c r="H497"/>
  <c r="H499"/>
  <c r="H500"/>
  <c r="H501"/>
  <c r="H502"/>
  <c r="H503"/>
  <c r="H505"/>
  <c r="H506"/>
  <c r="H507"/>
  <c r="H508"/>
  <c r="H409"/>
  <c r="H510"/>
  <c r="H511"/>
  <c r="H512"/>
  <c r="H513"/>
  <c r="H514"/>
  <c r="H515"/>
  <c r="H516"/>
  <c r="H517"/>
  <c r="H518"/>
  <c r="H519"/>
  <c r="H520"/>
  <c r="H521"/>
  <c r="H522"/>
  <c r="H523"/>
  <c r="H524"/>
  <c r="H525"/>
  <c r="H526"/>
  <c r="H527"/>
  <c r="H509"/>
  <c r="H530"/>
  <c r="H531"/>
  <c r="H532"/>
  <c r="H529"/>
  <c r="H534"/>
  <c r="H535"/>
  <c r="H536"/>
  <c r="H537"/>
  <c r="H538"/>
  <c r="H539"/>
  <c r="H540"/>
  <c r="H541"/>
  <c r="H543"/>
  <c r="H544"/>
  <c r="H545"/>
  <c r="H546"/>
  <c r="H548"/>
  <c r="H549"/>
  <c r="H551"/>
  <c r="H552"/>
  <c r="H553"/>
  <c r="H555"/>
  <c r="H556"/>
  <c r="H557"/>
  <c r="H533"/>
  <c r="H559"/>
  <c r="H560"/>
  <c r="H561"/>
  <c r="H562"/>
  <c r="H563"/>
  <c r="H564"/>
  <c r="H565"/>
  <c r="H566"/>
  <c r="H567"/>
  <c r="H568"/>
  <c r="H569"/>
  <c r="H570"/>
  <c r="H571"/>
  <c r="H572"/>
  <c r="H573"/>
  <c r="H574"/>
  <c r="H575"/>
  <c r="H576"/>
  <c r="H577"/>
  <c r="H578"/>
  <c r="H579"/>
  <c r="H581"/>
  <c r="H583"/>
  <c r="H584"/>
  <c r="H585"/>
  <c r="H586"/>
  <c r="H587"/>
  <c r="H588"/>
  <c r="H589"/>
  <c r="H590"/>
  <c r="H591"/>
  <c r="H592"/>
  <c r="H593"/>
  <c r="H594"/>
  <c r="H595"/>
  <c r="H596"/>
  <c r="H597"/>
  <c r="H5"/>
  <c r="H622" l="1"/>
  <c r="F623"/>
  <c r="H600"/>
  <c r="F601"/>
  <c r="H601" s="1"/>
  <c r="F602"/>
  <c r="F605"/>
  <c r="H605" s="1"/>
  <c r="F606"/>
  <c r="H606" s="1"/>
  <c r="F607"/>
  <c r="H607" s="1"/>
  <c r="F608"/>
  <c r="H608" s="1"/>
  <c r="F609"/>
  <c r="H609" s="1"/>
  <c r="F610"/>
  <c r="H610" s="1"/>
  <c r="F611"/>
  <c r="H611" s="1"/>
  <c r="F612"/>
  <c r="H612" s="1"/>
  <c r="F613"/>
  <c r="H613" s="1"/>
  <c r="F614"/>
  <c r="H614" s="1"/>
  <c r="F615"/>
  <c r="H615" s="1"/>
  <c r="F616"/>
  <c r="H616" s="1"/>
  <c r="F617"/>
  <c r="H617" s="1"/>
  <c r="F618"/>
  <c r="H618" s="1"/>
  <c r="F619"/>
  <c r="H619" s="1"/>
  <c r="F620"/>
  <c r="H620" s="1"/>
  <c r="F621"/>
  <c r="H621" s="1"/>
  <c r="H602" l="1"/>
  <c r="H623"/>
  <c r="F599"/>
  <c r="F598"/>
  <c r="H598" s="1"/>
  <c r="H599" l="1"/>
  <c r="C31" i="4" l="1"/>
  <c r="C30"/>
  <c r="C29"/>
  <c r="C32" l="1"/>
  <c r="C57" l="1"/>
  <c r="C56"/>
  <c r="C55"/>
  <c r="C54"/>
  <c r="C58"/>
  <c r="C10" l="1"/>
  <c r="C59" l="1"/>
</calcChain>
</file>

<file path=xl/sharedStrings.xml><?xml version="1.0" encoding="utf-8"?>
<sst xmlns="http://schemas.openxmlformats.org/spreadsheetml/2006/main" count="46617" uniqueCount="16165">
  <si>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</si>
  <si>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</si>
  <si>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</si>
  <si>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</si>
  <si>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</si>
  <si>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</si>
  <si>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</si>
  <si>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</si>
  <si>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</si>
  <si>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</si>
  <si>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</si>
  <si>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</si>
  <si>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</si>
  <si>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</si>
  <si>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</si>
  <si>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</si>
  <si>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</si>
  <si>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</si>
  <si>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</si>
  <si>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</si>
  <si>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</si>
  <si>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</si>
  <si>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</si>
  <si>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</si>
  <si>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</si>
  <si>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</si>
  <si>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</si>
  <si>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</si>
  <si>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</si>
  <si>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</si>
  <si>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</si>
  <si>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</si>
  <si>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</si>
  <si>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</si>
  <si>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</si>
  <si>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</si>
  <si>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</si>
  <si>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</si>
  <si>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</si>
  <si>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</si>
  <si>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</si>
  <si>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</si>
  <si>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</si>
  <si>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</si>
  <si>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</si>
  <si>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</si>
  <si>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</si>
  <si>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</si>
  <si>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</si>
  <si>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</si>
  <si>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</si>
  <si>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</si>
  <si>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</si>
  <si>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</si>
  <si>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</si>
  <si>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</si>
  <si>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</si>
  <si>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</si>
  <si>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</si>
  <si>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</si>
  <si>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</si>
  <si>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</si>
  <si>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</si>
  <si>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</si>
  <si>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</si>
  <si>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</si>
  <si>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</si>
  <si>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</si>
  <si>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</si>
  <si>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</si>
  <si>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</si>
  <si>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</si>
  <si>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</si>
  <si>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</si>
  <si>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</si>
  <si>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</si>
  <si>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</si>
  <si>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</si>
  <si>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</si>
  <si>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</si>
  <si>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</si>
  <si>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</si>
  <si>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</si>
  <si>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</si>
  <si>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</si>
  <si>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</si>
  <si>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</si>
  <si>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</si>
  <si>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</si>
  <si>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</si>
  <si>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</si>
  <si>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</si>
  <si>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</si>
  <si>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</si>
  <si>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</si>
  <si>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</si>
  <si>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</si>
  <si>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</si>
  <si>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</si>
  <si>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</si>
  <si>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</si>
  <si>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</si>
  <si>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</si>
  <si>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</si>
  <si>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</si>
  <si>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</si>
  <si>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</si>
  <si>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</si>
  <si>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</si>
  <si>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</si>
  <si>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</si>
  <si>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</si>
  <si>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</si>
  <si>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</si>
  <si>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</si>
  <si>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</si>
  <si>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</si>
  <si>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</si>
  <si>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</si>
  <si>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</si>
  <si>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</si>
  <si>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</si>
  <si>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</si>
  <si>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</si>
  <si>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</si>
  <si>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</si>
  <si>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</si>
  <si>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</si>
  <si>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</si>
  <si>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</si>
  <si>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</si>
  <si>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</si>
  <si>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</si>
  <si>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</si>
  <si>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</si>
  <si>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</si>
  <si>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</si>
  <si>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</si>
  <si>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</si>
  <si>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</si>
  <si>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</si>
  <si>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</si>
  <si>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</si>
  <si>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</si>
  <si>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</si>
  <si>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</si>
  <si>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</si>
  <si>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</si>
  <si>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</si>
  <si>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</si>
  <si>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</si>
  <si>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</si>
  <si>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</si>
  <si>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</si>
  <si>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</si>
  <si>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</si>
  <si>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</si>
  <si>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</si>
  <si>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</si>
  <si>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</si>
  <si>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</si>
  <si>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</si>
  <si>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</si>
  <si>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</si>
  <si>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</si>
  <si>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</si>
  <si>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</si>
  <si>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</si>
  <si>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</si>
  <si>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</si>
  <si>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</si>
  <si>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</si>
  <si>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</si>
  <si>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</si>
  <si>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</si>
  <si>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</si>
  <si>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</si>
  <si>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</si>
  <si>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</si>
  <si>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</si>
  <si>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</si>
  <si>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</si>
  <si>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</si>
  <si>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</si>
  <si>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</si>
  <si>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</si>
  <si>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</si>
  <si>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</si>
  <si>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</si>
  <si>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</si>
  <si>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</si>
  <si>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</si>
  <si>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</si>
  <si>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</si>
  <si>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</si>
  <si>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</si>
  <si>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</si>
  <si>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</si>
  <si>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</si>
  <si>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</si>
  <si>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</si>
  <si>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</si>
  <si>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</si>
  <si>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</si>
  <si>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</si>
  <si>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</si>
  <si>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</si>
  <si>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</si>
  <si>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</si>
  <si>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</si>
  <si>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</si>
  <si>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</si>
  <si>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</si>
  <si>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</si>
  <si>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</si>
  <si>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</si>
  <si>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</si>
  <si>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</si>
  <si>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</si>
  <si>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</si>
  <si>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</si>
  <si>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</si>
  <si>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</si>
  <si>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</si>
  <si>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</si>
  <si>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</si>
  <si>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</si>
  <si>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</si>
  <si>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</si>
  <si>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</si>
  <si>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</si>
  <si>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</si>
  <si>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</si>
  <si>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</si>
  <si>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</si>
  <si>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</si>
  <si>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</si>
  <si>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</si>
  <si>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</si>
  <si>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</si>
  <si>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</si>
  <si>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</si>
  <si>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</si>
  <si>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</si>
  <si>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</si>
  <si>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</si>
  <si>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</si>
  <si>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</si>
  <si>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</si>
  <si>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</si>
  <si>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</si>
  <si>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</si>
  <si>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</si>
  <si>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</si>
  <si>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</si>
  <si>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</si>
  <si>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</si>
  <si>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</si>
  <si>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</si>
  <si>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</si>
  <si>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</si>
  <si>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</si>
  <si>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</si>
  <si>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</si>
  <si>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</si>
  <si>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</si>
  <si>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</si>
  <si>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</si>
  <si>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</si>
  <si>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</si>
  <si>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</si>
  <si>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</si>
  <si>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</si>
  <si>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</si>
  <si>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</si>
  <si>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</si>
  <si>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</si>
  <si>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</si>
  <si>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</si>
  <si>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</si>
  <si>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</si>
  <si>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</si>
  <si>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</si>
  <si>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</si>
  <si>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</si>
  <si>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</si>
  <si>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</si>
  <si>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</si>
  <si>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</si>
  <si>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</si>
  <si>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</si>
  <si>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</si>
  <si>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</si>
  <si>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</si>
  <si>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</si>
  <si>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</si>
  <si>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</si>
  <si>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</si>
  <si>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</si>
  <si>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</si>
  <si>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</si>
  <si>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</si>
  <si>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</si>
  <si>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</si>
  <si>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</si>
  <si>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</si>
  <si>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</si>
  <si>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</si>
  <si>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</si>
  <si>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</si>
  <si>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</si>
  <si>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</si>
  <si>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</si>
  <si>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</si>
  <si>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</si>
  <si>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</si>
  <si>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</si>
  <si>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</si>
  <si>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</si>
  <si>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</si>
  <si>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</si>
  <si>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</si>
  <si>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</si>
  <si>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</si>
  <si>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</si>
  <si>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</si>
  <si>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</si>
  <si>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</si>
  <si>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</si>
  <si>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</si>
  <si>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</si>
  <si>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</si>
  <si>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</si>
  <si>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</si>
  <si>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</si>
  <si>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</si>
  <si>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</si>
  <si>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</si>
  <si>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</si>
  <si>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</si>
  <si>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</si>
  <si>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</si>
  <si>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</si>
  <si>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</si>
  <si>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</si>
  <si>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</si>
  <si>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</si>
  <si>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</si>
  <si>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</si>
  <si>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</si>
  <si>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</si>
  <si>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</si>
  <si>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</si>
  <si>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</si>
  <si>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</si>
  <si>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</si>
  <si>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</si>
  <si>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</si>
  <si>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</si>
  <si>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</si>
  <si>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</si>
  <si>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</si>
  <si>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</si>
  <si>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</si>
  <si>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</si>
  <si>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</si>
  <si>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</si>
  <si>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</si>
  <si>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</si>
  <si>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</si>
  <si>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</si>
  <si>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</si>
  <si>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</si>
  <si>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</si>
  <si>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</si>
  <si>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</si>
  <si>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</si>
  <si>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</si>
  <si>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</si>
  <si>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</si>
  <si>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</si>
  <si>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</si>
  <si>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</si>
  <si>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</si>
  <si>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</si>
  <si>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</si>
  <si>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</si>
  <si>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</si>
  <si>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</si>
  <si>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</si>
  <si>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</si>
  <si>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</si>
  <si>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</si>
  <si>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</si>
  <si>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</si>
  <si>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</si>
  <si>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</si>
  <si>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</si>
  <si>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</si>
  <si>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</si>
  <si>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</si>
  <si>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</si>
  <si>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</si>
  <si>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</si>
  <si>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</si>
  <si>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</si>
  <si>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</si>
  <si>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</si>
  <si>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</si>
  <si>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</si>
  <si>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</si>
  <si>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</si>
  <si>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</si>
  <si>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</si>
  <si>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</si>
  <si>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</si>
  <si>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</si>
  <si>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</si>
  <si>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</si>
  <si>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</si>
  <si>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</si>
  <si>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</si>
  <si>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</si>
  <si>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</si>
  <si>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</si>
  <si>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</si>
  <si>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</si>
  <si>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</si>
  <si>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</si>
  <si>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</si>
  <si>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</si>
  <si>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</si>
  <si>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</si>
  <si>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</si>
  <si>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</si>
  <si>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</si>
  <si>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</si>
  <si>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</si>
  <si>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</si>
  <si>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</si>
  <si>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</si>
  <si>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</si>
  <si>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</si>
  <si>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</si>
  <si>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</si>
  <si>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</si>
  <si>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</si>
  <si>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</si>
  <si>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</si>
  <si>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</si>
  <si>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</si>
  <si>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</si>
  <si>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</si>
  <si>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</si>
  <si>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</si>
  <si>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</si>
  <si>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</si>
  <si>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</si>
  <si>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</si>
  <si>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</si>
  <si>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</si>
  <si>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</si>
  <si>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</si>
  <si>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</si>
  <si>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</si>
  <si>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</si>
  <si>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</si>
  <si>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</si>
  <si>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</si>
  <si>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</si>
  <si>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</si>
  <si>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</si>
  <si>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</si>
  <si>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</si>
  <si>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</si>
  <si>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</si>
  <si>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</si>
  <si>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</si>
  <si>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</si>
  <si>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</si>
  <si>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</si>
  <si>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</si>
  <si>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</si>
  <si>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</si>
  <si>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</si>
  <si>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</si>
  <si>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</si>
  <si>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</si>
  <si>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</si>
  <si>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</si>
  <si>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</si>
  <si>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</si>
  <si>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</si>
  <si>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</si>
  <si>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</si>
  <si>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</si>
  <si>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</si>
  <si>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</si>
  <si>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</si>
  <si>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</si>
  <si>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</si>
  <si>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</si>
  <si>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</si>
  <si>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</si>
  <si>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</si>
  <si>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</si>
  <si>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</si>
  <si>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</si>
  <si>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</si>
  <si>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</si>
  <si>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</si>
  <si>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</si>
  <si>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</si>
  <si>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</si>
  <si>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</si>
  <si>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</si>
  <si>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</si>
  <si>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</si>
  <si>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</si>
  <si>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</si>
  <si>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</si>
  <si>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</si>
  <si>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</si>
  <si>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</si>
  <si>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</si>
  <si>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</si>
  <si>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</si>
  <si>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</si>
  <si>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</si>
  <si>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</si>
  <si>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</si>
  <si>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</si>
  <si>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</si>
  <si>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</si>
  <si>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</si>
  <si>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</si>
  <si>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</si>
  <si>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</si>
  <si>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</si>
  <si>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</si>
  <si>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</si>
  <si>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</si>
  <si>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</si>
  <si>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</si>
  <si>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</si>
  <si>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</si>
  <si>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</si>
  <si>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</si>
  <si>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</si>
  <si>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</si>
  <si>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</si>
  <si>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</si>
  <si>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</si>
  <si>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</si>
  <si>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</si>
  <si>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</si>
  <si>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</si>
  <si>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</si>
  <si>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</si>
  <si>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</si>
  <si>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</si>
  <si>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</si>
  <si>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</si>
  <si>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</si>
  <si>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</si>
  <si>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</si>
  <si>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</si>
  <si>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</si>
  <si>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</si>
  <si>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</si>
  <si>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</si>
  <si>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</si>
  <si>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</si>
  <si>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</si>
  <si>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</si>
  <si>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</si>
  <si>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</si>
  <si>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</si>
  <si>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</si>
  <si>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</si>
  <si>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</si>
  <si>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</si>
  <si>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</si>
  <si>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</si>
  <si>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</si>
  <si>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</si>
  <si>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</si>
  <si>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</si>
  <si>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</si>
  <si>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</si>
  <si>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</si>
  <si>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</si>
  <si>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</si>
  <si>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</si>
  <si>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</si>
  <si>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</si>
  <si>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</si>
  <si>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</si>
  <si>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</si>
  <si>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</si>
  <si>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</si>
  <si>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</si>
  <si>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</si>
  <si>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</si>
  <si>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</si>
  <si>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</si>
  <si>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</si>
  <si>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</si>
  <si>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</si>
  <si>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</si>
  <si>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</si>
  <si>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</si>
  <si>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</si>
  <si>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</si>
  <si>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</si>
  <si>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</si>
  <si>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</si>
  <si>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</si>
  <si>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</si>
  <si>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</si>
  <si>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</si>
  <si>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</si>
  <si>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</si>
  <si>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</si>
  <si>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</si>
  <si>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</si>
  <si>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</si>
  <si>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</si>
  <si>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</si>
  <si>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</si>
  <si>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</si>
  <si>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</si>
  <si>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</si>
  <si>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</si>
  <si>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</si>
  <si>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</si>
  <si>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</si>
  <si>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</si>
  <si>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</si>
  <si>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</si>
  <si>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</si>
  <si>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</si>
  <si>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</si>
  <si>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</si>
  <si>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</si>
  <si>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</si>
  <si>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</si>
  <si>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</si>
  <si>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</si>
  <si>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</si>
  <si>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</si>
  <si>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</si>
  <si>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</si>
  <si>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</si>
  <si>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</si>
  <si>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</si>
  <si>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</si>
  <si>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</si>
  <si>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</si>
  <si>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</si>
  <si>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</si>
  <si>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</si>
  <si>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</si>
  <si>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</si>
  <si>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</si>
  <si>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</si>
  <si>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</si>
  <si>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</si>
  <si>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</si>
  <si>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</si>
  <si>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</si>
  <si>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</si>
  <si>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</si>
  <si>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</si>
  <si>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</si>
  <si>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</si>
  <si>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</si>
  <si>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</si>
  <si>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</si>
  <si>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</si>
  <si>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</si>
  <si>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</si>
  <si>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</si>
  <si>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</si>
  <si>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</si>
  <si>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</si>
  <si>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</si>
  <si>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</si>
  <si>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</si>
  <si>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</si>
  <si>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</si>
  <si>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</si>
  <si>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</si>
  <si>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</si>
  <si>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</si>
  <si>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</si>
  <si>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</si>
  <si>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</si>
  <si>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</si>
  <si>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</si>
  <si>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</si>
  <si>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</si>
  <si>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</si>
  <si>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</si>
  <si>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</si>
  <si>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</si>
  <si>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</si>
  <si>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</si>
  <si>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</si>
  <si>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</si>
  <si>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</si>
  <si>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</si>
  <si>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</si>
  <si>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</si>
  <si>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</si>
  <si>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</si>
  <si>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</si>
  <si>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</si>
  <si>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</si>
  <si>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</si>
  <si>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</si>
  <si>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</si>
  <si>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</si>
  <si>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</si>
  <si>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</si>
  <si>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</si>
  <si>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</si>
  <si>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</si>
  <si>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</si>
  <si>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</si>
  <si>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</si>
  <si>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</si>
  <si>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</si>
  <si>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</si>
  <si>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</si>
  <si>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</si>
  <si>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</si>
  <si>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</si>
  <si>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</si>
  <si>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</si>
  <si>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</si>
  <si>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</si>
  <si>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</si>
  <si>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</si>
  <si>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</si>
  <si>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</si>
  <si>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</si>
  <si>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</si>
  <si>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</si>
  <si>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</si>
  <si>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</si>
  <si>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</si>
  <si>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</si>
  <si>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</si>
  <si>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</si>
  <si>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</si>
  <si>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</si>
  <si>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</si>
  <si>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</si>
  <si>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</si>
  <si>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</si>
  <si>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</si>
  <si>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</si>
  <si>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</si>
  <si>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</si>
  <si>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</si>
  <si>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</si>
  <si>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</si>
  <si>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</si>
  <si>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</si>
  <si>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</si>
  <si>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</si>
  <si>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</si>
  <si>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</si>
  <si>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</si>
  <si>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</si>
  <si>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</si>
  <si>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</si>
  <si>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</si>
  <si>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</si>
  <si>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</si>
  <si>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</si>
  <si>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</si>
  <si>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</si>
  <si>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</si>
  <si>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</si>
  <si>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</si>
  <si>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</si>
  <si>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</si>
  <si>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</si>
  <si>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</si>
  <si>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</si>
  <si>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</si>
  <si>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</si>
  <si>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</si>
  <si>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</si>
  <si>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</si>
  <si>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</si>
  <si>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</si>
  <si>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</si>
  <si>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</si>
  <si>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</si>
  <si>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</si>
  <si>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</si>
  <si>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</si>
  <si>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</si>
  <si>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</si>
  <si>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</si>
  <si>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</si>
  <si>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</si>
  <si>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</si>
  <si>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</si>
  <si>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</si>
  <si>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</si>
  <si>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</si>
  <si>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</si>
  <si>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</si>
  <si>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</si>
  <si>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</si>
  <si>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</si>
  <si>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</si>
  <si>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</si>
  <si>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</si>
  <si>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</si>
  <si>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</si>
  <si>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</si>
  <si>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</si>
  <si>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</si>
  <si>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</si>
  <si>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</si>
  <si>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</si>
  <si>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</si>
  <si>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</si>
  <si>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</si>
  <si>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</si>
  <si>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</si>
  <si>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</si>
  <si>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</si>
  <si>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</si>
  <si>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</si>
  <si>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</si>
  <si>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</si>
  <si>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</si>
  <si>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</si>
  <si>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</si>
  <si>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</si>
  <si>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</si>
  <si>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</si>
  <si>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</si>
  <si>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</si>
  <si>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</si>
  <si>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</si>
  <si>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</si>
  <si>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</si>
  <si>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</si>
  <si>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</si>
  <si>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</si>
  <si>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</si>
  <si>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</si>
  <si>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</si>
  <si>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</si>
  <si>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</si>
  <si>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</si>
  <si>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</si>
  <si>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</si>
  <si>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</si>
  <si>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</si>
  <si>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</si>
  <si>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</si>
  <si>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</si>
  <si>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</si>
  <si>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</si>
  <si>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</si>
  <si>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</si>
  <si>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</si>
  <si>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</si>
  <si>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</si>
  <si>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</si>
  <si>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</si>
  <si>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</si>
  <si>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</si>
  <si>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</si>
  <si>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</si>
  <si>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</si>
  <si>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</si>
  <si>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</si>
  <si>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</si>
  <si>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</si>
  <si>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</si>
  <si>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</si>
  <si>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</si>
  <si>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</si>
  <si>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</si>
  <si>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</si>
  <si>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</si>
  <si>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</si>
  <si>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</si>
  <si>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</si>
  <si>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</si>
  <si>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</si>
  <si>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</si>
  <si>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</si>
  <si>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</si>
  <si>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</si>
  <si>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</si>
  <si>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</si>
  <si>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</si>
  <si>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</si>
  <si>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</si>
  <si>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</si>
  <si>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</si>
  <si>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</si>
  <si>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</si>
  <si>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</si>
  <si>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</si>
  <si>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</si>
  <si>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</si>
  <si>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</si>
  <si>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</si>
  <si>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</si>
  <si>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</si>
  <si>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</si>
  <si>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</si>
  <si>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</si>
  <si>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</si>
  <si>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</si>
  <si>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</si>
  <si>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</si>
  <si>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</si>
  <si>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</si>
  <si>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</si>
  <si>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</si>
  <si>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</si>
  <si>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</si>
  <si>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</si>
  <si>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</si>
  <si>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</si>
  <si>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</si>
  <si>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</si>
  <si>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</si>
  <si>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</si>
  <si>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</si>
  <si>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</si>
  <si>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</si>
  <si>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</si>
  <si>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</si>
  <si>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</si>
  <si>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</si>
  <si>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</si>
  <si>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</si>
  <si>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</si>
  <si>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</si>
  <si>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</si>
  <si>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</si>
  <si>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</si>
  <si>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</si>
  <si>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</si>
  <si>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</si>
  <si>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</si>
  <si>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</si>
  <si>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</si>
  <si>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</si>
  <si>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</si>
  <si>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</si>
  <si>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</si>
  <si>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</si>
  <si>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</si>
  <si>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</si>
  <si>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</si>
  <si>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</si>
  <si>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</si>
  <si>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</si>
  <si>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</si>
  <si>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</si>
  <si>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</si>
  <si>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</si>
  <si>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</si>
  <si>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</si>
  <si>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</si>
  <si>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</si>
  <si>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</si>
  <si>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</si>
  <si>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</si>
  <si>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</si>
  <si>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</si>
  <si>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</si>
  <si>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</si>
  <si>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</si>
  <si>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</si>
  <si>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</si>
  <si>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</si>
  <si>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</si>
  <si>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</si>
  <si>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</si>
  <si>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</si>
  <si>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</si>
  <si>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</si>
  <si>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</si>
  <si>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</si>
  <si>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</si>
  <si>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</si>
  <si>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</si>
  <si>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</si>
  <si>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</si>
  <si>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</si>
  <si>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</si>
  <si>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</si>
  <si>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</si>
  <si>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</si>
  <si>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</si>
  <si>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</si>
  <si>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</si>
  <si>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</si>
  <si>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</si>
  <si>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</si>
  <si>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</si>
  <si>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</si>
  <si>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</si>
  <si>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</si>
  <si>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</si>
  <si>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</si>
  <si>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</si>
  <si>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</si>
  <si>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</si>
  <si>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</si>
  <si>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</si>
  <si>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</si>
  <si>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</si>
  <si>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</si>
  <si>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</si>
  <si>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</si>
  <si>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</si>
  <si>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</si>
  <si>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</si>
  <si>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</si>
  <si>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</si>
  <si>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</si>
  <si>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</si>
  <si>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</si>
  <si>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</si>
  <si>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</si>
  <si>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</si>
  <si>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</si>
  <si>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</si>
  <si>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</si>
  <si>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</si>
  <si>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</si>
  <si>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</si>
  <si>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</si>
  <si>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</si>
  <si>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</si>
  <si>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</si>
  <si>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</si>
  <si>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</si>
  <si>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</si>
  <si>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</si>
  <si>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</si>
  <si>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</si>
  <si>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</si>
  <si>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</si>
  <si>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</si>
  <si>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</si>
  <si>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</si>
  <si>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</si>
  <si>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</si>
  <si>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</si>
  <si>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</si>
  <si>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</si>
  <si>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</si>
  <si>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</si>
  <si>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</si>
  <si>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</si>
  <si>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</si>
  <si>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</si>
  <si>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</si>
  <si>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</si>
  <si>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</si>
  <si>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</si>
  <si>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</si>
  <si>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</si>
  <si>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</si>
  <si>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</si>
  <si>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</si>
  <si>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</si>
  <si>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</si>
  <si>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</si>
  <si>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</si>
  <si>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</si>
  <si>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</si>
  <si>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</si>
  <si>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</si>
  <si>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</si>
  <si>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</si>
  <si>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</si>
  <si>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</si>
  <si>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</si>
  <si>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</si>
  <si>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</si>
  <si>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</si>
  <si>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</si>
  <si>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</si>
  <si>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</si>
  <si>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</si>
  <si>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</si>
  <si>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</si>
  <si>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</si>
  <si>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</si>
  <si>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</si>
  <si>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</si>
  <si>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</si>
  <si>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</si>
  <si>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</si>
  <si>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</si>
  <si>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</si>
  <si>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</si>
  <si>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</si>
  <si>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</si>
  <si>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</si>
  <si>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</si>
  <si>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</si>
  <si>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</si>
  <si>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</si>
  <si>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</si>
  <si>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</si>
  <si>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</si>
  <si>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</si>
  <si>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</si>
  <si>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</si>
  <si>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</si>
  <si>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</si>
  <si>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</si>
  <si>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</si>
  <si>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</si>
  <si>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</si>
  <si>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</si>
  <si>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</si>
  <si>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</si>
  <si>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</si>
  <si>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</si>
  <si>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</si>
  <si>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</si>
  <si>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</si>
  <si>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</si>
  <si>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</si>
  <si>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</si>
  <si>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</si>
  <si>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</si>
  <si>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</si>
  <si>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</si>
  <si>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</si>
  <si>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</si>
  <si>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</si>
  <si>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</si>
  <si>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</si>
  <si>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</si>
  <si>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</si>
  <si>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</si>
  <si>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</si>
  <si>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</si>
  <si>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</si>
  <si>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</si>
  <si>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</si>
  <si>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</si>
  <si>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</si>
  <si>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</si>
  <si>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</si>
  <si>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</si>
  <si>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</si>
  <si>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</si>
  <si>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</si>
  <si>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</si>
  <si>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</si>
  <si>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</si>
  <si>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</si>
  <si>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</si>
  <si>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</si>
  <si>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</si>
  <si>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</si>
  <si>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</si>
  <si>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</si>
  <si>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</si>
  <si>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</si>
  <si>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</si>
  <si>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</si>
  <si>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</si>
  <si>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</si>
  <si>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</si>
  <si>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</si>
  <si>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</si>
  <si>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</si>
  <si>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</si>
  <si>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</si>
  <si>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</si>
  <si>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</si>
  <si>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</si>
  <si>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</si>
  <si>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</si>
  <si>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</si>
  <si>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</si>
  <si>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</si>
  <si>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</si>
  <si>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</si>
  <si>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</si>
  <si>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</si>
  <si>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</si>
  <si>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</si>
  <si>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</si>
  <si>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</si>
  <si>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</si>
  <si>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</si>
  <si>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</si>
  <si>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</si>
  <si>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</si>
  <si>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</si>
  <si>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</si>
  <si>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</si>
  <si>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</si>
  <si>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</si>
  <si>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</si>
  <si>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</si>
  <si>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</si>
  <si>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</si>
  <si>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</si>
  <si>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</si>
  <si>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</si>
  <si>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</si>
  <si>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</si>
  <si>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</si>
  <si>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</si>
  <si>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</si>
  <si>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</si>
  <si>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</si>
  <si>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</si>
  <si>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</si>
  <si>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</si>
  <si>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</si>
  <si>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</si>
  <si>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</si>
  <si>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</si>
  <si>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</si>
  <si>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</si>
  <si>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</si>
  <si>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</si>
  <si>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</si>
  <si>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</si>
  <si>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</si>
  <si>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</si>
  <si>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</si>
  <si>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</si>
  <si>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</si>
  <si>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</si>
  <si>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</si>
  <si>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</si>
  <si>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</si>
  <si>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</si>
  <si>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</si>
  <si>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</si>
  <si>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</si>
  <si>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</si>
  <si>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</si>
  <si>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</si>
  <si>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</si>
  <si>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</si>
  <si>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</si>
  <si>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</si>
  <si>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</si>
  <si>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</si>
  <si>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</si>
  <si>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</si>
  <si>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</si>
  <si>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</si>
  <si>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</si>
  <si>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</si>
  <si>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</si>
  <si>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</si>
  <si>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</si>
  <si>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</si>
  <si>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</si>
  <si>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</si>
  <si>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</si>
  <si>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</si>
  <si>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</si>
  <si>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</si>
  <si>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</si>
  <si>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</si>
  <si>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</si>
  <si>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</si>
  <si>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</si>
  <si>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</si>
  <si>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</si>
  <si>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</si>
  <si>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</si>
  <si>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</si>
  <si>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</si>
  <si>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</si>
  <si>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</si>
  <si>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</si>
  <si>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</si>
  <si>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</si>
  <si>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</si>
  <si>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</si>
  <si>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</si>
  <si>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</si>
  <si>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</si>
  <si>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</si>
  <si>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</si>
  <si>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</si>
  <si>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</si>
  <si>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</si>
  <si>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</si>
  <si>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</si>
  <si>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</si>
  <si>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</si>
  <si>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</si>
  <si>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</si>
  <si>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</si>
  <si>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</si>
  <si>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</si>
  <si>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</si>
  <si>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</si>
  <si>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</si>
  <si>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</si>
  <si>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</si>
  <si>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</si>
  <si>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</si>
  <si>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</si>
  <si>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</si>
  <si>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</si>
  <si>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</si>
  <si>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</si>
  <si>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</si>
  <si>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</si>
  <si>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</si>
  <si>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</si>
  <si>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</si>
  <si>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</si>
  <si>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</si>
  <si>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</si>
  <si>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</si>
  <si>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</si>
  <si>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</si>
  <si>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</si>
  <si>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</si>
  <si>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</si>
  <si>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</si>
  <si>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</si>
  <si>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</si>
  <si>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</si>
  <si>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</si>
  <si>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</si>
  <si>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</si>
  <si>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</si>
  <si>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</si>
  <si>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</si>
  <si>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</si>
  <si>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</si>
  <si>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</si>
  <si>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</si>
  <si>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</si>
  <si>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</si>
  <si>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</si>
  <si>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</si>
  <si>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</si>
  <si>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</si>
  <si>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</si>
  <si>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</si>
  <si>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</si>
  <si>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</si>
  <si>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</si>
  <si>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</si>
  <si>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</si>
  <si>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</si>
  <si>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</si>
  <si>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</si>
  <si>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</si>
  <si>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</si>
  <si>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</si>
  <si>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</si>
  <si>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</si>
  <si>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</si>
  <si>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</si>
  <si>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</si>
  <si>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</si>
  <si>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</si>
  <si>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</si>
  <si>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</si>
  <si>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</si>
  <si>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</si>
  <si>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</si>
  <si>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</si>
  <si>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</si>
  <si>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</si>
  <si>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</si>
  <si>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</si>
  <si>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</si>
  <si>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</si>
  <si>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</si>
  <si>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</si>
  <si>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</si>
  <si>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</si>
  <si>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</si>
  <si>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</si>
  <si>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</si>
  <si>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</si>
  <si>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</si>
  <si>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</si>
  <si>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</si>
  <si>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</si>
  <si>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</si>
  <si>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</si>
  <si>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</si>
  <si>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</si>
  <si>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</si>
  <si>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</si>
  <si>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</si>
  <si>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</si>
  <si>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</si>
  <si>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</si>
  <si>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</si>
  <si>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</si>
  <si>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</si>
  <si>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</si>
  <si>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</si>
  <si>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</si>
  <si>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</si>
  <si>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</si>
  <si>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</si>
  <si>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</si>
  <si>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</si>
  <si>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</si>
  <si>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</si>
  <si>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</si>
  <si>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</si>
  <si>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</si>
  <si>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</si>
  <si>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</si>
  <si>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</si>
  <si>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</si>
  <si>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</si>
  <si>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</si>
  <si>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</si>
  <si>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</si>
  <si>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</si>
  <si>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</si>
  <si>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</si>
  <si>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</si>
  <si>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</si>
  <si>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</si>
  <si>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</si>
  <si>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</si>
  <si>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</si>
  <si>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</si>
  <si>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</si>
  <si>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</si>
  <si>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</si>
  <si>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</si>
  <si>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</si>
  <si>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</si>
  <si>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</si>
  <si>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</si>
  <si>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</si>
  <si>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</si>
  <si>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</si>
  <si>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</si>
  <si>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</si>
  <si>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</si>
  <si>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</si>
  <si>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</si>
  <si>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</si>
  <si>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</si>
  <si>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</si>
  <si>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</si>
  <si>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</si>
  <si>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</si>
  <si>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</si>
  <si>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</si>
  <si>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</si>
  <si>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</si>
  <si>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</si>
  <si>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</si>
  <si>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</si>
  <si>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</si>
  <si>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</si>
  <si>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</si>
  <si>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</si>
  <si>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</si>
  <si>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</si>
  <si>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</si>
  <si>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</si>
  <si>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</si>
  <si>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</si>
  <si>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</si>
  <si>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</si>
  <si>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</si>
  <si>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</si>
  <si>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</si>
  <si>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</si>
  <si>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</si>
  <si>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</si>
  <si>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</si>
  <si>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</si>
  <si>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</si>
  <si>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</si>
  <si>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</si>
  <si>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</si>
  <si>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</si>
  <si>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</si>
  <si>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</si>
  <si>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</si>
  <si>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</si>
  <si>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</si>
  <si>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</si>
  <si>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</si>
  <si>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</si>
  <si>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</si>
  <si>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</si>
  <si>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</si>
  <si>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</si>
  <si>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</si>
  <si>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</si>
  <si>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</si>
  <si>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</si>
  <si>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</si>
  <si>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</si>
  <si>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</si>
  <si>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</si>
  <si>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</si>
  <si>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</si>
  <si>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</si>
  <si>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</si>
  <si>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</si>
  <si>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</si>
  <si>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</si>
  <si>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</si>
  <si>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</si>
  <si>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</si>
  <si>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</si>
  <si>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</si>
  <si>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</si>
  <si>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</si>
  <si>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</si>
  <si>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</si>
  <si>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</si>
  <si>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</si>
  <si>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</si>
  <si>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</si>
  <si>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</si>
  <si>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</si>
  <si>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</si>
  <si>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</si>
  <si>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</si>
  <si>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</si>
  <si>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</si>
  <si>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</si>
  <si>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</si>
  <si>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</si>
  <si>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</si>
  <si>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</si>
  <si>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</si>
  <si>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</si>
  <si>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</si>
  <si>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</si>
  <si>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</si>
  <si>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</si>
  <si>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</si>
  <si>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</si>
  <si>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</si>
  <si>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</si>
  <si>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</si>
  <si>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</si>
  <si>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</si>
  <si>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</si>
  <si>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</si>
  <si>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</si>
  <si>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</si>
  <si>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</si>
  <si>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</si>
  <si>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</si>
  <si>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</si>
  <si>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</si>
  <si>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</si>
  <si>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</si>
  <si>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</si>
  <si>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</si>
  <si>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</si>
  <si>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</si>
  <si>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</si>
  <si>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</si>
  <si>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</si>
  <si>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</si>
  <si>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</si>
  <si>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</si>
  <si>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</si>
  <si>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</si>
  <si>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</si>
  <si>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</si>
  <si>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</si>
  <si>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</si>
  <si>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</si>
  <si>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</si>
  <si>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</si>
  <si>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</si>
  <si>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</si>
  <si>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</si>
  <si>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</si>
  <si>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</si>
  <si>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</si>
  <si>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</si>
  <si>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</si>
  <si>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</si>
  <si>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</si>
  <si>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</si>
  <si>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</si>
  <si>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</si>
  <si>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</si>
  <si>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</si>
  <si>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</si>
  <si>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</si>
  <si>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</si>
  <si>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</si>
  <si>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</si>
  <si>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</si>
  <si>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</si>
  <si>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</si>
  <si>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</si>
  <si>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</si>
  <si>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</si>
  <si>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</si>
  <si>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</si>
  <si>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</si>
  <si>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</si>
  <si>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</si>
  <si>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</si>
  <si>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</si>
  <si>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</si>
  <si>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</si>
  <si>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</si>
  <si>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</si>
  <si>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</si>
  <si>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</si>
  <si>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</si>
  <si>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</si>
  <si>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</si>
  <si>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</si>
  <si>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</si>
  <si>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</si>
  <si>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</si>
  <si>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</si>
  <si>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</si>
  <si>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</si>
  <si>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</si>
  <si>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</si>
  <si>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</si>
  <si>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</si>
  <si>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</si>
  <si>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</si>
  <si>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</si>
  <si>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</si>
  <si>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</si>
  <si>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</si>
  <si>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</si>
  <si>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</si>
  <si>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</si>
  <si>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</si>
  <si>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</si>
  <si>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</si>
  <si>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</si>
  <si>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</si>
  <si>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</si>
  <si>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</si>
  <si>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</si>
  <si>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</si>
  <si>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</si>
  <si>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</si>
  <si>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</si>
  <si>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</si>
  <si>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</si>
  <si>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</si>
  <si>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</si>
  <si>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</si>
  <si>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</si>
  <si>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</si>
  <si>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</si>
  <si>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</si>
  <si>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</si>
  <si>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</si>
  <si>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</si>
  <si>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</si>
  <si>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</si>
  <si>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</si>
  <si>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</si>
  <si>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</si>
  <si>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</si>
  <si>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</si>
  <si>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</si>
  <si>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</si>
  <si>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</si>
  <si>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</si>
  <si>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</si>
  <si>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</si>
  <si>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</si>
  <si>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</si>
  <si>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</si>
  <si>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</si>
  <si>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</si>
  <si>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</si>
  <si>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</si>
  <si>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</si>
  <si>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</si>
  <si>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</si>
  <si>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</si>
  <si>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</si>
  <si>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</si>
  <si>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</si>
  <si>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</si>
  <si>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</si>
  <si>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</si>
  <si>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</si>
  <si>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</si>
  <si>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</si>
  <si>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</si>
  <si>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</si>
  <si>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</si>
  <si>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</si>
  <si>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</si>
  <si>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</si>
  <si>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</si>
  <si>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</si>
  <si>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</si>
  <si>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</si>
  <si>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</si>
  <si>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</si>
  <si>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</si>
  <si>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</si>
  <si>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</si>
  <si>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</si>
  <si>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</si>
  <si>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</si>
  <si>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</si>
  <si>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</si>
  <si>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</si>
  <si>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</si>
  <si>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</si>
  <si>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</si>
  <si>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</si>
  <si>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</si>
  <si>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</si>
  <si>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</si>
  <si>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</si>
  <si>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</si>
  <si>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</si>
  <si>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</si>
  <si>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</si>
  <si>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</si>
  <si>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</si>
  <si>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</si>
  <si>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</si>
  <si>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</si>
  <si>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</si>
  <si>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</si>
  <si>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</si>
  <si>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</si>
  <si>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</si>
  <si>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</si>
  <si>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</si>
  <si>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</si>
  <si>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</si>
  <si>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</si>
  <si>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</si>
  <si>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</si>
  <si>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</si>
  <si>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</si>
  <si>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</si>
  <si>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</si>
  <si>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</si>
  <si>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</si>
  <si>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</si>
  <si>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</si>
  <si>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</si>
  <si>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</si>
  <si>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</si>
  <si>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</si>
  <si>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</si>
  <si>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</si>
  <si>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</si>
  <si>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</si>
  <si>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</si>
  <si>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</si>
  <si>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</si>
  <si>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</si>
  <si>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</si>
  <si>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</si>
  <si>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</si>
  <si>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</si>
  <si>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</si>
  <si>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</si>
  <si>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</si>
  <si>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</si>
  <si>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</si>
  <si>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</si>
  <si>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</si>
  <si>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</si>
  <si>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</si>
  <si>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</si>
  <si>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</si>
  <si>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</si>
  <si>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</si>
  <si>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</si>
  <si>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</si>
  <si>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</si>
  <si>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</si>
  <si>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</si>
  <si>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</si>
  <si>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</si>
  <si>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</si>
  <si>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</si>
  <si>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</si>
  <si>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</si>
  <si>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</si>
  <si>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</si>
  <si>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</si>
  <si>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</si>
  <si>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</si>
  <si>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</si>
  <si>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</si>
  <si>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</si>
  <si>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</si>
  <si>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</si>
  <si>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</si>
  <si>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</si>
  <si>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</si>
  <si>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</si>
  <si>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</si>
  <si>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</si>
  <si>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</si>
  <si>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</si>
  <si>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</si>
  <si>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</si>
  <si>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</si>
  <si>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</si>
  <si>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</si>
  <si>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</si>
  <si>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</si>
  <si>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</si>
  <si>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</si>
  <si>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</si>
  <si>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</si>
  <si>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</si>
  <si>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</si>
  <si>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</si>
  <si>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</si>
  <si>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</si>
  <si>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</si>
  <si>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</si>
  <si>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</si>
  <si>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</si>
  <si>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</si>
  <si>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</si>
  <si>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</si>
  <si>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</si>
  <si>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</si>
  <si>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</si>
  <si>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</si>
  <si>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</si>
  <si>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</si>
  <si>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</si>
  <si>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</si>
  <si>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</si>
  <si>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</si>
  <si>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</si>
  <si>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</si>
  <si>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</si>
  <si>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</si>
  <si>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</si>
  <si>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</si>
  <si>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</si>
  <si>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</si>
  <si>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</si>
  <si>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</si>
  <si>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</si>
  <si>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</si>
  <si>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</si>
  <si>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</si>
  <si>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</si>
  <si>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</si>
  <si>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</si>
  <si>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</si>
  <si>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</si>
  <si>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</si>
  <si>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</si>
  <si>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</si>
  <si>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</si>
  <si>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</si>
  <si>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</si>
  <si>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</si>
  <si>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</si>
  <si>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</si>
  <si>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</si>
  <si>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</si>
  <si>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</si>
  <si>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</si>
  <si>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</si>
  <si>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</si>
  <si>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</si>
  <si>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</si>
  <si>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</si>
  <si>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</si>
  <si>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</si>
  <si>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</si>
  <si>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</si>
  <si>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</si>
  <si>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</si>
  <si>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</si>
  <si>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</si>
  <si>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</si>
  <si>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</si>
  <si>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</si>
  <si>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</si>
  <si>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</si>
  <si>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</si>
  <si>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</si>
  <si>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</si>
  <si>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</si>
  <si>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</si>
  <si>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</si>
  <si>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</si>
  <si>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</si>
  <si>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</si>
  <si>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</si>
  <si>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</si>
  <si>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</si>
  <si>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</si>
  <si>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</si>
  <si>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</si>
  <si>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</si>
  <si>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</si>
  <si>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</si>
  <si>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</si>
  <si>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</si>
  <si>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</si>
  <si>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</si>
  <si>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</si>
  <si>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</si>
  <si>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</si>
  <si>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</si>
  <si>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</si>
  <si>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</si>
  <si>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</si>
  <si>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</si>
  <si>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</si>
  <si>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</si>
  <si>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</si>
  <si>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</si>
  <si>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</si>
  <si>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</si>
  <si>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</si>
  <si>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</si>
  <si>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</si>
  <si>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</si>
  <si>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</si>
  <si>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</si>
  <si>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</si>
  <si>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</si>
  <si>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</si>
  <si>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</si>
  <si>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</si>
  <si>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</si>
  <si>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</si>
  <si>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</si>
  <si>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</si>
  <si>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</si>
  <si>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</si>
  <si>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</si>
  <si>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</si>
  <si>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</si>
  <si>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</si>
  <si>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</si>
  <si>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</si>
  <si>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</si>
  <si>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</si>
  <si>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</si>
  <si>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</si>
  <si>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</si>
  <si>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</si>
  <si>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</si>
  <si>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</si>
  <si>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</si>
  <si>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</si>
  <si>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</si>
  <si>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</si>
  <si>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</si>
  <si>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</si>
  <si>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</si>
  <si>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</si>
  <si>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</si>
  <si>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</si>
  <si>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</si>
  <si>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</si>
  <si>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</si>
  <si>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</si>
  <si>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</si>
  <si>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</si>
  <si>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</si>
  <si>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</si>
  <si>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</si>
  <si>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</si>
  <si>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</si>
  <si>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</si>
  <si>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</si>
  <si>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</si>
  <si>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</si>
  <si>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</si>
  <si>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</si>
  <si>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</si>
  <si>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</si>
  <si>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</si>
  <si>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</si>
  <si>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</si>
  <si>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</si>
  <si>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</si>
  <si>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</si>
  <si>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</si>
  <si>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</si>
  <si>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</si>
  <si>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</si>
  <si>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</si>
  <si>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</si>
  <si>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</si>
  <si>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</si>
  <si>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</si>
  <si>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</si>
  <si>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</si>
  <si>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</si>
  <si>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</si>
  <si>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</si>
  <si>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</si>
  <si>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</si>
  <si>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</si>
  <si>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</si>
  <si>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</si>
  <si>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</si>
  <si>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</si>
  <si>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</si>
  <si>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</si>
  <si>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</si>
  <si>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</si>
  <si>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</si>
  <si>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</si>
  <si>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</si>
  <si>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</si>
  <si>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</si>
  <si>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</si>
  <si>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</si>
  <si>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</si>
  <si>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</si>
  <si>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</si>
  <si>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</si>
  <si>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</si>
  <si>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</si>
  <si>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</si>
  <si>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</si>
  <si>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</si>
  <si>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</si>
  <si>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</si>
  <si>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</si>
  <si>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</si>
  <si>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</si>
  <si>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</si>
  <si>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</si>
  <si>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</si>
  <si>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</si>
  <si>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</si>
  <si>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</si>
  <si>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</si>
  <si>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</si>
  <si>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</si>
  <si>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</si>
  <si>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</si>
  <si>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</si>
  <si>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</si>
  <si>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</si>
  <si>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</si>
  <si>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</si>
  <si>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</si>
  <si>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</si>
  <si>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</si>
  <si>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</si>
  <si>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</si>
  <si>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</si>
  <si>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</si>
  <si>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</si>
  <si>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</si>
  <si>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</si>
  <si>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</si>
  <si>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</si>
  <si>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</si>
  <si>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</si>
  <si>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</si>
  <si>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</si>
  <si>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</si>
  <si>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</si>
  <si>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</si>
  <si>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</si>
  <si>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</si>
  <si>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</si>
  <si>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</si>
  <si>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</si>
  <si>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</si>
  <si>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</si>
  <si>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</si>
  <si>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</si>
  <si>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</si>
  <si>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</si>
  <si>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</si>
  <si>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</si>
  <si>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</si>
  <si>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</si>
  <si>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</si>
  <si>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</si>
  <si>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</si>
  <si>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</si>
  <si>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</si>
  <si>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</si>
  <si>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</si>
  <si>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</si>
  <si>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</si>
  <si>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</si>
  <si>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</si>
  <si>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</si>
  <si>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</si>
  <si>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</si>
  <si>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</si>
  <si>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</si>
  <si>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</si>
  <si>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</si>
  <si>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</si>
  <si>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</si>
  <si>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</si>
  <si>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</si>
  <si>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</si>
  <si>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</si>
  <si>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</si>
  <si>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</si>
  <si>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</si>
  <si>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</si>
  <si>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</si>
  <si>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</si>
  <si>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</si>
  <si>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</si>
  <si>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</si>
  <si>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</si>
  <si>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</si>
  <si>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</si>
  <si>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</si>
  <si>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</si>
  <si>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</si>
  <si>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</si>
  <si>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</si>
  <si>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</si>
  <si>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</si>
  <si>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</si>
  <si>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</si>
  <si>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</si>
  <si>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</si>
  <si>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</si>
  <si>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</si>
  <si>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</si>
  <si>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</si>
  <si>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</si>
  <si>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</si>
  <si>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</si>
  <si>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</si>
  <si>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</si>
  <si>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</si>
  <si>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</si>
  <si>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</si>
  <si>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</si>
  <si>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</si>
  <si>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</si>
  <si>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</si>
  <si>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</si>
  <si>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</si>
  <si>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</si>
  <si>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</si>
  <si>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</si>
  <si>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</si>
  <si>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</si>
  <si>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</si>
  <si>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</si>
  <si>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</si>
  <si>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</si>
  <si>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</si>
  <si>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</si>
  <si>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</si>
  <si>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</si>
  <si>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</si>
  <si>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</si>
  <si>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</si>
  <si>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</si>
  <si>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</si>
  <si>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</si>
  <si>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</si>
  <si>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</si>
  <si>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</si>
  <si>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</si>
  <si>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</si>
  <si>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</si>
  <si>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</si>
  <si>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</si>
  <si>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</si>
  <si>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</si>
  <si>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</si>
  <si>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</si>
  <si>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</si>
  <si>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</si>
  <si>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</si>
  <si>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</si>
  <si>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</si>
  <si>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</si>
  <si>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</si>
  <si>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</si>
  <si>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</si>
  <si>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</si>
  <si>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</si>
  <si>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</si>
  <si>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</si>
  <si>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</si>
  <si>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</si>
  <si>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</si>
  <si>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</si>
  <si>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</si>
  <si>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</si>
  <si>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</si>
  <si>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</si>
  <si>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</si>
  <si>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</si>
  <si>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</si>
  <si>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</si>
  <si>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</si>
  <si>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</si>
  <si>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</si>
  <si>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</si>
  <si>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</si>
  <si>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</si>
  <si>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</si>
  <si>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</si>
  <si>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</si>
  <si>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</si>
  <si>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</si>
  <si>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</si>
  <si>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</si>
  <si>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</si>
  <si>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</si>
  <si>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</si>
  <si>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</si>
  <si>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</si>
  <si>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</si>
  <si>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</si>
  <si>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</si>
  <si>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</si>
  <si>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</si>
  <si>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</si>
  <si>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</si>
  <si>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</si>
  <si>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</si>
  <si>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</si>
  <si>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</si>
  <si>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</si>
  <si>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</si>
  <si>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</si>
  <si>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</si>
  <si>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</si>
  <si>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</si>
  <si>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</si>
  <si>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</si>
  <si>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</si>
  <si>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</si>
  <si>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</si>
  <si>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</si>
  <si>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</si>
  <si>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</si>
  <si>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</si>
  <si>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</si>
  <si>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</si>
  <si>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</si>
  <si>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</si>
  <si>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</si>
  <si>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</si>
  <si>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</si>
  <si>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</si>
  <si>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</si>
  <si>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</si>
  <si>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</si>
  <si>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</si>
  <si>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</si>
  <si>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</si>
  <si>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</si>
  <si>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</si>
  <si>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</si>
  <si>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</si>
  <si>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</si>
  <si>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</si>
  <si>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</si>
  <si>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</si>
  <si>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</si>
  <si>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</si>
  <si>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</si>
  <si>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</si>
  <si>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</si>
  <si>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</si>
  <si>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</si>
  <si>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</si>
  <si>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</si>
  <si>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</si>
  <si>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</si>
  <si>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</si>
  <si>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</si>
  <si>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</si>
  <si>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</si>
  <si>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</si>
  <si>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</si>
  <si>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</si>
  <si>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</si>
  <si>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</si>
  <si>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</si>
  <si>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</si>
  <si>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</si>
  <si>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</si>
  <si>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</si>
  <si>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</si>
  <si>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</si>
  <si>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</si>
  <si>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</si>
  <si>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</si>
  <si>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</si>
  <si>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</si>
  <si>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</si>
  <si>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</si>
  <si>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</si>
  <si>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</si>
  <si>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</si>
  <si>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</si>
  <si>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</si>
  <si>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</si>
  <si>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</si>
  <si>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</si>
  <si>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</si>
  <si>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</si>
  <si>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</si>
  <si>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</si>
  <si>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</si>
  <si>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</si>
  <si>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</si>
  <si>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</si>
  <si>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</si>
  <si>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</si>
  <si>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</si>
  <si>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</si>
  <si>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</si>
  <si>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</si>
  <si>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</si>
  <si>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</si>
  <si>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</si>
  <si>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</si>
  <si>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</si>
  <si>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</si>
  <si>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</si>
  <si>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</si>
  <si>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</si>
  <si>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</si>
  <si>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</si>
  <si>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</si>
  <si>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</si>
  <si>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</si>
  <si>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</si>
  <si>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</si>
  <si>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</si>
  <si>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</si>
  <si>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</si>
  <si>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</si>
  <si>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</si>
  <si>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</si>
  <si>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</si>
  <si>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</si>
  <si>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</si>
  <si>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</si>
  <si>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</si>
  <si>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</si>
  <si>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</si>
  <si>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</si>
  <si>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</si>
  <si>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</si>
  <si>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</si>
  <si>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</si>
  <si>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</si>
  <si>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</si>
  <si>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</si>
  <si>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</si>
  <si>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</si>
  <si>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</si>
  <si>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</si>
  <si>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</si>
  <si>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</si>
  <si>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</si>
  <si>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</si>
  <si>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</si>
  <si>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</si>
  <si>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</si>
  <si>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</si>
  <si>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</si>
  <si>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</si>
  <si>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</si>
  <si>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</si>
  <si>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</si>
  <si>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</si>
  <si>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</si>
  <si>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</si>
  <si>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</si>
  <si>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</si>
  <si>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</si>
  <si>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</si>
  <si>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</si>
  <si>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</si>
  <si>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</si>
  <si>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</si>
  <si>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</si>
  <si>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</si>
  <si>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</si>
  <si>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</si>
  <si>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</si>
  <si>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</si>
  <si>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</si>
  <si>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</si>
  <si>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</si>
  <si>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</si>
  <si>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</si>
  <si>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</si>
  <si>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</si>
  <si>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</si>
  <si>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</si>
  <si>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</si>
  <si>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</si>
  <si>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</si>
  <si>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</si>
  <si>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</si>
  <si>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</si>
  <si>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</si>
  <si>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</si>
  <si>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</si>
  <si>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</si>
  <si>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</si>
  <si>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</si>
  <si>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</si>
  <si>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</si>
  <si>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</si>
  <si>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</si>
  <si>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</si>
  <si>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</si>
  <si>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</si>
  <si>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</si>
  <si>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</si>
  <si>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</si>
  <si>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</si>
  <si>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</si>
  <si>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</si>
  <si>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</si>
  <si>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</si>
  <si>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</si>
  <si>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</si>
  <si>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</si>
  <si>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</si>
  <si>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</si>
  <si>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</si>
  <si>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</si>
  <si>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</si>
  <si>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</si>
  <si>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</si>
  <si>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</si>
  <si>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</si>
  <si>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</si>
  <si>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</si>
  <si>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</si>
  <si>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</si>
  <si>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</si>
  <si>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</si>
  <si>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</si>
  <si>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</si>
  <si>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</si>
  <si>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</si>
  <si>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</si>
  <si>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</si>
  <si>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</si>
  <si>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</si>
  <si>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</si>
  <si>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</si>
  <si>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</si>
  <si>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</si>
  <si>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</si>
  <si>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</si>
  <si>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</si>
  <si>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</si>
  <si>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</si>
  <si>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</si>
  <si>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</si>
  <si>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</si>
  <si>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</si>
  <si>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</si>
  <si>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</si>
  <si>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</si>
  <si>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</si>
  <si>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</si>
  <si>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</si>
  <si>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</si>
  <si>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</si>
  <si>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</si>
  <si>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</si>
  <si>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</si>
  <si>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</si>
  <si>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</si>
  <si>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</si>
  <si>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</si>
  <si>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</si>
  <si>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</si>
  <si>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</si>
  <si>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</si>
  <si>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</si>
  <si>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</si>
  <si>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</si>
  <si>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</si>
  <si>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</si>
  <si>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</si>
  <si>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</si>
  <si>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</si>
  <si>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</si>
  <si>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</si>
  <si>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</si>
  <si>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</si>
  <si>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</si>
  <si>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</si>
  <si>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</si>
  <si>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</si>
  <si>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</si>
  <si>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</si>
  <si>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</si>
  <si>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</si>
  <si>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</si>
  <si>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</si>
  <si>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</si>
  <si>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</si>
  <si>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</si>
  <si>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</si>
  <si>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</si>
  <si>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</si>
  <si>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</si>
  <si>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</si>
  <si>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</si>
  <si>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</si>
  <si>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</si>
  <si>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</si>
  <si>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</si>
  <si>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</si>
  <si>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</si>
  <si>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</si>
  <si>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</si>
  <si>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</si>
  <si>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</si>
  <si>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</si>
  <si>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</si>
  <si>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</si>
  <si>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</si>
  <si>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</si>
  <si>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</si>
  <si>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</si>
  <si>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</si>
  <si>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</si>
  <si>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</si>
  <si>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</si>
  <si>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</si>
  <si>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</si>
  <si>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</si>
  <si>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</si>
  <si>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</si>
  <si>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</si>
  <si>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</si>
  <si>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</si>
  <si>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</si>
  <si>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</si>
  <si>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</si>
  <si>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</si>
  <si>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</si>
  <si>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</si>
  <si>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</si>
  <si>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</si>
  <si>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</si>
  <si>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</si>
  <si>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</si>
  <si>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</si>
  <si>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</si>
  <si>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</si>
  <si>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</si>
  <si>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</si>
  <si>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</si>
  <si>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</si>
  <si>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</si>
  <si>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</si>
  <si>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</si>
  <si>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</si>
  <si>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</si>
  <si>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</si>
  <si>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</si>
  <si>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</si>
  <si>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</si>
  <si>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</si>
  <si>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</si>
  <si>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</si>
  <si>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</si>
  <si>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</si>
  <si>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</si>
  <si>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</si>
  <si>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</si>
  <si>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</si>
  <si>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</si>
  <si>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</si>
  <si>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</si>
  <si>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</si>
  <si>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</si>
  <si>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</si>
  <si>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</si>
  <si>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</si>
  <si>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</si>
  <si>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</si>
  <si>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</si>
  <si>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</si>
  <si>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</si>
  <si>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</si>
  <si>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</si>
  <si>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</si>
  <si>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</si>
  <si>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</si>
  <si>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</si>
  <si>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</si>
  <si>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</si>
  <si>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</si>
  <si>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</si>
  <si>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</si>
  <si>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</si>
  <si>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</si>
  <si>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</si>
  <si>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</si>
  <si>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</si>
  <si>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</si>
  <si>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</si>
  <si>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</si>
  <si>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</si>
  <si>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</si>
  <si>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</si>
  <si>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</si>
  <si>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</si>
  <si>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</si>
  <si>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</si>
  <si>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</si>
  <si>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</si>
  <si>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</si>
  <si>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</si>
  <si>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</si>
  <si>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</si>
  <si>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</si>
  <si>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</si>
  <si>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</si>
  <si>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</si>
  <si>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</si>
  <si>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</si>
  <si>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</si>
  <si>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</si>
  <si>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</si>
  <si>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</si>
  <si>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</si>
  <si>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</si>
  <si>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</si>
  <si>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</si>
  <si>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</si>
  <si>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</si>
  <si>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</si>
  <si>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</si>
  <si>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</si>
  <si>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</si>
  <si>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</si>
  <si>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</si>
  <si>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</si>
  <si>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</si>
  <si>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</si>
  <si>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</si>
  <si>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</si>
  <si>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</si>
  <si>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</si>
  <si>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</si>
  <si>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</si>
  <si>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</si>
  <si>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</si>
  <si>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</si>
  <si>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</si>
  <si>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</si>
  <si>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</si>
  <si>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</si>
  <si>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</si>
  <si>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</si>
  <si>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</si>
  <si>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</si>
  <si>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</si>
  <si>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</si>
  <si>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</si>
  <si>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</si>
  <si>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</si>
  <si>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</si>
  <si>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</si>
  <si>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</si>
  <si>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</si>
  <si>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</si>
  <si>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</si>
  <si>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</si>
  <si>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</si>
  <si>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</si>
  <si>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</si>
  <si>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</si>
  <si>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</si>
  <si>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</si>
  <si>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</si>
  <si>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</si>
  <si>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</si>
  <si>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</si>
  <si>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</si>
  <si>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</si>
  <si>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</si>
  <si>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</si>
  <si>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</si>
  <si>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</si>
  <si>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</si>
  <si>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</si>
  <si>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</si>
  <si>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</si>
  <si>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</si>
  <si>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</si>
  <si>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</si>
  <si>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</si>
  <si>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</si>
  <si>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</si>
  <si>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</si>
  <si>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</si>
  <si>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</si>
  <si>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</si>
  <si>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</si>
  <si>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</si>
  <si>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</si>
  <si>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</si>
  <si>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</si>
  <si>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</si>
  <si>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</si>
  <si>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</si>
  <si>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</si>
  <si>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</si>
  <si>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</si>
  <si>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</si>
  <si>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</si>
  <si>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</si>
  <si>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</si>
  <si>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</si>
  <si>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</si>
  <si>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</si>
  <si>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</si>
  <si>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</si>
  <si>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</si>
  <si>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</si>
  <si>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</si>
  <si>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</si>
  <si>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</si>
  <si>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</si>
  <si>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</si>
  <si>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</si>
  <si>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</si>
  <si>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</si>
  <si>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</si>
  <si>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</si>
  <si>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</si>
  <si>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</si>
  <si>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</si>
  <si>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</si>
  <si>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</si>
  <si>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</si>
  <si>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</si>
  <si>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</si>
  <si>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</si>
  <si>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</si>
  <si>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</si>
  <si>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</si>
  <si>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</si>
  <si>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</si>
  <si>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</si>
  <si>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</si>
  <si>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</si>
  <si>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</si>
  <si>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</si>
  <si>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</si>
  <si>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</si>
  <si>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</si>
  <si>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</si>
  <si>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</si>
  <si>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</si>
  <si>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</si>
  <si>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</si>
  <si>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</si>
  <si>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</si>
  <si>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</si>
  <si>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</si>
  <si>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</si>
  <si>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</si>
  <si>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</si>
  <si>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</si>
  <si>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</si>
  <si>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</si>
  <si>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</si>
  <si>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</si>
  <si>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</si>
  <si>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</si>
  <si>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</si>
  <si>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</si>
  <si>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</si>
  <si>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</si>
  <si>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</si>
  <si>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</si>
  <si>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</si>
  <si>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</si>
  <si>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</si>
  <si>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</si>
  <si>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</si>
  <si>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</si>
  <si>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</si>
  <si>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</si>
  <si>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</si>
  <si>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</si>
  <si>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</si>
  <si>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</si>
  <si>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</si>
  <si>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</si>
  <si>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</si>
  <si>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</si>
  <si>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</si>
  <si>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</si>
  <si>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</si>
  <si>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</si>
  <si>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</si>
  <si>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</si>
  <si>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</si>
  <si>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</si>
  <si>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</si>
  <si>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</si>
  <si>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</si>
  <si>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</si>
  <si>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</si>
  <si>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</si>
  <si>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</si>
  <si>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</si>
  <si>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</si>
  <si>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</si>
  <si>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</si>
  <si>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</si>
  <si>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</si>
  <si>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</si>
  <si>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</si>
  <si>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</si>
  <si>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</si>
  <si>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</si>
  <si>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</si>
  <si>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</si>
  <si>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</si>
  <si>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</si>
  <si>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</si>
  <si>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</si>
  <si>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</si>
  <si>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</si>
  <si>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</si>
  <si>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</si>
  <si>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</si>
  <si>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</si>
  <si>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</si>
  <si>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</si>
  <si>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</si>
  <si>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</si>
  <si>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</si>
  <si>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</si>
  <si>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</si>
  <si>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</si>
  <si>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</si>
  <si>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</si>
  <si>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</si>
  <si>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</si>
  <si>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</si>
  <si>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</si>
  <si>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</si>
  <si>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</si>
  <si>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</si>
  <si>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</si>
  <si>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</si>
  <si>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</si>
  <si>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</si>
  <si>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</si>
  <si>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</si>
  <si>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</si>
  <si>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</si>
  <si>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</si>
  <si>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</si>
  <si>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</si>
  <si>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</si>
  <si>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</si>
  <si>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</si>
  <si>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</si>
  <si>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</si>
  <si>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</si>
  <si>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</si>
  <si>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</si>
  <si>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</si>
  <si>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</si>
  <si>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</si>
  <si>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</si>
  <si>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</si>
  <si>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</si>
  <si>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</si>
  <si>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</si>
  <si>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</si>
  <si>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</si>
  <si>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</si>
  <si>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</si>
  <si>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</si>
  <si>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</si>
  <si>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</si>
  <si>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</si>
  <si>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</si>
  <si>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</si>
  <si>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</si>
  <si>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</si>
  <si>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</si>
  <si>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</si>
  <si>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</si>
  <si>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</si>
  <si>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</si>
  <si>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</si>
  <si>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</si>
  <si>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</si>
  <si>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</si>
  <si>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</si>
  <si>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</si>
  <si>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</si>
  <si>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</si>
  <si>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</si>
  <si>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</si>
  <si>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</si>
  <si>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</si>
  <si>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</si>
  <si>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</si>
  <si>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</si>
  <si>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</si>
  <si>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</si>
  <si>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</si>
  <si>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</si>
  <si>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</si>
  <si>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</si>
  <si>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</si>
  <si>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</si>
  <si>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</si>
  <si>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</si>
  <si>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</si>
  <si>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</si>
  <si>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</si>
  <si>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</si>
  <si>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</si>
  <si>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</si>
  <si>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</si>
  <si>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</si>
  <si>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</si>
  <si>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</si>
  <si>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</si>
  <si>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</si>
  <si>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</si>
  <si>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</si>
  <si>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</si>
  <si>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</si>
  <si>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</si>
  <si>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</si>
  <si>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</si>
  <si>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</si>
  <si>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</si>
  <si>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</si>
  <si>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</si>
  <si>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</si>
  <si>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</si>
  <si>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</si>
  <si>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</si>
  <si>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</si>
  <si>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</si>
  <si>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</si>
  <si>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</si>
  <si>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</si>
  <si>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</si>
  <si>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</si>
  <si>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</si>
  <si>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</si>
  <si>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</si>
  <si>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</si>
  <si>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</si>
  <si>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</si>
  <si>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</si>
  <si>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</si>
  <si>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</si>
  <si>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</si>
  <si>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</si>
  <si>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</si>
  <si>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</si>
  <si>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</si>
  <si>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</si>
  <si>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</si>
  <si>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</si>
  <si>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</si>
  <si>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</si>
  <si>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</si>
  <si>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</si>
  <si>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</si>
  <si>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</si>
  <si>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</si>
  <si>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</si>
  <si>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</si>
  <si>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</si>
  <si>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</si>
  <si>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</si>
  <si>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</si>
  <si>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</si>
  <si>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</si>
  <si>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</si>
  <si>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</si>
  <si>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</si>
  <si>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</si>
  <si>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</si>
  <si>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</si>
  <si>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</si>
  <si>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</si>
  <si>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</si>
  <si>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</si>
  <si>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</si>
  <si>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</si>
  <si>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</si>
  <si>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</si>
  <si>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</si>
  <si>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</si>
  <si>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</si>
  <si>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</si>
  <si>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</si>
  <si>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</si>
  <si>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</si>
  <si>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</si>
  <si>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</si>
  <si>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</si>
  <si>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</si>
  <si>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</si>
  <si>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</si>
  <si>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</si>
  <si>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</si>
  <si>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</si>
  <si>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</si>
  <si>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</si>
  <si>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</si>
  <si>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</si>
  <si>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</si>
  <si>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</si>
  <si>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</si>
  <si>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</si>
  <si>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</si>
  <si>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</si>
  <si>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</si>
  <si>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</si>
  <si>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</si>
  <si>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</si>
  <si>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</si>
  <si>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</si>
  <si>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</si>
  <si>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</si>
  <si>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</si>
  <si>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</si>
  <si>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</si>
  <si>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</si>
  <si>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</si>
  <si>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</si>
  <si>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</si>
  <si>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</si>
  <si>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</si>
  <si>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</si>
  <si>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</si>
  <si>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</si>
  <si>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</si>
  <si>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</si>
  <si>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</si>
  <si>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</si>
  <si>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</si>
  <si>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</si>
  <si>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</si>
  <si>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</si>
  <si>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</si>
  <si>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</si>
  <si>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</si>
  <si>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</si>
  <si>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</si>
  <si>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</si>
  <si>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</si>
  <si>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</si>
  <si>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</si>
  <si>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</si>
  <si>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</si>
  <si>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</si>
  <si>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</si>
  <si>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</si>
  <si>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</si>
  <si>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</si>
  <si>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</si>
  <si>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</si>
  <si>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</si>
  <si>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</si>
  <si>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</si>
  <si>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</si>
  <si>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</si>
  <si>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</si>
  <si>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</si>
  <si>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</si>
  <si>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</si>
  <si>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</si>
  <si>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</si>
  <si>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</si>
  <si>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</si>
  <si>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</si>
  <si>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</si>
  <si>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</si>
  <si>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</si>
  <si>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</si>
  <si>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</si>
  <si>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</si>
  <si>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</si>
  <si>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</si>
  <si>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</si>
  <si>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</si>
  <si>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</si>
  <si>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</si>
  <si>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</si>
  <si>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</si>
  <si>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</si>
  <si>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</si>
  <si>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</si>
  <si>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</si>
  <si>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</si>
  <si>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</si>
  <si>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</si>
  <si>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</si>
  <si>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</si>
  <si>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</si>
  <si>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</si>
  <si>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</si>
  <si>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</si>
  <si>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</si>
  <si>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</si>
  <si>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</si>
  <si>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</si>
  <si>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</si>
  <si>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</si>
  <si>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</si>
  <si>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</si>
  <si>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</si>
  <si>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</si>
  <si>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</si>
  <si>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</si>
  <si>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</si>
  <si>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</si>
  <si>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</si>
  <si>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</si>
  <si>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</si>
  <si>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</si>
  <si>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</si>
  <si>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</si>
  <si>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</si>
  <si>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</si>
  <si>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</si>
  <si>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</si>
  <si>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</si>
  <si>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</si>
  <si>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</si>
  <si>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</si>
  <si>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</si>
  <si>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</si>
  <si>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</si>
  <si>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</si>
  <si>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</si>
  <si>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</si>
  <si>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</si>
  <si>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</si>
  <si>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</si>
  <si>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</si>
  <si>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</si>
  <si>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</si>
  <si>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</si>
  <si>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</si>
  <si>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</si>
  <si>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</si>
  <si>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</si>
  <si>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</si>
  <si>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</si>
  <si>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</si>
  <si>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</si>
  <si>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</si>
  <si>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</si>
  <si>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</si>
  <si>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</si>
  <si>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</si>
  <si>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</si>
  <si>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</si>
  <si>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</si>
  <si>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</si>
  <si>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</si>
  <si>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</si>
  <si>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</si>
  <si>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</si>
  <si>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</si>
  <si>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</si>
  <si>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</si>
  <si>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</si>
  <si>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</si>
  <si>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</si>
  <si>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</si>
  <si>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</si>
  <si>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</si>
  <si>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</si>
  <si>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</si>
  <si>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</si>
  <si>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</si>
  <si>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</si>
  <si>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</si>
  <si>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</si>
  <si>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</si>
  <si>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</si>
  <si>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</si>
  <si>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</si>
  <si>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</si>
  <si>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</si>
  <si>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</si>
  <si>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</si>
  <si>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</si>
  <si>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</si>
  <si>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</si>
  <si>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</si>
  <si>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</si>
  <si>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</si>
  <si>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</si>
  <si>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</si>
  <si>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</si>
  <si>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</si>
  <si>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</si>
  <si>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</si>
  <si>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</si>
  <si>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</si>
  <si>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</si>
  <si>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</si>
  <si>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</si>
  <si>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</si>
  <si>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</si>
  <si>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</si>
  <si>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</si>
  <si>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</si>
  <si>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</si>
  <si>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</si>
  <si>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</si>
  <si>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</si>
  <si>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</si>
  <si>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</si>
  <si>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</si>
  <si>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</si>
  <si>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</si>
  <si>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</si>
  <si>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</si>
  <si>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</si>
  <si>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</si>
  <si>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</si>
  <si>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</si>
  <si>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</si>
  <si>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</si>
  <si>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</si>
  <si>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</si>
  <si>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</si>
  <si>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</si>
  <si>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</si>
  <si>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</si>
  <si>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</si>
  <si>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</si>
  <si>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</si>
  <si>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</si>
  <si>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</si>
  <si>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</si>
  <si>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</si>
  <si>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</si>
  <si>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</si>
  <si>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</si>
  <si>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</si>
  <si>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</si>
  <si>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</si>
  <si>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</si>
  <si>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</si>
  <si>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</si>
  <si>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</si>
  <si>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</si>
  <si>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</si>
  <si>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</si>
  <si>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</si>
  <si>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</si>
  <si>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</si>
  <si>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</si>
  <si>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</si>
  <si>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</si>
  <si>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</si>
  <si>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</si>
  <si>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</si>
  <si>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</si>
  <si>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</si>
  <si>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</si>
  <si>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</si>
  <si>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</si>
  <si>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</si>
  <si>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</si>
  <si>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</si>
  <si>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</si>
  <si>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</si>
  <si>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</si>
  <si>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</si>
  <si>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</si>
  <si>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</si>
  <si>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</si>
  <si>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</si>
  <si>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</si>
  <si>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</si>
  <si>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</si>
  <si>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</si>
  <si>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</si>
  <si>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</si>
  <si>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</si>
  <si>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</si>
  <si>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</si>
  <si>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</si>
  <si>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</si>
  <si>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</si>
  <si>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</si>
  <si>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</si>
  <si>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</si>
  <si>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</si>
  <si>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</si>
  <si>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</si>
  <si>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</si>
  <si>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</si>
  <si>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</si>
  <si>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</si>
  <si>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</si>
  <si>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</si>
  <si>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</si>
  <si>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</si>
  <si>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</si>
  <si>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</si>
  <si>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</si>
  <si>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</si>
  <si>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</si>
  <si>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</si>
  <si>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</si>
  <si>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</si>
  <si>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</si>
  <si>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</si>
  <si>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</si>
  <si>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</si>
  <si>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</si>
  <si>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</si>
  <si>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</si>
  <si>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</si>
  <si>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</si>
  <si>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</si>
  <si>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</si>
  <si>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</si>
  <si>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</si>
  <si>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</si>
  <si>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</si>
  <si>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</si>
  <si>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</si>
  <si>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</si>
  <si>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</si>
  <si>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</si>
  <si>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</si>
  <si>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</si>
  <si>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</si>
  <si>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</si>
  <si>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</si>
  <si>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</si>
  <si>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</si>
  <si>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</si>
  <si>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</si>
  <si>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</si>
  <si>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</si>
  <si>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</si>
  <si>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</si>
  <si>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</si>
  <si>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</si>
  <si>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</si>
  <si>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</si>
  <si>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</si>
  <si>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</si>
  <si>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</si>
  <si>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</si>
  <si>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</si>
  <si>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</si>
  <si>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</si>
  <si>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</si>
  <si>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</si>
  <si>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</si>
  <si>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</si>
  <si>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</si>
  <si>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</si>
  <si>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</si>
  <si>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</si>
  <si>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</si>
  <si>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</si>
  <si>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</si>
  <si>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</si>
  <si>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</si>
  <si>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</si>
  <si>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</si>
  <si>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</si>
  <si>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</si>
  <si>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</si>
  <si>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</si>
  <si>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</si>
  <si>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</si>
  <si>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</si>
  <si>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</si>
  <si>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</si>
  <si>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</si>
  <si>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</si>
  <si>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</si>
  <si>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</si>
  <si>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</si>
  <si>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</si>
  <si>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</si>
  <si>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</si>
  <si>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</si>
  <si>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</si>
  <si>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</si>
  <si>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</si>
  <si>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</si>
  <si>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</si>
  <si>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</si>
  <si>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</si>
  <si>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</si>
  <si>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</si>
  <si>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</si>
  <si>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</si>
  <si>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</si>
  <si>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</si>
  <si>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</si>
  <si>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</si>
  <si>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</si>
  <si>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</si>
  <si>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</si>
  <si>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</si>
  <si>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</si>
  <si>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</si>
  <si>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</si>
  <si>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</si>
  <si>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</si>
  <si>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</si>
  <si>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</si>
  <si>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</si>
  <si>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</si>
  <si>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</si>
  <si>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</si>
  <si>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</si>
  <si>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</si>
  <si>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</si>
  <si>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</si>
  <si>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</si>
  <si>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</si>
  <si>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</si>
  <si>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</si>
  <si>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</si>
  <si>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</si>
  <si>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</si>
  <si>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</si>
  <si>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</si>
  <si>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</si>
  <si>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</si>
  <si>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</si>
  <si>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</si>
  <si>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</si>
  <si>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</si>
  <si>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</si>
  <si>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</si>
  <si>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</si>
  <si>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</si>
  <si>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</si>
  <si>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</si>
  <si>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</si>
  <si>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</si>
  <si>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</si>
  <si>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</si>
  <si>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</si>
  <si>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</si>
  <si>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</si>
  <si>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</si>
  <si>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</si>
  <si>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</si>
  <si>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</si>
  <si>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</si>
  <si>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</si>
  <si>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</si>
  <si>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</si>
  <si>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</si>
  <si>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</si>
  <si>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</si>
  <si>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</si>
  <si>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</si>
  <si>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</si>
  <si>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</si>
  <si>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</si>
  <si>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</si>
  <si>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</si>
  <si>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</si>
  <si>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</si>
  <si>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</si>
  <si>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</si>
  <si>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</si>
  <si>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</si>
  <si>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</si>
  <si>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</si>
  <si>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</si>
  <si>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</si>
  <si>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</si>
  <si>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</si>
  <si>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</si>
  <si>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</si>
  <si>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</si>
  <si>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</si>
  <si>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</si>
  <si>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</si>
  <si>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</si>
  <si>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</si>
  <si>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</si>
  <si>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</si>
  <si>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</si>
  <si>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</si>
  <si>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</si>
  <si>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</si>
  <si>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</si>
  <si>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</si>
  <si>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</si>
  <si>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</si>
  <si>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</si>
  <si>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</si>
  <si>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</si>
  <si>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</si>
  <si>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</si>
  <si>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</si>
  <si>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</si>
  <si>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</si>
  <si>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</si>
  <si>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</si>
  <si>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</si>
  <si>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</si>
  <si>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</si>
  <si>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</si>
  <si>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</si>
  <si>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</si>
  <si>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</si>
  <si>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</si>
  <si>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</si>
  <si>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</si>
  <si>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</si>
  <si>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</si>
  <si>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</si>
  <si>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</si>
  <si>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</si>
  <si>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</si>
  <si>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</si>
  <si>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</si>
  <si>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</si>
  <si>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</si>
  <si>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</si>
  <si>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</si>
  <si>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</si>
  <si>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</si>
  <si>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</si>
  <si>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</si>
  <si>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</si>
  <si>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</si>
  <si>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</si>
  <si>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</si>
  <si>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</si>
  <si>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</si>
  <si>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</si>
  <si>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</si>
  <si>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</si>
  <si>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</si>
  <si>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</si>
  <si>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</si>
  <si>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</si>
  <si>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</si>
  <si>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</si>
  <si>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</si>
  <si>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</si>
  <si>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</si>
  <si>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</si>
  <si>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</si>
  <si>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</si>
  <si>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</si>
  <si>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</si>
  <si>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</si>
  <si>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</si>
  <si>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</si>
  <si>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</si>
  <si>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</si>
  <si>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</si>
  <si>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</si>
  <si>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</si>
  <si>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</si>
  <si>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</si>
  <si>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</si>
  <si>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</si>
  <si>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</si>
  <si>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</si>
  <si>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</si>
  <si>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</si>
  <si>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</si>
  <si>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</si>
  <si>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</si>
  <si>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</si>
  <si>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</si>
  <si>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</si>
  <si>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</si>
  <si>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</si>
  <si>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</si>
  <si>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</si>
  <si>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</si>
  <si>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</si>
  <si>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</si>
  <si>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</si>
  <si>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</si>
  <si>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</si>
  <si>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</si>
  <si>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</si>
  <si>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</si>
  <si>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</si>
  <si>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</si>
  <si>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</si>
  <si>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</si>
  <si>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</si>
  <si>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</si>
  <si>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</si>
  <si>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</si>
  <si>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</si>
  <si>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</si>
  <si>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</si>
  <si>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</si>
  <si>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</si>
  <si>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</si>
  <si>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</si>
  <si>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</si>
  <si>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</si>
  <si>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</si>
  <si>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</si>
  <si>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</si>
  <si>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</si>
  <si>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</si>
  <si>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</si>
  <si>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</si>
  <si>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</si>
  <si>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</si>
  <si>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</si>
  <si>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</si>
  <si>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</si>
  <si>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</si>
  <si>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</si>
  <si>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</si>
  <si>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</si>
  <si>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</si>
  <si>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</si>
  <si>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</si>
  <si>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</si>
  <si>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</si>
  <si>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</si>
  <si>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</si>
  <si>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</si>
  <si>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</si>
  <si>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</si>
  <si>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</si>
  <si>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</si>
  <si>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</si>
  <si>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</si>
  <si>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</si>
  <si>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</si>
  <si>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</si>
  <si>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</si>
  <si>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</si>
  <si>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</si>
  <si>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</si>
  <si>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</si>
  <si>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</si>
  <si>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</si>
  <si>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</si>
  <si>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</si>
  <si>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</si>
  <si>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</si>
  <si>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</si>
  <si>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</si>
  <si>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</si>
  <si>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</si>
  <si>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</si>
  <si>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</si>
  <si>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</si>
  <si>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</si>
  <si>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</si>
  <si>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</si>
  <si>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</si>
  <si>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</si>
  <si>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</si>
  <si>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</si>
  <si>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</si>
  <si>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</si>
  <si>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</si>
  <si>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</si>
  <si>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</si>
  <si>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</si>
  <si>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</si>
  <si>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</si>
  <si>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</si>
  <si>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</si>
  <si>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</si>
  <si>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</si>
  <si>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</si>
  <si>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</si>
  <si>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</si>
  <si>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</si>
  <si>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</si>
  <si>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</si>
  <si>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</si>
  <si>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</si>
  <si>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</si>
  <si>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</si>
  <si>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</si>
  <si>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</si>
  <si>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</si>
  <si>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</si>
  <si>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</si>
  <si>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</si>
  <si>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</si>
  <si>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</si>
  <si>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</si>
  <si>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</si>
  <si>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</si>
  <si>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</si>
  <si>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</si>
  <si>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</si>
  <si>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</si>
  <si>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</si>
  <si>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</si>
  <si>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</si>
  <si>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</si>
  <si>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</si>
  <si>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</si>
  <si>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</si>
  <si>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</si>
  <si>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</si>
  <si>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</si>
  <si>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</si>
  <si>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</si>
  <si>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</si>
  <si>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</si>
  <si>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</si>
  <si>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</si>
  <si>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</si>
  <si>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</si>
  <si>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</si>
  <si>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</si>
  <si>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</si>
  <si>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</si>
  <si>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</si>
  <si>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</si>
  <si>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</si>
  <si>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</si>
  <si>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</si>
  <si>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</si>
  <si>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</si>
  <si>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</si>
  <si>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</si>
  <si>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</si>
  <si>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</si>
  <si>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</si>
  <si>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</si>
  <si>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</si>
  <si>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</si>
  <si>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</si>
  <si>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</si>
  <si>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</si>
  <si>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</si>
  <si>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</si>
  <si>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</si>
  <si>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</si>
  <si>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</si>
  <si>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</si>
  <si>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</si>
  <si>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</si>
  <si>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</si>
  <si>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</si>
  <si>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</si>
  <si>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</si>
  <si>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</si>
  <si>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</si>
  <si>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</si>
  <si>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</si>
  <si>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</si>
  <si>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</si>
  <si>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</si>
  <si>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</si>
  <si>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</si>
  <si>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</si>
  <si>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</si>
  <si>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</si>
  <si>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</si>
  <si>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</si>
  <si>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</si>
  <si>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</si>
  <si>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</si>
  <si>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</si>
  <si>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</si>
  <si>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</si>
  <si>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</si>
  <si>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</si>
  <si>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</si>
  <si>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</si>
  <si>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</si>
  <si>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</si>
  <si>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</si>
  <si>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</si>
  <si>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</si>
  <si>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</si>
  <si>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</si>
  <si>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</si>
  <si>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</si>
  <si>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</si>
  <si>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</si>
  <si>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</si>
  <si>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</si>
  <si>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</si>
  <si>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</si>
  <si>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</si>
  <si>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</si>
  <si>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</si>
  <si>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</si>
  <si>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</si>
  <si>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</si>
  <si>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</si>
  <si>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</si>
  <si>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</si>
  <si>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</si>
  <si>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</si>
  <si>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</si>
  <si>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</si>
  <si>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</si>
  <si>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</si>
  <si>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</si>
  <si>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</si>
  <si>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</si>
  <si>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</si>
  <si>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</si>
  <si>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</si>
  <si>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</si>
  <si>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</si>
  <si>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</si>
  <si>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</si>
  <si>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</si>
  <si>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</si>
  <si>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</si>
  <si>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</si>
  <si>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</si>
  <si>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</si>
  <si>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</si>
  <si>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</si>
  <si>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</si>
  <si>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</si>
  <si>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</si>
  <si>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</si>
  <si>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</si>
  <si>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</si>
  <si>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</si>
  <si>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</si>
  <si>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</si>
  <si>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</si>
  <si>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</si>
  <si>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</si>
  <si>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</si>
  <si>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</si>
  <si>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</si>
  <si>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</si>
  <si>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</si>
  <si>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</si>
  <si>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</si>
  <si>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</si>
  <si>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</si>
  <si>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</si>
  <si>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</si>
  <si>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</si>
  <si>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</si>
  <si>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</si>
  <si>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</si>
  <si>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</si>
  <si>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</si>
  <si>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</si>
  <si>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</si>
  <si>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</si>
  <si>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</si>
  <si>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</si>
  <si>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</si>
  <si>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</si>
  <si>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</si>
  <si>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</si>
  <si>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</si>
  <si>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</si>
  <si>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</si>
  <si>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</si>
  <si>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</si>
  <si>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</si>
  <si>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</si>
  <si>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</si>
  <si>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</si>
  <si>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</si>
  <si>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</si>
  <si>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</si>
  <si>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</si>
  <si>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</si>
  <si>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</si>
  <si>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</si>
  <si>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</si>
  <si>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</si>
  <si>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</si>
  <si>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</si>
  <si>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</si>
  <si>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</si>
  <si>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</si>
  <si>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</si>
  <si>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</si>
  <si>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</si>
  <si>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</si>
  <si>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</si>
  <si>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</si>
  <si>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</si>
  <si>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</si>
  <si>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</si>
  <si>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</si>
  <si>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</si>
  <si>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</si>
  <si>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</si>
  <si>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</si>
  <si>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</si>
  <si>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</si>
  <si>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</si>
  <si>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</si>
  <si>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</si>
  <si>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</si>
  <si>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</si>
  <si>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</si>
  <si>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</si>
  <si>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</si>
  <si>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</si>
  <si>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</si>
  <si>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</si>
  <si>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</si>
  <si>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</si>
  <si>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</si>
  <si>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</si>
  <si>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</si>
  <si>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</si>
  <si>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</si>
  <si>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</si>
  <si>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</si>
  <si>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</si>
  <si>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</si>
  <si>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</si>
  <si>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</si>
  <si>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</si>
  <si>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</si>
  <si>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</si>
  <si>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</si>
  <si>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</si>
  <si>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</si>
  <si>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</si>
  <si>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</si>
  <si>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</si>
  <si>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</si>
  <si>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</si>
  <si>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</si>
  <si>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</si>
  <si>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</si>
  <si>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</si>
  <si>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</si>
  <si>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</si>
  <si>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</si>
  <si>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</si>
  <si>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</si>
  <si>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</si>
  <si>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</si>
  <si>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</si>
  <si>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</si>
  <si>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</si>
  <si>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</si>
  <si>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</si>
  <si>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</si>
  <si>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</si>
  <si>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</si>
  <si>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</si>
  <si>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</si>
  <si>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</si>
  <si>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</si>
  <si>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</si>
  <si>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</si>
  <si>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</si>
  <si>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</si>
  <si>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</si>
  <si>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</si>
  <si>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</si>
  <si>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</si>
  <si>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</si>
  <si>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</si>
  <si>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</si>
  <si>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</si>
  <si>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</si>
  <si>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</si>
  <si>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</si>
  <si>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</si>
  <si>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</si>
  <si>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</si>
  <si>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</si>
  <si>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</si>
  <si>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</si>
  <si>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</si>
  <si>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</si>
  <si>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</si>
  <si>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</si>
  <si>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</si>
  <si>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</si>
  <si>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</si>
  <si>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</si>
  <si>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</si>
  <si>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</si>
  <si>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</si>
  <si>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</si>
  <si>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</si>
  <si>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</si>
  <si>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</si>
  <si>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</si>
  <si>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</si>
  <si>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</si>
  <si>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</si>
  <si>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</si>
  <si>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</si>
  <si>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</si>
  <si>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</si>
  <si>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</si>
  <si>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</si>
  <si>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</si>
  <si>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</si>
  <si>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</si>
  <si>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</si>
  <si>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</si>
  <si>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</si>
  <si>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</si>
  <si>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</si>
  <si>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</si>
  <si>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</si>
  <si>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</si>
  <si>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</si>
  <si>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</si>
  <si>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</si>
  <si>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</si>
  <si>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</si>
  <si>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</si>
  <si>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</si>
  <si>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</si>
  <si>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</si>
  <si>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</si>
  <si>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</si>
  <si>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</si>
  <si>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</si>
  <si>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</si>
  <si>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</si>
  <si>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</si>
  <si>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</si>
  <si>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</si>
  <si>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</si>
  <si>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</si>
  <si>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</si>
  <si>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</si>
  <si>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</si>
  <si>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</si>
  <si>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</si>
  <si>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</si>
  <si>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</si>
  <si>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</si>
  <si>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</si>
  <si>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</si>
  <si>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</si>
  <si>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</si>
  <si>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</si>
  <si>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</si>
  <si>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</si>
  <si>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</si>
  <si>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</si>
  <si>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</si>
  <si>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</si>
  <si>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</si>
  <si>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</si>
  <si>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</si>
  <si>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</si>
  <si>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</si>
  <si>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</si>
  <si>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</si>
  <si>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</si>
  <si>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</si>
  <si>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</si>
  <si>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</si>
  <si>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</si>
  <si>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</si>
  <si>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</si>
  <si>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</si>
  <si>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</si>
  <si>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</si>
  <si>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</si>
  <si>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</si>
  <si>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</si>
  <si>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</si>
  <si>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</si>
  <si>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</si>
  <si>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</si>
  <si>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</si>
  <si>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</si>
  <si>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</si>
  <si>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</si>
  <si>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</si>
  <si>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</si>
  <si>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</si>
  <si>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</si>
  <si>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</si>
  <si>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</si>
  <si>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</si>
  <si>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</si>
  <si>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</si>
  <si>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</si>
  <si>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</si>
  <si>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</si>
  <si>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</si>
  <si>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</si>
  <si>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</si>
  <si>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</si>
  <si>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</si>
  <si>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</si>
  <si>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</si>
  <si>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</si>
  <si>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</si>
  <si>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</si>
  <si>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</si>
  <si>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</si>
  <si>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</si>
  <si>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</si>
  <si>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</si>
  <si>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</si>
  <si>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</si>
  <si>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</si>
  <si>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</si>
  <si>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</si>
  <si>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</si>
  <si>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</si>
  <si>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</si>
  <si>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</si>
  <si>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</si>
  <si>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</si>
  <si>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</si>
  <si>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</si>
  <si>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</si>
  <si>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</si>
  <si>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</si>
  <si>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</si>
  <si>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</si>
  <si>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</si>
  <si>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</si>
  <si>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</si>
  <si>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</si>
  <si>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</si>
  <si>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</si>
  <si>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</si>
  <si>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</si>
  <si>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</si>
  <si>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</si>
  <si>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</si>
  <si>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</si>
  <si>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</si>
  <si>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</si>
  <si>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</si>
  <si>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</si>
  <si>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</si>
  <si>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</si>
  <si>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</si>
  <si>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</si>
  <si>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</si>
  <si>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</si>
  <si>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</si>
  <si>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</si>
  <si>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</si>
  <si>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</si>
  <si>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</si>
  <si>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</si>
  <si>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</si>
  <si>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</si>
  <si>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</si>
  <si>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</si>
  <si>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</si>
  <si>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</si>
  <si>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</si>
  <si>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</si>
  <si>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</si>
  <si>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</si>
  <si>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</si>
  <si>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</si>
  <si>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</si>
  <si>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</si>
  <si>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</si>
  <si>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</si>
  <si>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</si>
  <si>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</si>
  <si>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</si>
  <si>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</si>
  <si>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</si>
  <si>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</si>
  <si>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</si>
  <si>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</si>
  <si>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</si>
  <si>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</si>
  <si>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</si>
  <si>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</si>
  <si>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</si>
  <si>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</si>
  <si>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</si>
  <si>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</si>
  <si>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</si>
  <si>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</si>
  <si>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</si>
  <si>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</si>
  <si>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</si>
  <si>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</si>
  <si>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</si>
  <si>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</si>
  <si>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</si>
  <si>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</si>
  <si>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</si>
  <si>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</si>
  <si>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</si>
  <si>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</si>
  <si>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</si>
  <si>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</si>
  <si>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</si>
  <si>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</si>
  <si>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</si>
  <si>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</si>
  <si>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</si>
  <si>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</si>
  <si>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</si>
  <si>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</si>
  <si>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</si>
  <si>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</si>
  <si>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</si>
  <si>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</si>
  <si>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</si>
  <si>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</si>
  <si>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</si>
  <si>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</si>
  <si>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</si>
  <si>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</si>
  <si>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</si>
  <si>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</si>
  <si>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</si>
  <si>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</si>
  <si>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</si>
  <si>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</si>
  <si>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</si>
  <si>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</si>
  <si>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</si>
  <si>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</si>
  <si>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</si>
  <si>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</si>
  <si>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</si>
  <si>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</si>
  <si>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</si>
  <si>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</si>
  <si>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</si>
  <si>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</si>
  <si>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</si>
  <si>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</si>
  <si>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</si>
  <si>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</si>
  <si>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</si>
  <si>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</si>
  <si>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</si>
  <si>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</si>
  <si>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</si>
  <si>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</si>
  <si>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</si>
  <si>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</si>
  <si>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</si>
  <si>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</si>
  <si>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</si>
  <si>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</si>
  <si>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</si>
  <si>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</si>
  <si>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</si>
  <si>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</si>
  <si>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</si>
  <si>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</si>
  <si>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</si>
  <si>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</si>
  <si>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</si>
  <si>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</si>
  <si>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</si>
  <si>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</si>
  <si>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</si>
  <si>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</si>
  <si>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</si>
  <si>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</si>
  <si>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</si>
  <si>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</si>
  <si>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</si>
  <si>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</si>
  <si>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</si>
  <si>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</si>
  <si>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</si>
  <si>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</si>
  <si>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</si>
  <si>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</si>
  <si>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</si>
  <si>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</si>
  <si>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</si>
  <si>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</si>
  <si>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</si>
  <si>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</si>
  <si>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</si>
  <si>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</si>
  <si>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</si>
  <si>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</si>
  <si>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</si>
  <si>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</si>
  <si>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</si>
  <si>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</si>
  <si>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</si>
  <si>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</si>
  <si>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</si>
  <si>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</si>
  <si>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</si>
  <si>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</si>
  <si>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</si>
  <si>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</si>
  <si>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</si>
  <si>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</si>
  <si>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</si>
  <si>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</si>
  <si>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</si>
  <si>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</si>
  <si>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</si>
  <si>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</si>
  <si>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</si>
  <si>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</si>
  <si>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</si>
  <si>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</si>
  <si>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</si>
  <si>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</si>
  <si>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</si>
  <si>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</si>
  <si>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</si>
  <si>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</si>
  <si>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</si>
  <si>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</si>
  <si>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</si>
  <si>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</si>
  <si>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</si>
  <si>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</si>
  <si>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</si>
  <si>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</si>
  <si>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</si>
  <si>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</si>
  <si>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</si>
  <si>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</si>
  <si>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</si>
  <si>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</si>
  <si>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</si>
  <si>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</si>
  <si>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</si>
  <si>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</si>
  <si>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</si>
  <si>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</si>
  <si>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</si>
  <si>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</si>
  <si>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</si>
  <si>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</si>
  <si>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</si>
  <si>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</si>
  <si>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</si>
  <si>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</si>
  <si>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</si>
  <si>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</si>
  <si>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</si>
  <si>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</si>
  <si>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</si>
  <si>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</si>
  <si>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</si>
  <si>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</si>
  <si>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</si>
  <si>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</si>
  <si>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</si>
  <si>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</si>
  <si>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</si>
  <si>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</si>
  <si>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</si>
  <si>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</si>
  <si>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</si>
  <si>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</si>
  <si>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</si>
  <si>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</si>
  <si>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</si>
  <si>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</si>
  <si>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</si>
  <si>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</si>
  <si>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</si>
  <si>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</si>
  <si>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</si>
  <si>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</si>
  <si>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</si>
  <si>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</si>
  <si>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</si>
  <si>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</si>
  <si>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</si>
  <si>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</si>
  <si>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</si>
  <si>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</si>
  <si>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</si>
  <si>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</si>
  <si>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</si>
  <si>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</si>
  <si>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</si>
  <si>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</si>
  <si>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</si>
  <si>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</si>
  <si>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</si>
  <si>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</si>
  <si>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</si>
  <si>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</si>
  <si>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</si>
  <si>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</si>
  <si>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</si>
  <si>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</si>
  <si>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</si>
  <si>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</si>
  <si>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</si>
  <si>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</si>
  <si>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</si>
  <si>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</si>
  <si>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</si>
  <si>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</si>
  <si>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</si>
  <si>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</si>
  <si>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</si>
  <si>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</si>
  <si>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</si>
  <si>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</si>
  <si>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</si>
  <si>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</si>
  <si>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</si>
  <si>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</si>
  <si>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</si>
  <si>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</si>
  <si>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</si>
  <si>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</si>
  <si>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</si>
  <si>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</si>
  <si>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</si>
  <si>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</si>
  <si>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</si>
  <si>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</si>
  <si>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</si>
  <si>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</si>
  <si>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</si>
  <si>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</si>
  <si>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</si>
  <si>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</si>
  <si>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</si>
  <si>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</si>
  <si>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</si>
  <si>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</si>
  <si>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</si>
  <si>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</si>
  <si>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</si>
  <si>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</si>
  <si>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</si>
  <si>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</si>
  <si>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</si>
  <si>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</si>
  <si>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</si>
  <si>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</si>
  <si>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</si>
  <si>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</si>
  <si>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</si>
  <si>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</si>
  <si>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</si>
  <si>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</si>
  <si>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</si>
  <si>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</si>
  <si>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</si>
  <si>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</si>
  <si>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</si>
  <si>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</si>
  <si>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</si>
  <si>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</si>
  <si>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</si>
  <si>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</si>
  <si>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</si>
  <si>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</si>
  <si>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</si>
  <si>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</si>
  <si>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</si>
  <si>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</si>
  <si>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</si>
  <si>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</si>
  <si>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</si>
  <si>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</si>
  <si>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</si>
  <si>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</si>
  <si>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</si>
  <si>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</si>
  <si>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</si>
  <si>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</si>
  <si>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</si>
  <si>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</si>
  <si>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</si>
  <si>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</si>
  <si>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</si>
  <si>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</si>
  <si>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</si>
  <si>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</si>
  <si>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</si>
  <si>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 xml:space="preserve">Técnico não tem cabo disponível. </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</si>
  <si>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</si>
  <si>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</si>
  <si>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</si>
  <si>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</si>
  <si>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</si>
  <si>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</si>
  <si>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</si>
  <si>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</si>
  <si>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</si>
  <si>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</si>
  <si>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</si>
  <si>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</si>
  <si>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</si>
  <si>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</si>
  <si>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</si>
  <si>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</si>
  <si>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</si>
  <si>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</si>
  <si>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</si>
  <si>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</si>
  <si>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</si>
  <si>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</si>
  <si>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</si>
  <si>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</si>
  <si>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</si>
  <si>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</si>
  <si>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</si>
  <si>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</si>
  <si>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</si>
  <si>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</si>
  <si>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</si>
  <si>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</si>
  <si>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</si>
  <si>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</si>
  <si>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</si>
  <si>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</si>
  <si>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</si>
  <si>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</si>
  <si>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</si>
  <si>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</si>
  <si>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</si>
  <si>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</si>
  <si>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</si>
  <si>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</si>
  <si>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</si>
  <si>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</si>
  <si>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</si>
  <si>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</si>
  <si>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</si>
  <si>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</si>
  <si>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</si>
  <si>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</si>
  <si>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</si>
  <si>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</si>
  <si>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</si>
  <si>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</si>
  <si>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</si>
  <si>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</si>
  <si>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</si>
  <si>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</si>
  <si>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</si>
  <si>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</si>
  <si>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</si>
  <si>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</si>
  <si>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</si>
  <si>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</si>
  <si>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</si>
  <si>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</si>
  <si>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</si>
  <si>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</si>
  <si>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</si>
  <si>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</si>
  <si>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</si>
  <si>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</si>
  <si>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</si>
  <si>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</si>
  <si>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</si>
  <si>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</si>
  <si>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</si>
  <si>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</si>
  <si>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</si>
  <si>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</si>
  <si>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</si>
  <si>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</si>
  <si>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</si>
  <si>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</si>
  <si>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</si>
  <si>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</si>
  <si>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</si>
  <si>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</si>
  <si>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</si>
  <si>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</si>
  <si>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</si>
  <si>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</si>
  <si>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</si>
  <si>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</si>
  <si>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</si>
  <si>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</si>
  <si>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</si>
  <si>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</si>
  <si>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</si>
  <si>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</si>
  <si>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</si>
  <si>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</si>
  <si>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</si>
  <si>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</si>
  <si>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</si>
  <si>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</si>
  <si>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</si>
  <si>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</si>
  <si>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</si>
  <si>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</si>
  <si>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</si>
  <si>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</si>
  <si>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</si>
  <si>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</si>
  <si>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</si>
  <si>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</si>
  <si>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</si>
  <si>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</si>
  <si>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</si>
  <si>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</si>
  <si>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</si>
  <si>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</si>
  <si>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</si>
  <si>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</si>
  <si>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</si>
  <si>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</si>
  <si>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</si>
  <si>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</si>
  <si>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</si>
  <si>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</si>
  <si>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</si>
  <si>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</si>
  <si>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</si>
  <si>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</si>
  <si>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</si>
  <si>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</si>
  <si>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</si>
  <si>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</si>
  <si>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</si>
  <si>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</si>
  <si>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</si>
  <si>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</si>
  <si>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</si>
  <si>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</si>
  <si>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</si>
  <si>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</si>
  <si>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</si>
  <si>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</si>
  <si>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</si>
  <si>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</si>
  <si>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</si>
  <si>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</si>
  <si>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</si>
  <si>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</si>
  <si>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</si>
  <si>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</si>
  <si>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</si>
  <si>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</si>
  <si>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</si>
  <si>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</si>
  <si>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</si>
  <si>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</si>
  <si>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</si>
  <si>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</si>
  <si>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</si>
  <si>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</si>
  <si>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</si>
  <si>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</si>
  <si>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</si>
  <si>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</si>
  <si>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</si>
  <si>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</si>
  <si>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</si>
  <si>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</si>
  <si>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</si>
  <si>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</si>
  <si>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</si>
  <si>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</si>
  <si>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</si>
  <si>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</si>
  <si>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</si>
  <si>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</si>
  <si>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</si>
  <si>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</si>
  <si>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</si>
  <si>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</si>
  <si>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</si>
  <si>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</si>
  <si>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</si>
  <si>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</si>
  <si>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</si>
  <si>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</si>
  <si>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</si>
  <si>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</si>
  <si>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</si>
  <si>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</si>
  <si>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</si>
  <si>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</si>
  <si>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</si>
  <si>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</si>
  <si>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</si>
  <si>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</si>
  <si>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</si>
  <si>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</si>
  <si>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</si>
  <si>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</si>
  <si>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</si>
  <si>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</si>
  <si>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</si>
  <si>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</si>
  <si>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</si>
  <si>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</si>
  <si>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</si>
  <si>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</si>
  <si>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</si>
  <si>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</si>
  <si>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</si>
  <si>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</si>
  <si>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</si>
  <si>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</si>
  <si>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</si>
  <si>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</si>
  <si>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</si>
  <si>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</si>
  <si>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</si>
  <si>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</si>
  <si>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</si>
  <si>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</si>
  <si>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</si>
  <si>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</si>
  <si>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</si>
  <si>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</si>
  <si>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</si>
  <si>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</si>
  <si>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</si>
  <si>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</si>
  <si>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</si>
  <si>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</si>
  <si>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</si>
  <si>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</si>
  <si>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</si>
  <si>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</si>
  <si>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</si>
  <si>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</si>
  <si>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</si>
  <si>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</si>
  <si>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</si>
  <si>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</si>
  <si>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</si>
  <si>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</si>
  <si>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</si>
  <si>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</si>
  <si>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</si>
  <si>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</si>
  <si>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</si>
  <si>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</si>
  <si>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</si>
  <si>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</si>
  <si>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</si>
  <si>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</si>
  <si>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</si>
  <si>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</si>
  <si>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</si>
  <si>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</si>
  <si>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</si>
  <si>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</si>
  <si>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</si>
  <si>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</si>
  <si>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</si>
  <si>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</si>
  <si>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</si>
  <si>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</si>
  <si>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</si>
  <si>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</si>
  <si>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</si>
  <si>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</si>
  <si>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</si>
  <si>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</si>
  <si>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</si>
  <si>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</si>
  <si>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</si>
  <si>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</si>
  <si>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</si>
  <si>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</si>
  <si>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</si>
  <si>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</si>
  <si>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</si>
  <si>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</si>
  <si>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</si>
  <si>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</si>
  <si>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</si>
  <si>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</si>
  <si>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</si>
  <si>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</si>
  <si>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</si>
  <si>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</si>
  <si>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</si>
  <si>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</si>
  <si>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</si>
  <si>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</si>
  <si>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</si>
  <si>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</si>
  <si>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</si>
  <si>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</si>
  <si>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</si>
  <si>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</si>
  <si>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</si>
  <si>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</si>
  <si>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</si>
  <si>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</si>
  <si>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</si>
  <si>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</si>
  <si>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</si>
  <si>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</si>
  <si>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</si>
  <si>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</si>
  <si>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</si>
  <si>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</si>
  <si>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</si>
  <si>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</si>
  <si>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</si>
  <si>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</si>
  <si>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</si>
  <si>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</si>
  <si>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</si>
  <si>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</si>
  <si>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</si>
  <si>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</si>
  <si>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</si>
  <si>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</si>
  <si>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</si>
  <si>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</si>
  <si>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</si>
  <si>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</si>
  <si>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</si>
  <si>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</si>
  <si>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</si>
  <si>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</si>
  <si>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</si>
  <si>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</si>
  <si>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</si>
  <si>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</si>
  <si>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</si>
  <si>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</si>
  <si>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</si>
  <si>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</si>
  <si>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</si>
  <si>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</si>
  <si>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</si>
  <si>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</si>
  <si>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</si>
  <si>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</si>
  <si>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</si>
  <si>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</si>
  <si>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</si>
  <si>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</si>
  <si>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</si>
  <si>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</si>
  <si>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</si>
  <si>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</si>
  <si>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</si>
  <si>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</si>
  <si>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</si>
  <si>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</si>
  <si>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</si>
  <si>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</si>
  <si>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</si>
  <si>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</si>
  <si>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</si>
  <si>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</si>
  <si>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</si>
  <si>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</si>
  <si>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</si>
  <si>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</si>
  <si>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</si>
  <si>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</si>
  <si>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</si>
  <si>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</si>
  <si>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</si>
  <si>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</si>
  <si>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</si>
  <si>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</si>
  <si>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</si>
  <si>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</si>
  <si>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</si>
  <si>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</si>
  <si>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</si>
  <si>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</si>
  <si>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</si>
  <si>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</si>
  <si>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</si>
  <si>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</si>
  <si>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</si>
  <si>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</si>
  <si>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</si>
  <si>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</si>
  <si>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</si>
  <si>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</si>
  <si>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</si>
  <si>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</si>
  <si>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</si>
  <si>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</si>
  <si>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</si>
  <si>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</si>
  <si>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</si>
  <si>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</si>
  <si>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</si>
  <si>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</si>
  <si>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</si>
  <si>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</si>
  <si>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</si>
  <si>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</si>
  <si>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</si>
  <si>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</si>
  <si>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</si>
  <si>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</si>
  <si>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</si>
  <si>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</si>
  <si>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</si>
  <si>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</si>
  <si>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</si>
  <si>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</si>
  <si>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</si>
  <si>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</si>
  <si>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</si>
  <si>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</si>
  <si>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</si>
  <si>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</si>
  <si>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</si>
  <si>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</si>
  <si>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</si>
  <si>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</si>
  <si>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</si>
  <si>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</si>
  <si>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</si>
  <si>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</si>
  <si>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</si>
  <si>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</si>
  <si>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</si>
  <si>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</si>
  <si>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</si>
  <si>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</si>
  <si>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</si>
  <si>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</si>
  <si>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</si>
  <si>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</si>
  <si>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</si>
  <si>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</si>
  <si>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</si>
  <si>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</si>
  <si>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</si>
  <si>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</si>
  <si>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</si>
  <si>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</si>
  <si>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</si>
  <si>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</si>
  <si>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</si>
  <si>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</si>
  <si>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</si>
  <si>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</si>
  <si>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</si>
  <si>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</si>
  <si>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</si>
  <si>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</si>
  <si>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</si>
  <si>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</si>
  <si>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</si>
  <si>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</si>
  <si>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</si>
  <si>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</si>
  <si>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</si>
  <si>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</si>
  <si>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</si>
  <si>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</si>
  <si>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</si>
  <si>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</si>
  <si>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</si>
  <si>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</si>
  <si>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</si>
  <si>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</si>
  <si>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</si>
  <si>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</si>
  <si>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</si>
  <si>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</si>
  <si>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</si>
  <si>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</si>
  <si>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</si>
  <si>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</si>
  <si>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</si>
  <si>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</si>
  <si>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</si>
  <si>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</si>
  <si>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</si>
  <si>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</si>
  <si>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</si>
  <si>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</si>
  <si>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</si>
  <si>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</si>
  <si>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</si>
  <si>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</si>
  <si>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</si>
  <si>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</si>
  <si>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</si>
  <si>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</si>
  <si>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</si>
  <si>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</si>
  <si>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</si>
  <si>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</si>
  <si>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</si>
  <si>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</si>
  <si>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</si>
  <si>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</si>
  <si>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</si>
  <si>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</si>
  <si>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</si>
  <si>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</si>
  <si>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</si>
  <si>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</si>
  <si>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</si>
  <si>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</si>
  <si>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</si>
  <si>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</si>
  <si>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</si>
  <si>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</si>
  <si>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</si>
  <si>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</si>
  <si>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</si>
  <si>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</si>
  <si>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</si>
  <si>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</si>
  <si>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</si>
  <si>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</si>
  <si>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</si>
  <si>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</si>
  <si>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</si>
  <si>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</si>
  <si>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</si>
  <si>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</si>
  <si>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</si>
  <si>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</si>
  <si>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</si>
  <si>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</si>
  <si>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</si>
  <si>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</si>
  <si>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</si>
  <si>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</si>
  <si>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</si>
  <si>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</si>
  <si>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</si>
  <si>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</si>
  <si>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</si>
  <si>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</si>
  <si>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</si>
  <si>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</si>
  <si>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</si>
  <si>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</si>
  <si>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</si>
  <si>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</si>
  <si>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</si>
  <si>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</si>
  <si>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</si>
  <si>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</si>
  <si>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</si>
  <si>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</si>
  <si>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</si>
  <si>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</si>
  <si>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</si>
  <si>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</si>
  <si>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</si>
  <si>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</si>
  <si>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</si>
  <si>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</si>
  <si>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</si>
  <si>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</si>
  <si>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</si>
  <si>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</si>
  <si>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</si>
  <si>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</si>
  <si>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</si>
  <si>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</si>
  <si>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</si>
  <si>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</si>
  <si>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</si>
  <si>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</si>
  <si>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</si>
  <si>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</si>
  <si>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</si>
  <si>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</si>
  <si>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</si>
  <si>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</si>
  <si>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</si>
  <si>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</si>
  <si>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</si>
  <si>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</si>
  <si>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</si>
  <si>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</si>
  <si>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</si>
  <si>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</si>
  <si>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</si>
  <si>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</si>
  <si>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</si>
  <si>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</si>
  <si>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</si>
  <si>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</si>
  <si>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</si>
  <si>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</si>
  <si>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</si>
  <si>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</si>
  <si>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</si>
  <si>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</si>
  <si>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</si>
  <si>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</si>
  <si>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</si>
  <si>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</si>
  <si>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</si>
  <si>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</si>
  <si>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</si>
  <si>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</si>
  <si>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</si>
  <si>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</si>
  <si>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</si>
  <si>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</si>
  <si>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</si>
  <si>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</si>
  <si>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</si>
  <si>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</si>
  <si>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</si>
  <si>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</si>
  <si>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</si>
  <si>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</si>
  <si>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</si>
  <si>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</si>
  <si>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</si>
  <si>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</si>
  <si>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</si>
  <si>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</si>
  <si>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</si>
  <si>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</si>
  <si>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</si>
  <si>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</si>
  <si>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</si>
  <si>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</si>
  <si>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</si>
  <si>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</si>
  <si>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</si>
  <si>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</si>
  <si>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</si>
  <si>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</si>
  <si>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</si>
  <si>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</si>
  <si>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</si>
  <si>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</si>
  <si>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</si>
  <si>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</si>
  <si>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</si>
  <si>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</si>
  <si>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</si>
  <si>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</si>
  <si>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</si>
  <si>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</si>
  <si>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</si>
  <si>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</si>
  <si>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</si>
  <si>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</si>
  <si>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</si>
  <si>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</si>
  <si>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</si>
  <si>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</si>
  <si>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</si>
  <si>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</si>
  <si>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</si>
  <si>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</si>
  <si>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</si>
  <si>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</si>
  <si>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</si>
  <si>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</si>
  <si>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</si>
  <si>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</si>
  <si>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</si>
  <si>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</si>
  <si>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</si>
  <si>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</si>
  <si>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</si>
  <si>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</si>
  <si>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</si>
  <si>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</si>
  <si>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</si>
  <si>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</si>
  <si>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</si>
  <si>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</si>
  <si>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</si>
  <si>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</si>
  <si>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</si>
  <si>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</si>
  <si>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</si>
  <si>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</si>
  <si>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</si>
  <si>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</si>
  <si>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</si>
  <si>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</si>
  <si>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</si>
  <si>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</si>
  <si>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</si>
  <si>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</si>
  <si>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</si>
  <si>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</si>
  <si>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</si>
  <si>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</si>
  <si>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</si>
  <si>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</si>
  <si>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</si>
  <si>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</si>
  <si>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</si>
  <si>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</si>
  <si>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</si>
  <si>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</si>
  <si>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</si>
  <si>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</si>
  <si>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</si>
  <si>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</si>
  <si>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</si>
  <si>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</si>
  <si>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</si>
  <si>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</si>
  <si>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</si>
  <si>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</si>
  <si>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</si>
  <si>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</si>
  <si>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</si>
  <si>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</si>
  <si>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</si>
  <si>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</si>
  <si>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</si>
  <si>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</si>
  <si>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</si>
  <si>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</si>
  <si>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</si>
  <si>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</si>
  <si>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</si>
  <si>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</si>
  <si>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</si>
  <si>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</si>
  <si>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</si>
  <si>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</si>
  <si>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</si>
  <si>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</si>
  <si>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</si>
  <si>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</si>
  <si>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</si>
  <si>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</si>
  <si>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</si>
  <si>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</si>
  <si>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</si>
  <si>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</si>
  <si>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</si>
  <si>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</si>
  <si>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</si>
  <si>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</si>
  <si>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</si>
  <si>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</si>
  <si>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</si>
  <si>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</si>
  <si>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</si>
  <si>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</si>
  <si>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</si>
  <si>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</si>
  <si>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</si>
  <si>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</si>
  <si>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</si>
  <si>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</si>
  <si>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</si>
  <si>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</si>
  <si>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</si>
  <si>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</si>
  <si>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</si>
  <si>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</si>
  <si>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</si>
  <si>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</si>
  <si>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</si>
  <si>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</si>
  <si>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</si>
  <si>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</si>
  <si>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</si>
  <si>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</si>
  <si>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</si>
  <si>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</si>
  <si>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</si>
  <si>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</si>
  <si>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</si>
  <si>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</si>
  <si>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</si>
  <si>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</si>
  <si>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</si>
  <si>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</si>
  <si>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</si>
  <si>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</si>
  <si>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</si>
  <si>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</si>
  <si>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</si>
  <si>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</si>
  <si>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</si>
  <si>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</si>
  <si>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</si>
  <si>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</si>
  <si>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</si>
  <si>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</si>
  <si>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</si>
  <si>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</si>
  <si>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</si>
  <si>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</si>
  <si>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</si>
  <si>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</si>
  <si>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</si>
  <si>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</si>
  <si>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</si>
  <si>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</si>
  <si>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</si>
  <si>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</si>
  <si>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</si>
  <si>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</si>
  <si>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</si>
  <si>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</si>
  <si>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</si>
  <si>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</si>
  <si>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</si>
  <si>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</si>
  <si>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</si>
  <si>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</si>
  <si>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</si>
  <si>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</si>
  <si>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</si>
  <si>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</si>
  <si>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</si>
  <si>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</si>
  <si>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</si>
  <si>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</si>
  <si>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</si>
  <si>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</si>
  <si>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</si>
  <si>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</si>
  <si>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</si>
  <si>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</si>
  <si>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</si>
  <si>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</si>
  <si>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</si>
  <si>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</si>
  <si>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</si>
  <si>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</si>
  <si>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</si>
  <si>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</si>
  <si>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</si>
  <si>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</si>
  <si>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</si>
  <si>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</si>
  <si>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</si>
  <si>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</si>
  <si>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</si>
  <si>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</si>
  <si>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</si>
  <si>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</si>
  <si>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</si>
  <si>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</si>
  <si>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</si>
  <si>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</si>
  <si>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</si>
  <si>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</si>
  <si>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</si>
  <si>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</si>
  <si>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</si>
  <si>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</si>
  <si>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</si>
  <si>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</si>
  <si>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</si>
  <si>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</si>
  <si>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</si>
  <si>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</si>
  <si>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</si>
  <si>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</si>
  <si>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</si>
  <si>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</si>
  <si>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</si>
  <si>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</si>
  <si>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</si>
  <si>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</si>
  <si>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</si>
  <si>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</si>
  <si>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</si>
  <si>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</si>
  <si>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</si>
  <si>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</si>
  <si>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</si>
  <si>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</si>
  <si>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</si>
  <si>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</si>
  <si>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</si>
  <si>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</si>
  <si>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</si>
  <si>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</si>
  <si>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</si>
  <si>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</si>
  <si>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</si>
  <si>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</si>
  <si>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</si>
  <si>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</si>
  <si>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</si>
  <si>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</si>
  <si>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</si>
  <si>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</si>
  <si>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</si>
  <si>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</si>
  <si>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</si>
  <si>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</si>
  <si>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</si>
  <si>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</si>
  <si>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</si>
  <si>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</si>
  <si>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</si>
  <si>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</si>
  <si>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</si>
  <si>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</si>
  <si>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</si>
  <si>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</si>
  <si>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</si>
  <si>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</si>
  <si>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</si>
  <si>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</si>
  <si>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</si>
  <si>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</si>
  <si>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</si>
  <si>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</si>
  <si>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</si>
  <si>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</si>
  <si>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</si>
  <si>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</si>
  <si>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</si>
  <si>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</si>
  <si>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</si>
  <si>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</si>
  <si>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</si>
  <si>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</si>
  <si>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</si>
  <si>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</si>
  <si>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</si>
  <si>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</si>
  <si>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</si>
  <si>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</si>
  <si>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</si>
  <si>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</si>
  <si>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</si>
  <si>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</si>
  <si>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</si>
  <si>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</si>
  <si>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</si>
  <si>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</si>
  <si>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</si>
  <si>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</si>
  <si>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</si>
  <si>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</si>
  <si>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</si>
  <si>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</si>
  <si>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</si>
  <si>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</si>
  <si>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</si>
  <si>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</si>
  <si>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</si>
  <si>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</si>
  <si>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</si>
  <si>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</si>
  <si>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</si>
  <si>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</si>
  <si>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</si>
  <si>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</si>
  <si>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</si>
  <si>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</si>
  <si>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</si>
  <si>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</si>
  <si>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</si>
  <si>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</si>
  <si>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</si>
  <si>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</si>
  <si>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</si>
  <si>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</si>
  <si>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</si>
  <si>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</si>
  <si>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</si>
  <si>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</si>
  <si>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</si>
  <si>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</si>
  <si>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</si>
  <si>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</si>
  <si>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</si>
  <si>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</si>
  <si>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</si>
  <si>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</si>
  <si>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</si>
  <si>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</si>
  <si>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</si>
  <si>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</si>
  <si>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</si>
  <si>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</si>
  <si>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</si>
  <si>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</si>
  <si>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</si>
  <si>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</si>
  <si>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</si>
  <si>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</si>
  <si>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</si>
  <si>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</si>
  <si>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</si>
  <si>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</si>
  <si>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</si>
  <si>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</si>
  <si>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</si>
  <si>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</si>
  <si>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</si>
  <si>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</si>
  <si>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</si>
  <si>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</si>
  <si>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</si>
  <si>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</si>
  <si>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</si>
  <si>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</si>
  <si>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</si>
  <si>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</si>
  <si>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</si>
  <si>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</si>
  <si>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</si>
  <si>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</si>
  <si>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</si>
  <si>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</si>
  <si>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</si>
  <si>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</si>
  <si>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</si>
  <si>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</si>
  <si>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</si>
  <si>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</si>
  <si>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</si>
  <si>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</si>
  <si>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</si>
  <si>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</si>
  <si>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</si>
  <si>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</si>
  <si>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</si>
  <si>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</si>
  <si>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</si>
  <si>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</si>
  <si>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</si>
  <si>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</si>
  <si>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</si>
  <si>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</si>
  <si>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</si>
  <si>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</si>
  <si>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</si>
  <si>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</si>
  <si>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</si>
  <si>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</si>
  <si>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</si>
  <si>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</si>
  <si>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</si>
  <si>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</si>
  <si>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</si>
  <si>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</si>
  <si>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</si>
  <si>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</si>
  <si>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</si>
  <si>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</si>
  <si>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</si>
  <si>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</si>
  <si>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</si>
  <si>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</si>
  <si>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</si>
  <si>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</si>
  <si>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</si>
  <si>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</si>
  <si>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</si>
  <si>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</si>
  <si>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</si>
  <si>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</si>
  <si>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</si>
  <si>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</si>
  <si>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</si>
  <si>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</si>
  <si>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</si>
  <si>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</si>
  <si>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</si>
  <si>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</si>
  <si>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</si>
  <si>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</si>
  <si>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</si>
  <si>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</si>
  <si>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</si>
  <si>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</si>
  <si>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</si>
  <si>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</si>
  <si>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</si>
  <si>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</si>
  <si>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</si>
  <si>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</si>
  <si>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</si>
  <si>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</si>
  <si>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</si>
  <si>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</si>
  <si>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</si>
  <si>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</si>
  <si>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</si>
  <si>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</si>
  <si>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</si>
  <si>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</si>
  <si>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</si>
  <si>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</si>
  <si>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</si>
  <si>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</si>
  <si>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</si>
  <si>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</si>
  <si>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</si>
  <si>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</si>
  <si>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</si>
  <si>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</si>
  <si>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</si>
  <si>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</si>
  <si>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</si>
  <si>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</si>
  <si>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</si>
  <si>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</si>
  <si>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</si>
  <si>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</si>
  <si>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</si>
  <si>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</si>
  <si>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</si>
  <si>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</si>
  <si>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</si>
  <si>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</si>
  <si>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</si>
  <si>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</si>
  <si>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</si>
  <si>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</si>
  <si>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</si>
  <si>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</si>
  <si>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</si>
  <si>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</si>
  <si>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</si>
  <si>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</si>
  <si>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</si>
  <si>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</si>
  <si>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</si>
  <si>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</si>
  <si>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</si>
  <si>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</si>
  <si>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</si>
  <si>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</si>
  <si>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</si>
  <si>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</si>
  <si>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</si>
  <si>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</si>
  <si>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</si>
  <si>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</si>
  <si>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</si>
  <si>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</si>
  <si>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</si>
  <si>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</si>
  <si>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</si>
  <si>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</si>
  <si>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</si>
  <si>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</si>
  <si>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</si>
  <si>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</si>
  <si>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</si>
  <si>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</si>
  <si>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</si>
  <si>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</si>
  <si>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</si>
  <si>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</si>
  <si>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</si>
  <si>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</si>
  <si>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</si>
  <si>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</si>
  <si>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</si>
  <si>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</si>
  <si>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</si>
  <si>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</si>
  <si>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</si>
  <si>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</si>
  <si>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</si>
  <si>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</si>
  <si>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</si>
  <si>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</si>
  <si>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</si>
  <si>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</si>
  <si>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</si>
  <si>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</si>
  <si>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</si>
  <si>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</si>
  <si>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</si>
  <si>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</si>
  <si>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</si>
  <si>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</si>
  <si>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</si>
  <si>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</si>
  <si>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</si>
  <si>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</si>
  <si>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</si>
  <si>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</si>
  <si>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</si>
  <si>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</si>
  <si>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</si>
  <si>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</si>
  <si>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</si>
  <si>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</si>
  <si>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</si>
  <si>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</si>
  <si>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</si>
  <si>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</si>
  <si>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</si>
  <si>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</si>
  <si>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</si>
  <si>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</si>
  <si>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</si>
  <si>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</si>
  <si>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</si>
  <si>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</si>
  <si>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</si>
  <si>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</si>
  <si>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</si>
  <si>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</si>
  <si>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</si>
  <si>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</si>
  <si>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</si>
  <si>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</si>
  <si>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</si>
  <si>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</si>
  <si>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</si>
  <si>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</si>
  <si>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</si>
  <si>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</si>
  <si>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</si>
  <si>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</si>
  <si>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</si>
  <si>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</si>
  <si>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</si>
  <si>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</si>
  <si>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</si>
  <si>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</si>
  <si>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</si>
  <si>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</si>
  <si>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</si>
  <si>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</si>
  <si>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</si>
  <si>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</si>
  <si>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</si>
  <si>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</si>
  <si>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</si>
  <si>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</si>
  <si>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</si>
  <si>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</si>
  <si>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</si>
  <si>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</si>
  <si>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</si>
  <si>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</si>
  <si>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</si>
  <si>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</si>
  <si>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</si>
  <si>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</si>
  <si>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</si>
  <si>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</si>
  <si>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</si>
  <si>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</si>
  <si>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</si>
  <si>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</si>
  <si>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</si>
  <si>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</si>
  <si>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</si>
  <si>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</si>
  <si>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</si>
  <si>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</si>
  <si>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</si>
  <si>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</si>
  <si>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</si>
  <si>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</si>
  <si>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</si>
  <si>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</si>
  <si>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</si>
  <si>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</si>
  <si>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</si>
  <si>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</si>
  <si>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</si>
  <si>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</si>
  <si>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</si>
  <si>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</si>
  <si>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</si>
  <si>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</si>
  <si>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</si>
  <si>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</si>
  <si>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</si>
  <si>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</si>
  <si>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</si>
  <si>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</si>
  <si>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</si>
  <si>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</si>
  <si>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</si>
  <si>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</si>
  <si>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</si>
  <si>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</si>
  <si>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</si>
  <si>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</si>
  <si>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</si>
  <si>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</si>
  <si>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</si>
  <si>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</si>
  <si>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</si>
  <si>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</si>
  <si>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</si>
  <si>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</si>
  <si>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</si>
  <si>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</si>
  <si>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</si>
  <si>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</si>
  <si>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</si>
  <si>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</si>
  <si>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</si>
  <si>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</si>
  <si>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</si>
  <si>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</si>
  <si>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</si>
  <si>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</si>
  <si>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</si>
  <si>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</si>
  <si>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</si>
  <si>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</si>
  <si>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</si>
  <si>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</si>
  <si>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</si>
  <si>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</si>
  <si>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</si>
  <si>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</si>
  <si>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</si>
  <si>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</si>
  <si>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</si>
  <si>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</si>
  <si>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</si>
  <si>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</si>
  <si>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</si>
  <si>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</si>
  <si>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</si>
  <si>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</si>
  <si>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</si>
  <si>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</si>
  <si>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</si>
  <si>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</si>
  <si>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</si>
  <si>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</si>
  <si>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</si>
  <si>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</si>
  <si>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</si>
  <si>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</si>
  <si>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</si>
  <si>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</si>
  <si>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</si>
  <si>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</si>
  <si>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</si>
  <si>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</si>
  <si>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</si>
  <si>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</si>
  <si>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</si>
  <si>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</si>
  <si>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</si>
  <si>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</si>
  <si>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</si>
  <si>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</si>
  <si>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</si>
  <si>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</si>
  <si>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</si>
  <si>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</si>
  <si>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</si>
  <si>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</si>
  <si>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</si>
  <si>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</si>
  <si>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</si>
  <si>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</si>
  <si>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</si>
  <si>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</si>
  <si>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</si>
  <si>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</si>
  <si>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</si>
  <si>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</si>
  <si>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</si>
  <si>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</si>
  <si>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</si>
  <si>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</si>
  <si>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</si>
  <si>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</si>
  <si>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</si>
  <si>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</si>
  <si>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</si>
  <si>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</si>
  <si>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</si>
  <si>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</si>
  <si>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</si>
  <si>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</si>
  <si>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</si>
  <si>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</si>
  <si>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</si>
  <si>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</si>
  <si>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</si>
  <si>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</si>
  <si>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</si>
  <si>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</si>
  <si>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</si>
  <si>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</si>
  <si>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</si>
  <si>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</si>
  <si>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</si>
  <si>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</si>
  <si>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</si>
  <si>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</si>
  <si>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</si>
  <si>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</si>
  <si>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</si>
  <si>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</si>
  <si>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</si>
  <si>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</si>
  <si>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</si>
  <si>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</si>
  <si>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</si>
  <si>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</si>
  <si>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</si>
  <si>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</si>
  <si>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</si>
  <si>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</si>
  <si>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</si>
  <si>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</si>
  <si>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</si>
  <si>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</si>
  <si>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</si>
  <si>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</si>
  <si>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</si>
  <si>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</si>
  <si>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</si>
  <si>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</si>
  <si>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</si>
  <si>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</si>
  <si>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</si>
  <si>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</si>
  <si>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</si>
  <si>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</si>
  <si>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</si>
  <si>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</si>
  <si>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</si>
  <si>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</si>
  <si>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</si>
  <si>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</si>
  <si>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</si>
  <si>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</si>
  <si>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</si>
  <si>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</si>
  <si>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</si>
  <si>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</si>
  <si>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</si>
  <si>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</si>
  <si>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</si>
  <si>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</si>
  <si>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</si>
  <si>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</si>
  <si>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</si>
  <si>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</si>
  <si>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</si>
  <si>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</si>
  <si>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</si>
  <si>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</si>
  <si>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</si>
  <si>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</si>
  <si>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</si>
  <si>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</si>
  <si>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</si>
  <si>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</si>
  <si>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</si>
  <si>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</si>
  <si>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</si>
  <si>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</si>
  <si>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</si>
  <si>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</si>
  <si>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</si>
  <si>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</si>
  <si>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</si>
  <si>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</si>
  <si>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</si>
  <si>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</si>
  <si>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</si>
  <si>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</si>
  <si>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</si>
  <si>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</si>
  <si>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</si>
  <si>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</si>
  <si>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</si>
  <si>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</si>
  <si>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</si>
  <si>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</si>
  <si>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</si>
  <si>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</si>
  <si>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</si>
  <si>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</si>
  <si>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</si>
  <si>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</si>
  <si>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</si>
  <si>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</si>
  <si>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</si>
  <si>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</si>
  <si>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</si>
  <si>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</si>
  <si>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</si>
  <si>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</si>
  <si>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</si>
  <si>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</si>
  <si>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</si>
  <si>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</si>
  <si>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</si>
  <si>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</si>
  <si>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</si>
  <si>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</si>
  <si>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</si>
  <si>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</si>
  <si>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</si>
  <si>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</si>
  <si>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</si>
  <si>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</si>
  <si>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</si>
  <si>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</si>
  <si>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</si>
  <si>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</si>
  <si>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</si>
  <si>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</si>
  <si>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</si>
  <si>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</si>
  <si>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</si>
  <si>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</si>
  <si>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</si>
  <si>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</si>
  <si>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</si>
  <si>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</si>
  <si>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</si>
  <si>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</si>
  <si>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</si>
  <si>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</si>
  <si>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</si>
  <si>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</si>
  <si>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</si>
  <si>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</si>
  <si>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</si>
  <si>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</si>
  <si>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</si>
  <si>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</si>
  <si>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</si>
  <si>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</si>
  <si>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</si>
  <si>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</si>
  <si>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</si>
  <si>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</si>
  <si>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</si>
  <si>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</si>
  <si>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</si>
  <si>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</si>
  <si>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</si>
  <si>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</si>
  <si>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</si>
  <si>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</si>
  <si>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</si>
  <si>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</si>
  <si>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</si>
  <si>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</si>
  <si>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</si>
  <si>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</si>
  <si>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</si>
  <si>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</si>
  <si>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</si>
  <si>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</si>
  <si>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</si>
  <si>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</si>
  <si>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</si>
  <si>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</si>
  <si>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</si>
  <si>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</si>
  <si>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</si>
  <si>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</si>
  <si>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</si>
  <si>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</si>
  <si>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</si>
  <si>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</si>
  <si>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</si>
  <si>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</si>
  <si>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</si>
  <si>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</si>
  <si>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</si>
  <si>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</si>
  <si>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</si>
  <si>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</si>
  <si>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</si>
  <si>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</si>
  <si>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</si>
  <si>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</si>
  <si>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</si>
  <si>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</si>
  <si>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</si>
  <si>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</si>
  <si>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</si>
  <si>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</si>
  <si>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</si>
  <si>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</si>
  <si>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</si>
  <si>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</si>
  <si>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</si>
  <si>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</si>
  <si>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</si>
  <si>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</si>
  <si>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</si>
  <si>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</si>
  <si>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</si>
  <si>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</si>
  <si>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</si>
  <si>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</si>
  <si>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</si>
  <si>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</si>
  <si>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</si>
  <si>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</si>
  <si>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</si>
  <si>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</si>
  <si>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</si>
  <si>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</si>
  <si>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</si>
  <si>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</si>
  <si>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</si>
  <si>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</si>
  <si>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</si>
  <si>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</si>
  <si>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</si>
  <si>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</si>
  <si>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</si>
  <si>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</si>
  <si>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</si>
  <si>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</si>
  <si>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</si>
  <si>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</si>
  <si>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</si>
  <si>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</si>
  <si>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</si>
  <si>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</si>
  <si>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</si>
  <si>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</si>
  <si>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</si>
  <si>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</si>
  <si>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</si>
  <si>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</si>
  <si>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</si>
  <si>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</si>
  <si>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</si>
  <si>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</si>
  <si>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</si>
  <si>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</si>
  <si>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</si>
  <si>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</si>
  <si>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</si>
  <si>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</si>
  <si>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</si>
  <si>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</si>
  <si>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</si>
  <si>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</si>
  <si>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</si>
  <si>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</si>
  <si>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</si>
  <si>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</si>
  <si>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</si>
  <si>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</si>
  <si>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</si>
  <si>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</si>
  <si>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</si>
  <si>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</si>
  <si>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</si>
  <si>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</si>
  <si>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</si>
  <si>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</si>
  <si>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</si>
  <si>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</si>
  <si>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</si>
  <si>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</si>
  <si>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</si>
  <si>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</si>
  <si>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</si>
  <si>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</si>
  <si>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</si>
  <si>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</si>
  <si>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</si>
  <si>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</si>
  <si>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</si>
  <si>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</si>
  <si>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</si>
  <si>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</si>
  <si>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</si>
  <si>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</si>
  <si>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</si>
  <si>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</si>
  <si>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</si>
  <si>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</si>
  <si>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</si>
  <si>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</si>
  <si>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</si>
  <si>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</si>
  <si>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</si>
  <si>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</si>
  <si>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</si>
  <si>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</si>
  <si>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</si>
  <si>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</si>
  <si>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</si>
  <si>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</si>
  <si>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</si>
  <si>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</si>
  <si>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</si>
  <si>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</si>
  <si>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</si>
  <si>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</si>
  <si>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</si>
  <si>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</si>
  <si>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</si>
  <si>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</si>
  <si>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</si>
  <si>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</si>
  <si>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</si>
  <si>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</si>
  <si>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</si>
  <si>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</si>
  <si>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</si>
  <si>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</si>
  <si>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</si>
  <si>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</si>
  <si>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</si>
  <si>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</si>
  <si>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</si>
  <si>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</si>
  <si>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</si>
  <si>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</si>
  <si>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</si>
  <si>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</si>
  <si>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</si>
  <si>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</si>
  <si>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</si>
  <si>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</si>
  <si>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</si>
  <si>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</si>
  <si>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</si>
  <si>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</si>
  <si>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</si>
  <si>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</si>
  <si>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</si>
  <si>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</si>
  <si>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</si>
  <si>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</si>
  <si>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</si>
  <si>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</si>
  <si>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</si>
  <si>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</si>
  <si>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</si>
  <si>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</si>
  <si>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</si>
  <si>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</si>
  <si>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</si>
  <si>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</si>
  <si>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</si>
  <si>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</si>
  <si>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</si>
  <si>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</si>
  <si>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</si>
  <si>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</si>
  <si>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</si>
  <si>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</si>
  <si>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</si>
  <si>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</si>
  <si>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</si>
  <si>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</si>
  <si>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</si>
  <si>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</si>
  <si>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</si>
  <si>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</si>
  <si>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</si>
  <si>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</si>
  <si>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</si>
  <si>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</si>
  <si>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</si>
  <si>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</si>
  <si>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</si>
  <si>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</si>
  <si>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</si>
  <si>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</si>
  <si>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</si>
  <si>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</si>
  <si>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</si>
  <si>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</si>
  <si>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</si>
  <si>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</si>
  <si>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</si>
  <si>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</si>
  <si>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</si>
  <si>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</si>
  <si>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</si>
  <si>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</si>
  <si>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</si>
  <si>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</si>
  <si>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</si>
  <si>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</si>
  <si>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</si>
  <si>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</si>
  <si>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</si>
  <si>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</si>
  <si>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</si>
  <si>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</si>
  <si>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</si>
  <si>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</si>
  <si>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</si>
  <si>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</si>
  <si>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</si>
  <si>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</si>
  <si>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</si>
  <si>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</si>
  <si>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</si>
  <si>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</si>
  <si>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</si>
  <si>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</si>
  <si>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</si>
  <si>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</si>
  <si>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</si>
  <si>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</si>
  <si>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</si>
  <si>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</si>
  <si>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</si>
  <si>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</si>
  <si>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</si>
  <si>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</si>
  <si>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</si>
  <si>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</si>
  <si>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</si>
  <si>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</si>
  <si>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</si>
  <si>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</si>
  <si>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</si>
  <si>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</si>
  <si>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</si>
  <si>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</si>
  <si>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</si>
  <si>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</si>
  <si>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</si>
  <si>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</si>
  <si>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</si>
  <si>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</si>
  <si>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</si>
  <si>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</si>
  <si>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</si>
  <si>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</si>
  <si>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</si>
  <si>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</si>
  <si>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</si>
  <si>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</si>
  <si>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</si>
  <si>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</si>
  <si>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</si>
  <si>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</si>
  <si>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</si>
  <si>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</si>
  <si>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</si>
  <si>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</si>
  <si>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</si>
  <si>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</si>
  <si>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</si>
  <si>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</si>
  <si>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</si>
  <si>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</si>
  <si>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</si>
  <si>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</si>
  <si>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</si>
  <si>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</si>
  <si>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</si>
  <si>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</si>
  <si>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</si>
  <si>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</si>
  <si>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</si>
  <si>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</si>
  <si>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</si>
  <si>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</si>
  <si>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</si>
  <si>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</si>
  <si>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</si>
  <si>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</si>
  <si>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</si>
  <si>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</si>
  <si>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</si>
  <si>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</si>
  <si>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</si>
  <si>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</si>
  <si>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</si>
  <si>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</si>
  <si>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</si>
  <si>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</si>
  <si>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</si>
  <si>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</si>
  <si>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</si>
  <si>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</si>
  <si>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</si>
  <si>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</si>
  <si>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</si>
  <si>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</si>
  <si>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</si>
  <si>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</si>
  <si>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</si>
  <si>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</si>
  <si>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</si>
  <si>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</si>
  <si>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</si>
  <si>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</si>
  <si>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</si>
  <si>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</si>
  <si>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</si>
  <si>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</si>
  <si>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</si>
  <si>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</si>
  <si>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</si>
  <si>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</si>
  <si>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</si>
  <si>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</si>
  <si>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</si>
  <si>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</si>
  <si>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</si>
  <si>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</si>
  <si>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</si>
  <si>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</si>
  <si>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</si>
  <si>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</si>
  <si>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</si>
  <si>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</si>
  <si>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</si>
  <si>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</si>
  <si>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</si>
  <si>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</si>
  <si>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</si>
  <si>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</si>
  <si>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</si>
  <si>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</si>
  <si>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</si>
  <si>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</si>
  <si>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</si>
  <si>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</si>
  <si>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</si>
  <si>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</si>
  <si>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</si>
  <si>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</si>
  <si>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</si>
  <si>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</si>
  <si>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</si>
  <si>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</si>
  <si>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</si>
  <si>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</si>
  <si>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</si>
  <si>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</si>
  <si>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</si>
  <si>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</si>
  <si>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</si>
  <si>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</si>
  <si>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</si>
  <si>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</si>
  <si>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</si>
  <si>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</si>
  <si>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</si>
  <si>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</si>
  <si>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</si>
  <si>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</si>
  <si>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</si>
  <si>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</si>
  <si>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</si>
  <si>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</si>
  <si>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</si>
  <si>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</si>
  <si>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</si>
  <si>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</si>
  <si>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</si>
  <si>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</si>
  <si>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</si>
  <si>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</si>
  <si>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</si>
  <si>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</si>
  <si>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</si>
  <si>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</si>
  <si>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</si>
  <si>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</si>
  <si>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</si>
  <si>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</si>
  <si>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</si>
  <si>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</si>
  <si>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</si>
  <si>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</si>
  <si>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</si>
  <si>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</si>
  <si>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</si>
  <si>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</si>
  <si>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</si>
  <si>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</si>
  <si>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</si>
  <si>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</si>
  <si>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</si>
  <si>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</si>
  <si>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</si>
  <si>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</si>
  <si>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</si>
  <si>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</si>
  <si>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</si>
  <si>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</si>
  <si>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</si>
  <si>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</si>
  <si>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</si>
  <si>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</si>
  <si>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</si>
  <si>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</si>
  <si>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</si>
  <si>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</si>
  <si>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</si>
  <si>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</si>
  <si>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</si>
  <si>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</si>
  <si>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</si>
  <si>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</si>
  <si>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</si>
  <si>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</si>
  <si>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</si>
  <si>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</si>
  <si>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</si>
  <si>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</si>
  <si>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</si>
  <si>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</si>
  <si>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</si>
  <si>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</si>
  <si>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</si>
  <si>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</si>
  <si>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</si>
  <si>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</si>
  <si>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</si>
  <si>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</si>
  <si>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</si>
  <si>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</si>
  <si>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</si>
  <si>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</si>
  <si>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</si>
  <si>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</si>
  <si>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</si>
  <si>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</si>
  <si>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</si>
  <si>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</si>
  <si>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</si>
  <si>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</si>
  <si>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</si>
  <si>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</si>
  <si>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</si>
  <si>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</si>
  <si>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</si>
  <si>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</si>
  <si>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</si>
  <si>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</si>
  <si>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</si>
  <si>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</si>
  <si>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</si>
  <si>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</si>
  <si>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</si>
  <si>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</si>
  <si>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</si>
  <si>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</si>
  <si>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</si>
  <si>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</si>
  <si>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</si>
  <si>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</si>
  <si>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</si>
  <si>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</si>
  <si>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</si>
  <si>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</si>
  <si>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</si>
  <si>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</si>
  <si>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</si>
  <si>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</si>
  <si>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</si>
  <si>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</si>
  <si>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</si>
  <si>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</si>
  <si>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</si>
  <si>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</si>
  <si>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</si>
  <si>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</si>
  <si>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</si>
  <si>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</si>
  <si>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</si>
  <si>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</si>
  <si>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</si>
  <si>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</si>
  <si>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</si>
  <si>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</si>
  <si>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</si>
  <si>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</si>
  <si>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</si>
  <si>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</si>
  <si>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</si>
  <si>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</si>
  <si>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</si>
  <si>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</si>
  <si>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</si>
  <si>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</si>
  <si>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</si>
  <si>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</si>
  <si>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</si>
  <si>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</si>
  <si>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</si>
  <si>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</si>
  <si>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</si>
  <si>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</si>
  <si>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</si>
  <si>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</si>
  <si>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</si>
  <si>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</si>
  <si>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</si>
  <si>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</si>
  <si>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</si>
  <si>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</si>
  <si>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</si>
  <si>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</si>
  <si>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</si>
  <si>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</si>
  <si>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</si>
  <si>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</si>
  <si>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</si>
  <si>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</si>
  <si>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</si>
  <si>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</si>
  <si>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</si>
  <si>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</si>
  <si>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</si>
  <si>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</si>
  <si>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</si>
  <si>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</si>
  <si>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</si>
  <si>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</si>
  <si>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</si>
  <si>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</si>
  <si>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</si>
  <si>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</si>
  <si>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</si>
  <si>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</si>
  <si>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</si>
  <si>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</si>
  <si>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</si>
  <si>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</si>
  <si>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</si>
  <si>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</si>
  <si>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</si>
  <si>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</si>
  <si>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</si>
  <si>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</si>
  <si>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</si>
  <si>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</si>
  <si>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</si>
  <si>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</si>
  <si>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</si>
  <si>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</si>
  <si>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</si>
  <si>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</si>
  <si>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</si>
  <si>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</si>
  <si>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</si>
  <si>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</si>
  <si>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</si>
  <si>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</si>
  <si>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</si>
  <si>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</si>
  <si>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</si>
  <si>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</si>
  <si>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</si>
  <si>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</si>
  <si>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</si>
  <si>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</si>
  <si>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</si>
  <si>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</si>
  <si>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</si>
  <si>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</si>
  <si>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</si>
  <si>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</si>
  <si>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</si>
  <si>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</si>
  <si>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</si>
  <si>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</si>
  <si>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</si>
  <si>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</si>
  <si>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</si>
  <si>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</si>
  <si>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</si>
  <si>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</si>
  <si>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</si>
  <si>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</si>
  <si>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</si>
  <si>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</si>
  <si>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</si>
  <si>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</si>
  <si>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</si>
  <si>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</si>
  <si>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</si>
  <si>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</si>
  <si>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</si>
  <si>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</si>
  <si>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</si>
  <si>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</si>
  <si>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</si>
  <si>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</si>
  <si>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</si>
  <si>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</si>
  <si>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</si>
  <si>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</si>
  <si>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</si>
  <si>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</si>
  <si>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</si>
  <si>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</si>
  <si>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</si>
  <si>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</si>
  <si>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</si>
  <si>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</si>
  <si>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</si>
  <si>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</si>
  <si>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</si>
  <si>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</si>
  <si>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</si>
  <si>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</si>
  <si>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</si>
  <si>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</si>
  <si>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</si>
  <si>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</si>
  <si>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</si>
  <si>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</si>
  <si>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</si>
  <si>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</si>
  <si>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</si>
  <si>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</si>
  <si>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</si>
  <si>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</si>
  <si>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</si>
  <si>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</si>
  <si>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</si>
  <si>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</si>
  <si>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</si>
  <si>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</si>
  <si>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</si>
  <si>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</si>
  <si>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</si>
  <si>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</si>
  <si>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</si>
  <si>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</si>
  <si>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</si>
  <si>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</si>
  <si>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</si>
  <si>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</si>
  <si>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</si>
  <si>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</si>
  <si>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</si>
  <si>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</si>
  <si>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</si>
  <si>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</si>
  <si>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</si>
  <si>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</si>
  <si>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</si>
  <si>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</si>
  <si>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</si>
  <si>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</si>
  <si>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</si>
  <si>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</si>
  <si>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</si>
  <si>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</si>
  <si>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</si>
  <si>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</si>
  <si>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</si>
  <si>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</si>
  <si>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</si>
  <si>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</si>
  <si>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</si>
  <si>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</si>
  <si>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</si>
  <si>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</si>
  <si>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</si>
  <si>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</si>
  <si>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</si>
  <si>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</si>
  <si>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</si>
  <si>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</si>
  <si>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</si>
  <si>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</si>
  <si>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</si>
  <si>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</si>
  <si>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</si>
  <si>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</si>
  <si>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</si>
  <si>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</si>
  <si>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</si>
  <si>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</si>
  <si>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</si>
  <si>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</si>
  <si>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</si>
  <si>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</si>
  <si>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</si>
  <si>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</si>
  <si>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</si>
  <si>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</si>
  <si>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</si>
  <si>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</si>
  <si>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</si>
  <si>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</si>
  <si>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</si>
  <si>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</si>
  <si>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</si>
  <si>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</si>
  <si>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</si>
  <si>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</si>
  <si>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</si>
  <si>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</si>
  <si>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</si>
  <si>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</si>
  <si>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</si>
  <si>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</si>
  <si>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</si>
  <si>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</si>
  <si>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</si>
  <si>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</si>
  <si>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</si>
  <si>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</si>
  <si>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</si>
  <si>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</si>
  <si>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</si>
  <si>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</si>
  <si>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</si>
  <si>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</si>
  <si>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</si>
  <si>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</si>
  <si>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</si>
  <si>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</si>
  <si>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</si>
  <si>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</si>
  <si>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</si>
  <si>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</si>
  <si>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</si>
  <si>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</si>
  <si>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</si>
  <si>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</si>
  <si>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</si>
  <si>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</si>
  <si>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</si>
  <si>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</si>
  <si>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</si>
  <si>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</si>
  <si>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</si>
  <si>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</si>
  <si>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</si>
  <si>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</si>
  <si>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</si>
  <si>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</si>
  <si>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</si>
  <si>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</si>
  <si>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</si>
  <si>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</si>
  <si>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</si>
  <si>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</si>
  <si>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</si>
  <si>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</si>
  <si>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</si>
  <si>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</si>
  <si>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</si>
  <si>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</si>
  <si>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</si>
  <si>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</si>
  <si>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</si>
  <si>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</si>
  <si>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</si>
  <si>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</si>
  <si>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</si>
  <si>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</si>
  <si>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</si>
  <si>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</si>
  <si>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</si>
  <si>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</si>
  <si>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</si>
  <si>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</si>
  <si>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</si>
  <si>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</si>
  <si>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</si>
  <si>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</si>
  <si>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</si>
  <si>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</si>
  <si>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</si>
  <si>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</si>
  <si>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</si>
  <si>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</si>
  <si>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</si>
  <si>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</si>
  <si>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</si>
  <si>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</si>
  <si>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</si>
  <si>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</si>
  <si>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</si>
  <si>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</si>
  <si>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</si>
  <si>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</si>
  <si>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</si>
  <si>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</si>
  <si>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</si>
  <si>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</si>
  <si>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</si>
  <si>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</si>
  <si>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</si>
  <si>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</si>
  <si>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</si>
  <si>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</si>
  <si>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</si>
  <si>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</si>
  <si>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</si>
  <si>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</si>
  <si>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</si>
  <si>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</si>
  <si>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</si>
  <si>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</si>
  <si>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</si>
  <si>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</si>
  <si>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</si>
  <si>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</si>
  <si>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</si>
  <si>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</si>
  <si>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</si>
  <si>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</si>
  <si>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</si>
  <si>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</si>
  <si>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</si>
  <si>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</si>
  <si>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</si>
  <si>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</si>
  <si>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</si>
  <si>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</si>
  <si>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</si>
  <si>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</si>
  <si>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</si>
  <si>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</si>
  <si>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</si>
  <si>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</si>
  <si>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</si>
  <si>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</si>
  <si>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</si>
  <si>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</si>
  <si>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</si>
  <si>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</si>
  <si>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</si>
  <si>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</si>
  <si>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</si>
  <si>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</si>
  <si>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</si>
  <si>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</si>
  <si>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</si>
  <si>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</si>
  <si>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</si>
  <si>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</si>
  <si>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</si>
  <si>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</si>
  <si>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</si>
  <si>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</si>
  <si>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</si>
  <si>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</si>
  <si>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</si>
  <si>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</si>
  <si>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</si>
  <si>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</si>
  <si>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</si>
  <si>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</si>
  <si>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</si>
  <si>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</si>
  <si>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</si>
  <si>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</si>
  <si>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</si>
  <si>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</si>
  <si>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</si>
  <si>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</si>
  <si>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</si>
  <si>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</si>
  <si>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</si>
  <si>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</si>
  <si>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</si>
  <si>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</si>
  <si>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</si>
  <si>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</si>
  <si>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</si>
  <si>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</si>
  <si>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</si>
  <si>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</si>
  <si>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</si>
  <si>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</si>
  <si>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</si>
  <si>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</si>
  <si>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</si>
  <si>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</si>
  <si>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</si>
  <si>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</si>
  <si>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</si>
  <si>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</si>
  <si>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</si>
  <si>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</si>
  <si>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</si>
  <si>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</si>
  <si>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</si>
  <si>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</si>
  <si>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</si>
  <si>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</si>
  <si>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</si>
  <si>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</si>
  <si>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</si>
  <si>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</si>
  <si>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</si>
  <si>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</si>
  <si>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</si>
  <si>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</si>
  <si>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</si>
  <si>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</si>
  <si>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</si>
  <si>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</si>
  <si>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</si>
  <si>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</si>
  <si>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</si>
  <si>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</si>
  <si>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</si>
  <si>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</si>
  <si>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</si>
  <si>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</si>
  <si>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</si>
  <si>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</si>
  <si>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</si>
  <si>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</si>
  <si>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</si>
  <si>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</si>
  <si>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</si>
  <si>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</si>
  <si>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</si>
  <si>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</si>
  <si>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</si>
  <si>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</si>
  <si>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</si>
  <si>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</si>
  <si>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</si>
  <si>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</si>
  <si>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</si>
  <si>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</si>
  <si>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</si>
  <si>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</si>
  <si>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</si>
  <si>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</si>
  <si>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</si>
  <si>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</si>
  <si>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</si>
  <si>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</si>
  <si>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</si>
  <si>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</si>
  <si>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</si>
  <si>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</si>
  <si>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</si>
  <si>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</si>
  <si>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</si>
  <si>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</si>
  <si>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</si>
  <si>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</si>
  <si>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</si>
  <si>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</si>
  <si>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</si>
  <si>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</si>
  <si>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</si>
  <si>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</si>
  <si>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</si>
  <si>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</si>
  <si>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</si>
  <si>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</si>
  <si>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</si>
  <si>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</si>
  <si>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</si>
  <si>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</si>
  <si>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</si>
  <si>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</si>
  <si>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</si>
  <si>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</si>
  <si>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</si>
  <si>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</si>
  <si>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</si>
  <si>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</si>
  <si>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</si>
  <si>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</si>
  <si>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</si>
  <si>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</si>
  <si>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</si>
  <si>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</si>
  <si>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</si>
  <si>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</si>
  <si>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</si>
  <si>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</si>
  <si>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</si>
  <si>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</si>
  <si>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</si>
  <si>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</si>
  <si>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</si>
  <si>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</si>
  <si>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</si>
  <si>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</si>
  <si>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</si>
  <si>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</si>
  <si>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</si>
  <si>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</si>
  <si>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</si>
  <si>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</si>
  <si>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</si>
  <si>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</si>
  <si>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</si>
  <si>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</si>
  <si>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</si>
  <si>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</si>
  <si>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</si>
  <si>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</si>
  <si>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</si>
  <si>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</si>
  <si>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</si>
  <si>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</si>
  <si>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</si>
  <si>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</si>
  <si>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</si>
  <si>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</si>
  <si>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</si>
  <si>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</si>
  <si>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</si>
  <si>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</si>
  <si>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</si>
  <si>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</si>
  <si>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</si>
  <si>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</si>
  <si>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</si>
  <si>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</si>
  <si>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</si>
  <si>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</si>
  <si>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</si>
  <si>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</si>
  <si>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</si>
  <si>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</si>
  <si>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</si>
  <si>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</si>
  <si>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</si>
  <si>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</si>
  <si>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</si>
  <si>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</si>
  <si>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</si>
  <si>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</si>
  <si>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</si>
  <si>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</si>
  <si>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</si>
  <si>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</si>
  <si>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</si>
  <si>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</si>
  <si>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</si>
  <si>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</si>
  <si>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</si>
  <si>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</si>
  <si>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</si>
  <si>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</si>
  <si>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</si>
  <si>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</si>
  <si>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</si>
  <si>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</si>
  <si>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</si>
  <si>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</si>
  <si>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</si>
  <si>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</si>
  <si>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</si>
  <si>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</si>
  <si>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</si>
  <si>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</si>
  <si>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</si>
  <si>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</si>
  <si>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</si>
  <si>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</si>
  <si>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</si>
  <si>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</si>
  <si>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</si>
  <si>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</si>
  <si>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</si>
  <si>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</si>
  <si>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</si>
  <si>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</si>
  <si>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</si>
  <si>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</si>
  <si>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</si>
  <si>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</si>
  <si>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</si>
  <si>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</si>
  <si>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</si>
  <si>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</si>
  <si>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</si>
  <si>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</si>
  <si>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</si>
  <si>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</si>
  <si>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</si>
  <si>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</si>
  <si>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</si>
  <si>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</si>
  <si>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</si>
  <si>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</si>
  <si>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</si>
  <si>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</si>
  <si>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</si>
  <si>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</si>
  <si>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</si>
  <si>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</si>
  <si>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</si>
  <si>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</si>
  <si>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</si>
  <si>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</si>
  <si>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</si>
  <si>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</si>
  <si>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</si>
  <si>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</si>
  <si>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</si>
  <si>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</si>
  <si>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</si>
  <si>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</si>
  <si>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</si>
  <si>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</si>
  <si>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</si>
  <si>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</si>
  <si>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</si>
  <si>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</si>
  <si>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</si>
  <si>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</si>
  <si>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</si>
  <si>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</si>
  <si>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</si>
  <si>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</si>
  <si>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</si>
  <si>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</si>
  <si>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</si>
  <si>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</si>
  <si>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</si>
  <si>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</si>
  <si>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</si>
  <si>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</si>
  <si>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</si>
  <si>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</si>
  <si>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</si>
  <si>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</si>
  <si>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</si>
  <si>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</si>
  <si>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</si>
  <si>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</si>
  <si>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</si>
  <si>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</si>
  <si>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</si>
  <si>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</si>
  <si>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</si>
  <si>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</si>
  <si>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</si>
  <si>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</si>
  <si>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</si>
  <si>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</si>
  <si>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</si>
  <si>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</si>
  <si>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</si>
  <si>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</si>
  <si>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</si>
  <si>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</si>
  <si>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</si>
  <si>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</si>
  <si>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</si>
  <si>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</si>
  <si>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</si>
  <si>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</si>
  <si>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</si>
  <si>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</si>
  <si>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</si>
  <si>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</si>
  <si>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</si>
  <si>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</si>
  <si>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</si>
  <si>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</si>
  <si>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</si>
  <si>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</si>
  <si>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</si>
  <si>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</si>
  <si>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</si>
  <si>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</si>
  <si>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</si>
  <si>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</si>
  <si>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</si>
  <si>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</si>
  <si>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</si>
  <si>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</si>
  <si>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</si>
  <si>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</si>
  <si>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</si>
  <si>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</si>
  <si>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</si>
  <si>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</si>
  <si>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</si>
  <si>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</si>
  <si>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</si>
  <si>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</si>
  <si>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</si>
  <si>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</si>
  <si>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</si>
  <si>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</si>
  <si>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</si>
  <si>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</si>
  <si>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</si>
  <si>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</si>
  <si>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</si>
  <si>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</si>
  <si>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</si>
  <si>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</si>
  <si>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</si>
  <si>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</si>
  <si>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</si>
  <si>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</si>
  <si>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</si>
  <si>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</si>
  <si>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</si>
  <si>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</si>
  <si>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</si>
  <si>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</si>
  <si>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</si>
  <si>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</si>
  <si>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</si>
  <si>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</si>
  <si>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</si>
  <si>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</si>
  <si>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</si>
  <si>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</si>
  <si>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</si>
  <si>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</si>
  <si>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</si>
  <si>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</si>
  <si>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</si>
  <si>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</si>
  <si>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</si>
  <si>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</si>
  <si>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</si>
  <si>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</si>
  <si>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</si>
  <si>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</si>
  <si>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</si>
  <si>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</si>
  <si>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</si>
  <si>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</si>
  <si>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</si>
  <si>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</si>
  <si>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</si>
  <si>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</si>
  <si>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</si>
  <si>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</si>
  <si>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</si>
  <si>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</si>
  <si>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</si>
  <si>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</si>
  <si>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</si>
  <si>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</si>
  <si>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</si>
  <si>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</si>
  <si>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</si>
  <si>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</si>
  <si>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</si>
  <si>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</si>
  <si>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</si>
  <si>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</si>
  <si>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</si>
  <si>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</si>
  <si>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</si>
  <si>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</si>
  <si>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</si>
  <si>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</si>
  <si>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</si>
  <si>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</si>
  <si>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</si>
  <si>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</si>
  <si>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</si>
  <si>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</si>
  <si>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</si>
  <si>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</si>
  <si>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</si>
  <si>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</si>
  <si>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</si>
  <si>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</si>
  <si>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</si>
  <si>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</si>
  <si>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</si>
  <si>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</si>
  <si>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</si>
  <si>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</si>
  <si>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</si>
  <si>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</si>
  <si>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</si>
  <si>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</si>
  <si>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</si>
  <si>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</si>
  <si>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</si>
  <si>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</si>
  <si>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</si>
  <si>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</si>
  <si>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</si>
  <si>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</si>
  <si>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</si>
  <si>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</si>
  <si>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</si>
  <si>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</si>
  <si>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</si>
  <si>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</si>
  <si>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</si>
  <si>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</si>
  <si>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</si>
  <si>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</si>
  <si>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</si>
  <si>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</si>
  <si>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</si>
  <si>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</si>
  <si>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</si>
  <si>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</si>
  <si>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</si>
  <si>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</si>
  <si>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</si>
  <si>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</si>
  <si>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</si>
  <si>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</si>
  <si>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</si>
  <si>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</si>
  <si>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</si>
  <si>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</si>
  <si>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</si>
  <si>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</si>
  <si>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</si>
  <si>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</si>
  <si>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</si>
  <si>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</si>
  <si>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</si>
  <si>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</si>
  <si>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</si>
  <si>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</si>
  <si>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</si>
  <si>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</si>
  <si>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</si>
  <si>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</si>
  <si>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</si>
  <si>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</si>
  <si>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</si>
  <si>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</si>
  <si>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</si>
  <si>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</si>
  <si>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</si>
  <si>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</si>
  <si>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</si>
  <si>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</si>
  <si>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</si>
  <si>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</si>
  <si>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</si>
  <si>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</si>
  <si>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</si>
  <si>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</si>
  <si>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</si>
  <si>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</si>
  <si>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</si>
  <si>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</si>
  <si>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</si>
  <si>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</si>
  <si>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</si>
  <si>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</si>
  <si>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</si>
  <si>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</si>
  <si>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</si>
  <si>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</si>
  <si>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</si>
  <si>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</si>
  <si>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</si>
  <si>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</si>
  <si>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</si>
  <si>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</si>
  <si>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</si>
  <si>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</si>
  <si>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</si>
  <si>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</si>
  <si>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</si>
  <si>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</si>
  <si>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</si>
  <si>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</si>
  <si>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</si>
  <si>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</si>
  <si>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</si>
  <si>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</si>
  <si>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</si>
  <si>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</si>
  <si>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</si>
  <si>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</si>
  <si>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</si>
  <si>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</si>
  <si>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</si>
  <si>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</si>
  <si>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</si>
  <si>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</si>
  <si>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</si>
  <si>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</si>
  <si>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</si>
  <si>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</si>
  <si>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</si>
  <si>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</si>
  <si>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</si>
  <si>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</si>
  <si>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</si>
  <si>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</si>
  <si>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</si>
  <si>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</si>
  <si>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</si>
  <si>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</si>
  <si>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</si>
  <si>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</si>
  <si>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</si>
  <si>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</si>
  <si>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</si>
  <si>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</si>
  <si>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</si>
  <si>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</si>
  <si>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</si>
  <si>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</si>
  <si>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</si>
  <si>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</si>
  <si>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</si>
  <si>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</si>
  <si>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</si>
  <si>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</si>
  <si>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</si>
  <si>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</si>
  <si>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</si>
  <si>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</si>
  <si>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</si>
  <si>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</si>
  <si>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</si>
  <si>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</si>
  <si>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</si>
  <si>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</si>
  <si>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</si>
  <si>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</si>
  <si>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</si>
  <si>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</si>
  <si>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</si>
  <si>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</si>
  <si>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</si>
  <si>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</si>
  <si>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</si>
  <si>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</si>
  <si>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</si>
  <si>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</si>
  <si>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</si>
  <si>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</si>
  <si>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</si>
  <si>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</si>
  <si>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</si>
  <si>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</si>
  <si>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</si>
  <si>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</si>
  <si>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</si>
  <si>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</si>
  <si>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</si>
  <si>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</si>
  <si>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</si>
  <si>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</si>
  <si>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</si>
  <si>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</si>
  <si>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</si>
  <si>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</si>
  <si>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</si>
  <si>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</si>
  <si>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</si>
  <si>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</si>
  <si>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</si>
  <si>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</si>
  <si>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</si>
  <si>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</si>
  <si>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</si>
  <si>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</si>
  <si>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</si>
  <si>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</si>
  <si>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</si>
  <si>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</si>
  <si>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</si>
  <si>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</si>
  <si>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</si>
  <si>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</si>
  <si>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</si>
  <si>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</si>
  <si>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</si>
  <si>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</si>
  <si>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</si>
  <si>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</si>
  <si>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</si>
  <si>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</si>
  <si>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</si>
  <si>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</si>
  <si>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</si>
  <si>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</si>
  <si>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</si>
  <si>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</si>
  <si>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</si>
  <si>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</si>
  <si>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</si>
  <si>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</si>
  <si>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</si>
  <si>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</si>
  <si>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</si>
  <si>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</si>
  <si>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</si>
  <si>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</si>
  <si>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</si>
  <si>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</si>
  <si>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</si>
  <si>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</si>
  <si>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</si>
  <si>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</si>
  <si>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</si>
  <si>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</si>
  <si>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</si>
  <si>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</si>
  <si>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</si>
  <si>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</si>
  <si>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</si>
  <si>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</si>
  <si>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</si>
  <si>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</si>
  <si>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</si>
  <si>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</si>
  <si>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</si>
  <si>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</si>
  <si>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</si>
  <si>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</si>
  <si>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</si>
  <si>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</si>
  <si>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</si>
  <si>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</si>
  <si>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</si>
  <si>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</si>
  <si>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</si>
  <si>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</si>
  <si>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</si>
  <si>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</si>
  <si>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</si>
  <si>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</si>
  <si>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</si>
  <si>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</si>
  <si>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</si>
  <si>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</si>
  <si>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</si>
  <si>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</si>
  <si>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</si>
  <si>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</si>
  <si>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</si>
  <si>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</si>
  <si>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</si>
  <si>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</si>
  <si>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</si>
  <si>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</si>
  <si>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</si>
  <si>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</si>
  <si>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</si>
  <si>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</si>
  <si>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</si>
  <si>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</si>
  <si>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</si>
  <si>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</si>
  <si>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</si>
  <si>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</si>
  <si>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</si>
  <si>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</si>
  <si>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</si>
  <si>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</si>
  <si>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</si>
  <si>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</si>
  <si>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</si>
  <si>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</si>
  <si>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</si>
  <si>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</si>
  <si>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</si>
  <si>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</si>
  <si>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</si>
  <si>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</si>
  <si>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</si>
  <si>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</si>
  <si>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</si>
  <si>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</si>
  <si>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</si>
  <si>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</si>
  <si>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</si>
  <si>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</si>
  <si>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</si>
  <si>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</si>
  <si>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</si>
  <si>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</si>
  <si>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</si>
  <si>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</si>
  <si>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</si>
  <si>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</si>
  <si>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</si>
  <si>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</si>
  <si>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</si>
  <si>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</si>
  <si>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</si>
  <si>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</si>
  <si>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</si>
  <si>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</si>
  <si>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</si>
  <si>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</si>
  <si>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</si>
  <si>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</si>
  <si>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</si>
  <si>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</si>
  <si>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</si>
  <si>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</si>
  <si>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</si>
  <si>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</si>
  <si>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</si>
  <si>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</si>
  <si>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</si>
  <si>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</si>
  <si>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</si>
  <si>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</si>
  <si>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</si>
  <si>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</si>
  <si>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</si>
  <si>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</si>
  <si>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</si>
  <si>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</si>
  <si>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</si>
  <si>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</si>
  <si>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</si>
  <si>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</si>
  <si>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</si>
  <si>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</si>
  <si>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</si>
  <si>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</si>
  <si>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</si>
  <si>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</si>
  <si>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</si>
  <si>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</si>
  <si>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</si>
  <si>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</si>
  <si>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</si>
  <si>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</si>
  <si>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</si>
  <si>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</si>
  <si>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</si>
  <si>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</si>
  <si>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</si>
  <si>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</si>
  <si>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</si>
  <si>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</si>
  <si>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</si>
  <si>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</si>
  <si>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</si>
  <si>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</si>
  <si>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</si>
  <si>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</si>
  <si>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</si>
  <si>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</si>
  <si>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</si>
  <si>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</si>
  <si>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</si>
  <si>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</si>
  <si>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</si>
  <si>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</si>
  <si>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</si>
  <si>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</si>
  <si>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</si>
  <si>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</si>
  <si>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</si>
  <si>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</si>
  <si>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</si>
  <si>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</si>
  <si>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</si>
  <si>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</si>
  <si>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</si>
  <si>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</si>
  <si>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</si>
  <si>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</si>
  <si>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</si>
  <si>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</si>
  <si>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</si>
  <si>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</si>
  <si>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</si>
  <si>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</si>
  <si>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</si>
  <si>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</si>
  <si>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</si>
  <si>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</si>
  <si>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</si>
  <si>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</si>
  <si>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</si>
  <si>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</si>
  <si>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</si>
  <si>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</si>
  <si>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</si>
  <si>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</si>
  <si>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</si>
  <si>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</si>
  <si>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</si>
  <si>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</si>
  <si>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</si>
  <si>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</si>
  <si>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</si>
  <si>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</si>
  <si>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</si>
  <si>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</si>
  <si>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</si>
  <si>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</si>
  <si>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</si>
  <si>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</si>
  <si>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</si>
  <si>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</si>
  <si>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</si>
  <si>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</si>
  <si>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</si>
  <si>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</si>
  <si>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</si>
  <si>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</si>
  <si>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</si>
  <si>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</si>
  <si>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</si>
  <si>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</si>
  <si>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</si>
  <si>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</si>
  <si>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</si>
  <si>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</si>
  <si>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</si>
  <si>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</si>
  <si>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</si>
  <si>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</si>
  <si>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</si>
  <si>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</si>
  <si>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</si>
  <si>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</si>
  <si>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</si>
  <si>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</si>
  <si>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</si>
  <si>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</si>
  <si>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</si>
  <si>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</si>
  <si>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</si>
  <si>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</si>
  <si>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</si>
  <si>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</si>
  <si>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</si>
  <si>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</si>
  <si>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</si>
  <si>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</si>
  <si>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</si>
  <si>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</si>
  <si>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</si>
  <si>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</si>
  <si>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</si>
  <si>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</si>
  <si>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</si>
  <si>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</si>
  <si>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</si>
  <si>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</si>
  <si>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</si>
  <si>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</si>
  <si>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</si>
  <si>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</si>
  <si>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</si>
  <si>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</si>
  <si>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</si>
  <si>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</si>
  <si>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</si>
  <si>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</si>
  <si>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</si>
  <si>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</si>
  <si>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</si>
  <si>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</si>
  <si>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</si>
  <si>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</si>
  <si>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</si>
  <si>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</si>
  <si>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</si>
  <si>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</si>
  <si>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</si>
  <si>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</si>
  <si>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</si>
  <si>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</si>
  <si>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</si>
  <si>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</si>
  <si>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</si>
  <si>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</si>
  <si>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</si>
  <si>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</si>
  <si>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</si>
  <si>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</si>
  <si>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</si>
  <si>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</si>
  <si>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</si>
  <si>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</si>
  <si>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</si>
  <si>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</si>
  <si>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</si>
  <si>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</si>
  <si>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</si>
  <si>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</si>
  <si>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</si>
  <si>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</si>
  <si>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</si>
  <si>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</si>
  <si>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</si>
  <si>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</si>
  <si>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</si>
  <si>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</si>
  <si>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</si>
  <si>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</si>
  <si>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</si>
  <si>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</si>
  <si>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</si>
  <si>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</si>
  <si>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</si>
  <si>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</si>
  <si>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</si>
  <si>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</si>
  <si>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</si>
  <si>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</si>
  <si>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</si>
  <si>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</si>
  <si>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</si>
  <si>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</si>
  <si>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</si>
  <si>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</si>
  <si>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</si>
  <si>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</si>
  <si>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</si>
  <si>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</si>
  <si>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</si>
  <si>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</si>
  <si>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</si>
  <si>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</si>
  <si>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</si>
  <si>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</si>
  <si>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</si>
  <si>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</si>
  <si>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</si>
  <si>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</si>
  <si>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</si>
  <si>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</si>
  <si>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</si>
  <si>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</si>
  <si>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</si>
  <si>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</si>
  <si>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</si>
  <si>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</si>
  <si>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</si>
  <si>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</si>
  <si>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</si>
  <si>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</si>
  <si>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</si>
  <si>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</si>
  <si>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</si>
  <si>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</si>
  <si>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</si>
  <si>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</si>
  <si>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</si>
  <si>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</si>
  <si>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</si>
  <si>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</si>
  <si>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</si>
  <si>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</si>
  <si>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</si>
  <si>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</si>
  <si>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</si>
  <si>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</si>
  <si>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</si>
  <si>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</si>
  <si>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</si>
  <si>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</si>
  <si>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</si>
  <si>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</si>
  <si>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</si>
  <si>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</si>
  <si>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</si>
  <si>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</si>
  <si>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</si>
  <si>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</si>
  <si>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</si>
  <si>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</si>
  <si>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</si>
  <si>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</si>
  <si>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</si>
  <si>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</si>
  <si>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</si>
  <si>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</si>
  <si>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</si>
  <si>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</si>
  <si>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</si>
  <si>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</si>
  <si>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</si>
  <si>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</si>
  <si>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</si>
  <si>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</si>
  <si>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</si>
  <si>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</si>
  <si>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</si>
  <si>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</si>
  <si>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</si>
  <si>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</si>
  <si>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</si>
  <si>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</si>
  <si>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</si>
  <si>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</si>
  <si>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</si>
  <si>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</si>
  <si>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</si>
  <si>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</si>
  <si>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</si>
  <si>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</si>
  <si>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</si>
  <si>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</si>
  <si>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</si>
  <si>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</si>
  <si>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</si>
  <si>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</si>
  <si>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</si>
  <si>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</si>
  <si>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</si>
  <si>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</si>
  <si>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</si>
  <si>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</si>
  <si>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</si>
  <si>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</si>
  <si>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</si>
  <si>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</si>
  <si>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</si>
  <si>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</si>
  <si>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</si>
  <si>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</si>
  <si>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</si>
  <si>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</si>
  <si>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</si>
  <si>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</si>
  <si>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</si>
  <si>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</si>
  <si>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</si>
  <si>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</si>
  <si>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</si>
  <si>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</si>
  <si>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</si>
  <si>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</si>
  <si>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</si>
  <si>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</si>
  <si>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</si>
  <si>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</si>
  <si>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</si>
  <si>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</si>
  <si>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</si>
  <si>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</si>
  <si>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</si>
  <si>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</si>
  <si>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</si>
  <si>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</si>
  <si>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</si>
  <si>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</si>
  <si>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</si>
  <si>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</si>
  <si>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</si>
  <si>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</si>
  <si>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</si>
  <si>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</si>
  <si>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</si>
  <si>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</si>
  <si>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</si>
  <si>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</si>
  <si>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</si>
  <si>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</si>
  <si>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</si>
  <si>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</si>
  <si>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</si>
  <si>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</si>
  <si>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</si>
  <si>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</si>
  <si>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</si>
  <si>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</si>
  <si>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</si>
  <si>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</si>
  <si>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</si>
  <si>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</si>
  <si>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</si>
  <si>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</si>
  <si>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</si>
  <si>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</si>
  <si>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</si>
  <si>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</si>
  <si>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</si>
  <si>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</si>
  <si>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</si>
  <si>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</si>
  <si>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</si>
  <si>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</si>
  <si>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</si>
  <si>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</si>
  <si>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</si>
  <si>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</si>
  <si>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</si>
  <si>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</si>
  <si>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</si>
  <si>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</si>
  <si>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</si>
  <si>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</si>
  <si>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</si>
  <si>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</si>
  <si>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</si>
  <si>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</si>
  <si>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</si>
  <si>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</si>
  <si>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</si>
  <si>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</si>
  <si>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</si>
  <si>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</si>
  <si>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</si>
  <si>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</si>
  <si>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</si>
  <si>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</si>
  <si>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</si>
  <si>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</si>
  <si>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</si>
  <si>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</si>
  <si>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</si>
  <si>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</si>
  <si>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</si>
  <si>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</si>
  <si>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</si>
  <si>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</si>
  <si>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</si>
  <si>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</si>
  <si>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</si>
  <si>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</si>
  <si>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</si>
  <si>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</si>
  <si>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</si>
  <si>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</si>
  <si>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</si>
  <si>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</si>
  <si>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</si>
  <si>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</si>
  <si>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</si>
  <si>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</si>
  <si>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</si>
  <si>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</si>
  <si>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</si>
  <si>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</si>
  <si>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</si>
  <si>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</si>
  <si>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</si>
  <si>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</si>
  <si>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</si>
  <si>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</si>
  <si>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</si>
  <si>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</si>
  <si>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</si>
  <si>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</si>
  <si>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</si>
  <si>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</si>
  <si>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</si>
  <si>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</si>
  <si>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</si>
  <si>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</si>
  <si>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</si>
  <si>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</si>
  <si>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</si>
  <si>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</si>
  <si>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</si>
  <si>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</si>
  <si>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</si>
  <si>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</si>
  <si>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</si>
  <si>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</si>
  <si>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</si>
  <si>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</si>
  <si>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</si>
  <si>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</si>
  <si>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</si>
  <si>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</si>
  <si>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</si>
  <si>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</si>
  <si>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</si>
  <si>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</si>
  <si>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</si>
  <si>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</si>
  <si>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</si>
  <si>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</si>
  <si>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</si>
  <si>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</si>
  <si>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</si>
  <si>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</si>
  <si>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</si>
  <si>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</si>
  <si>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</si>
  <si>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</si>
  <si>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</si>
  <si>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</si>
  <si>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</si>
  <si>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</si>
  <si>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</si>
  <si>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</si>
  <si>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</si>
  <si>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</si>
  <si>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</si>
  <si>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</si>
  <si>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</si>
  <si>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</si>
  <si>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</si>
  <si>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</si>
  <si>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</si>
  <si>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</si>
  <si>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</si>
  <si>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</si>
  <si>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</si>
  <si>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</si>
  <si>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</si>
  <si>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</si>
  <si>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</si>
  <si>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</si>
  <si>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</si>
  <si>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</si>
  <si>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</si>
  <si>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</si>
  <si>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</si>
  <si>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</si>
  <si>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</si>
  <si>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</si>
  <si>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</si>
  <si>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</si>
  <si>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</si>
  <si>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</si>
  <si>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</si>
  <si>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</si>
  <si>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</si>
  <si>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</si>
  <si>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</si>
  <si>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</si>
  <si>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</si>
  <si>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</si>
  <si>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</si>
  <si>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</si>
  <si>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</si>
  <si>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</si>
  <si>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</si>
  <si>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</si>
  <si>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</si>
  <si>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</si>
  <si>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</si>
  <si>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</si>
  <si>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</si>
  <si>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</si>
  <si>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</si>
  <si>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</si>
  <si>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</si>
  <si>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</si>
  <si>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</si>
  <si>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</si>
  <si>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</si>
  <si>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</si>
  <si>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</si>
  <si>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</si>
  <si>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</si>
  <si>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</si>
  <si>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</si>
  <si>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</si>
  <si>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</si>
  <si>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</si>
  <si>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</si>
  <si>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</si>
  <si>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</si>
  <si>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</si>
  <si>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</si>
  <si>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</si>
  <si>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</si>
  <si>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</si>
  <si>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</si>
  <si>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</si>
  <si>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</si>
  <si>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</si>
  <si>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</si>
  <si>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</si>
  <si>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</si>
  <si>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</si>
  <si>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</si>
  <si>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</si>
  <si>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</si>
  <si>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</si>
  <si>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</si>
  <si>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</si>
  <si>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</si>
  <si>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</si>
  <si>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</si>
  <si>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</si>
  <si>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</si>
  <si>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</si>
  <si>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</si>
  <si>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</si>
  <si>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</si>
  <si>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</si>
  <si>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</si>
  <si>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</si>
  <si>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</si>
  <si>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</si>
  <si>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</si>
  <si>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</si>
  <si>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</si>
  <si>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</si>
  <si>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</si>
  <si>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</si>
  <si>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</si>
  <si>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</si>
  <si>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</si>
  <si>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</si>
  <si>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</si>
  <si>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</si>
  <si>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</si>
  <si>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</si>
  <si>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</si>
  <si>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</si>
  <si>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</si>
  <si>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</si>
  <si>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</si>
  <si>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</si>
  <si>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</si>
  <si>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</si>
  <si>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</si>
  <si>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</si>
  <si>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</si>
  <si>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</si>
  <si>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</si>
  <si>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</si>
  <si>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</si>
  <si>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</si>
  <si>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</si>
  <si>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</si>
  <si>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</si>
  <si>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</si>
  <si>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</si>
  <si>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</si>
  <si>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</si>
  <si>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</si>
  <si>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</si>
  <si>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</si>
  <si>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</si>
  <si>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</si>
  <si>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</si>
  <si>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</si>
  <si>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</si>
  <si>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</si>
  <si>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</si>
  <si>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</si>
  <si>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</si>
  <si>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</si>
  <si>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</si>
  <si>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</si>
  <si>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</si>
  <si>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</si>
  <si>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</si>
  <si>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</si>
  <si>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</si>
  <si>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</si>
  <si>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</si>
  <si>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</si>
  <si>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</si>
  <si>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</si>
  <si>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</si>
  <si>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</si>
  <si>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</si>
  <si>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</si>
  <si>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</si>
  <si>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</si>
  <si>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</si>
  <si>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</si>
  <si>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</si>
  <si>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</si>
  <si>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</si>
  <si>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</si>
  <si>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</si>
  <si>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</si>
  <si>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</si>
  <si>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</si>
  <si>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</si>
  <si>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</si>
  <si>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</si>
  <si>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</si>
  <si>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</si>
  <si>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</si>
  <si>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</si>
  <si>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</si>
  <si>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</si>
  <si>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</si>
  <si>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</si>
  <si>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</si>
  <si>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</si>
  <si>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</si>
  <si>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</si>
  <si>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</si>
  <si>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</si>
  <si>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</si>
  <si>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</si>
  <si>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</si>
  <si>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</si>
  <si>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</si>
  <si>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</si>
  <si>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</si>
  <si>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</si>
  <si>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</si>
  <si>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</si>
  <si>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</si>
  <si>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</si>
  <si>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</si>
  <si>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</si>
  <si>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</si>
  <si>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</si>
  <si>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</si>
  <si>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</si>
  <si>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</si>
  <si>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</si>
  <si>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</si>
  <si>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</si>
  <si>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</si>
  <si>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</si>
  <si>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</si>
  <si>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</si>
  <si>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</si>
  <si>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</si>
  <si>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</si>
  <si>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</si>
  <si>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</si>
  <si>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</si>
  <si>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</si>
  <si>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</si>
  <si>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</si>
  <si>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</si>
  <si>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</si>
  <si>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</si>
  <si>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</si>
  <si>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</si>
  <si>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</si>
  <si>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</si>
  <si>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</si>
  <si>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</si>
  <si>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</si>
  <si>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</si>
  <si>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</si>
  <si>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</si>
  <si>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</si>
  <si>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</si>
  <si>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</si>
  <si>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</si>
  <si>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</si>
  <si>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</si>
  <si>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</si>
  <si>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</si>
  <si>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</si>
  <si>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</si>
  <si>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</si>
  <si>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</si>
  <si>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</si>
  <si>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</si>
  <si>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</si>
  <si>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</si>
  <si>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</si>
  <si>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</si>
  <si>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</si>
  <si>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</si>
  <si>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</si>
  <si>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</si>
  <si>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</si>
  <si>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</si>
  <si>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</si>
  <si>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</si>
  <si>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</si>
  <si>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</si>
  <si>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</si>
  <si>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</si>
  <si>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</si>
  <si>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</si>
  <si>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</si>
  <si>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</si>
  <si>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</si>
  <si>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</si>
  <si>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</si>
  <si>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</si>
  <si>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</si>
  <si>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</si>
  <si>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</si>
  <si>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</si>
  <si>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</si>
  <si>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</si>
  <si>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</si>
  <si>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</si>
  <si>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</si>
  <si>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</si>
  <si>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</si>
  <si>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</si>
  <si>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</si>
  <si>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</si>
  <si>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</si>
  <si>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</si>
  <si>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</si>
  <si>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</si>
  <si>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</si>
  <si>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</si>
  <si>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</si>
  <si>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</si>
  <si>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</si>
  <si>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</si>
  <si>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</si>
  <si>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</si>
  <si>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</si>
  <si>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</si>
  <si>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</si>
  <si>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</si>
  <si>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</si>
  <si>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</si>
  <si>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</si>
  <si>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</si>
  <si>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</si>
  <si>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</si>
  <si>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</si>
  <si>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</si>
  <si>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</si>
  <si>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</si>
  <si>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</si>
  <si>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</si>
  <si>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</si>
  <si>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</si>
  <si>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</si>
  <si>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</si>
  <si>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</si>
  <si>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</si>
  <si>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</si>
  <si>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</si>
  <si>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</si>
  <si>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</si>
  <si>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</si>
  <si>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</si>
  <si>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</si>
  <si>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</si>
  <si>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</si>
  <si>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</si>
  <si>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</si>
  <si>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</si>
  <si>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</si>
  <si>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</si>
  <si>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</si>
  <si>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</si>
  <si>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</si>
  <si>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</si>
  <si>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</si>
  <si>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</si>
  <si>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</si>
  <si>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</si>
  <si>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</si>
  <si>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</si>
  <si>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</si>
  <si>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</si>
  <si>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</si>
  <si>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</si>
  <si>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</si>
  <si>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</si>
  <si>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</si>
  <si>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</si>
  <si>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</si>
  <si>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</si>
  <si>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</si>
  <si>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</si>
  <si>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</si>
  <si>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</si>
  <si>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</si>
  <si>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</si>
  <si>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</si>
  <si>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</si>
  <si>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</si>
  <si>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</si>
  <si>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</si>
  <si>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</si>
  <si>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</si>
  <si>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</si>
  <si>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</si>
  <si>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</si>
  <si>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</si>
  <si>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</si>
  <si>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</si>
  <si>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</si>
  <si>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</si>
  <si>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</si>
  <si>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</si>
  <si>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</si>
  <si>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</si>
  <si>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</si>
  <si>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</si>
  <si>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</si>
  <si>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</si>
  <si>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</si>
  <si>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</si>
  <si>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</si>
  <si>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</si>
  <si>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</si>
  <si>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</si>
  <si>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</si>
  <si>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</si>
  <si>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</si>
  <si>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</si>
  <si>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</si>
  <si>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</si>
  <si>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</si>
  <si>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</si>
  <si>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</si>
  <si>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</si>
  <si>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</si>
  <si>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</si>
  <si>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</si>
  <si>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</si>
  <si>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</si>
  <si>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</si>
  <si>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</si>
  <si>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</si>
  <si>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</si>
  <si>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</si>
  <si>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</si>
  <si>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</si>
  <si>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</si>
  <si>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</si>
  <si>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</si>
  <si>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</si>
  <si>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</si>
  <si>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</si>
  <si>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</si>
  <si>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</si>
  <si>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</si>
  <si>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</si>
  <si>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</si>
  <si>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</si>
  <si>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</si>
  <si>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</si>
  <si>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</si>
  <si>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</si>
  <si>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</si>
  <si>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</si>
  <si>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</si>
  <si>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</si>
  <si>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</si>
  <si>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</si>
  <si>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</si>
  <si>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</si>
  <si>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</si>
  <si>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</si>
  <si>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</si>
  <si>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</si>
  <si>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</si>
  <si>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</si>
  <si>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</si>
  <si>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</si>
  <si>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</si>
  <si>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</si>
  <si>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</si>
  <si>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</si>
  <si>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</si>
  <si>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</si>
  <si>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</si>
  <si>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</si>
  <si>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</si>
  <si>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</si>
  <si>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</si>
  <si>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</si>
  <si>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</si>
  <si>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</si>
  <si>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</si>
  <si>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</si>
  <si>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</si>
  <si>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</si>
  <si>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</si>
  <si>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</si>
  <si>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</si>
  <si>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</si>
  <si>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</si>
  <si>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</si>
  <si>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</si>
  <si>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</si>
  <si>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</si>
  <si>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</si>
  <si>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</si>
  <si>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</si>
  <si>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</si>
  <si>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</si>
  <si>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</si>
  <si>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</si>
  <si>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</si>
  <si>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</si>
  <si>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</si>
  <si>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</si>
  <si>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</si>
  <si>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</si>
  <si>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</si>
  <si>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</si>
  <si>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</si>
  <si>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</si>
  <si>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</si>
  <si>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</si>
  <si>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</si>
  <si>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</si>
  <si>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</si>
  <si>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</si>
  <si>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</si>
  <si>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</si>
  <si>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</si>
  <si>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</si>
  <si>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</si>
  <si>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</si>
  <si>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</si>
  <si>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</si>
  <si>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</si>
  <si>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</si>
  <si>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</si>
  <si>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</si>
  <si>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</si>
  <si>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</si>
  <si>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</si>
  <si>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</si>
  <si>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</si>
  <si>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</si>
  <si>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</si>
  <si>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</si>
  <si>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</si>
  <si>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</si>
  <si>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</si>
  <si>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</si>
  <si>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</si>
  <si>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</si>
  <si>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</si>
  <si>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</si>
  <si>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</si>
  <si>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</si>
  <si>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</si>
  <si>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</si>
  <si>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</si>
  <si>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</si>
  <si>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</si>
  <si>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</si>
  <si>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</si>
  <si>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</si>
  <si>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</si>
  <si>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</si>
  <si>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</si>
  <si>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</si>
  <si>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</si>
  <si>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</si>
  <si>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</si>
  <si>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</si>
  <si>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</si>
  <si>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</si>
  <si>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</si>
  <si>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</si>
  <si>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</si>
  <si>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</si>
  <si>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</si>
  <si>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</si>
  <si>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</si>
  <si>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</si>
  <si>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</si>
  <si>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</si>
  <si>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</si>
  <si>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</si>
  <si>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</si>
  <si>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</si>
  <si>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</si>
  <si>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</si>
  <si>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</si>
  <si>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</si>
  <si>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</si>
  <si>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</si>
  <si>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</si>
  <si>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</si>
  <si>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</si>
  <si>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</si>
  <si>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</si>
  <si>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</si>
  <si>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</si>
  <si>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</si>
  <si>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</si>
  <si>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</si>
  <si>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</si>
  <si>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</si>
  <si>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</si>
  <si>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</si>
  <si>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</si>
  <si>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</si>
  <si>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</si>
  <si>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</si>
  <si>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</si>
  <si>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</si>
  <si>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</si>
  <si>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</si>
  <si>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</si>
  <si>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</si>
  <si>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</si>
  <si>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</si>
  <si>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</si>
  <si>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</si>
  <si>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</si>
  <si>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</si>
  <si>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</si>
  <si>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</si>
  <si>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</si>
  <si>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</si>
  <si>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</si>
  <si>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</si>
  <si>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</si>
  <si>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</si>
  <si>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</si>
  <si>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</si>
  <si>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</si>
  <si>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</si>
  <si>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</si>
  <si>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</si>
  <si>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</si>
  <si>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</si>
  <si>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</si>
  <si>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</si>
  <si>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</si>
  <si>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</si>
  <si>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</si>
  <si>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</si>
  <si>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</si>
  <si>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</si>
  <si>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</si>
  <si>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</si>
  <si>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</si>
  <si>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</si>
  <si>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</si>
  <si>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</si>
  <si>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</si>
  <si>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</si>
  <si>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</si>
  <si>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</si>
  <si>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</si>
  <si>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</si>
  <si>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</si>
  <si>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</si>
  <si>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</si>
  <si>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</si>
  <si>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</si>
  <si>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</si>
  <si>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</si>
  <si>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</si>
  <si>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</si>
  <si>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</si>
  <si>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</si>
  <si>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</si>
  <si>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</si>
  <si>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</si>
  <si>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</si>
  <si>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</si>
  <si>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</si>
  <si>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</si>
  <si>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</si>
  <si>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</si>
  <si>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</si>
  <si>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</si>
  <si>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</si>
  <si>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</si>
  <si>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</si>
  <si>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</si>
  <si>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</si>
  <si>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</si>
  <si>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</si>
  <si>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</si>
  <si>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</si>
  <si>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</si>
  <si>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</si>
  <si>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</si>
  <si>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</si>
  <si>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</si>
  <si>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</si>
  <si>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</si>
  <si>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</si>
  <si>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</si>
  <si>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</si>
  <si>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</si>
  <si>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</si>
  <si>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</si>
  <si>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</si>
  <si>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</si>
  <si>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</si>
  <si>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</si>
  <si>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</si>
  <si>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</si>
  <si>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</si>
  <si>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</si>
  <si>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</si>
  <si>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</si>
  <si>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</si>
  <si>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</si>
  <si>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</si>
  <si>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</si>
  <si>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</si>
  <si>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</si>
  <si>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</si>
  <si>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</si>
  <si>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</si>
  <si>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</si>
  <si>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</si>
  <si>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</si>
  <si>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</si>
  <si>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</si>
  <si>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</si>
  <si>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</si>
  <si>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</si>
  <si>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</si>
  <si>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</si>
  <si>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</si>
  <si>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</si>
  <si>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</si>
  <si>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</si>
  <si>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</si>
  <si>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</si>
  <si>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</si>
  <si>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</si>
  <si>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</si>
  <si>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</si>
  <si>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</si>
  <si>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</si>
  <si>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</si>
  <si>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</si>
  <si>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</si>
  <si>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</si>
  <si>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</si>
  <si>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</si>
  <si>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</si>
  <si>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</si>
  <si>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</si>
  <si>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</si>
  <si>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</si>
  <si>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</si>
  <si>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</si>
  <si>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</si>
  <si>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</si>
  <si>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</si>
  <si>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</si>
  <si>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</si>
  <si>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</si>
  <si>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</si>
  <si>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</si>
  <si>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</si>
  <si>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</si>
  <si>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</si>
  <si>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</si>
  <si>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</si>
  <si>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</si>
  <si>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</si>
  <si>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</si>
  <si>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</si>
  <si>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</si>
  <si>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</si>
  <si>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</si>
  <si>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</si>
  <si>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</si>
  <si>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</si>
  <si>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</si>
  <si>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</si>
  <si>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</si>
  <si>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</si>
  <si>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</si>
  <si>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</si>
  <si>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</si>
  <si>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</si>
  <si>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</si>
  <si>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</si>
  <si>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</si>
  <si>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</si>
  <si>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</si>
  <si>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</si>
  <si>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</si>
  <si>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</si>
  <si>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</si>
  <si>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</si>
  <si>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</si>
  <si>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</si>
  <si>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</si>
  <si>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</si>
  <si>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</si>
  <si>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</si>
  <si>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</si>
  <si>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</si>
  <si>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</si>
  <si>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</si>
  <si>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</si>
  <si>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</si>
  <si>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</si>
  <si>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</si>
  <si>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</si>
  <si>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</si>
  <si>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</si>
  <si>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</si>
  <si>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</si>
  <si>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</si>
  <si>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</si>
  <si>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</si>
  <si>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</si>
  <si>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</si>
  <si>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</si>
  <si>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</si>
  <si>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</si>
  <si>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</si>
  <si>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</si>
  <si>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</si>
  <si>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</si>
  <si>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</si>
  <si>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</si>
  <si>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</si>
  <si>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</si>
  <si>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</si>
  <si>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</si>
  <si>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</si>
  <si>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</si>
  <si>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</si>
  <si>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</si>
  <si>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</si>
  <si>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</si>
  <si>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</si>
  <si>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</si>
  <si>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</si>
  <si>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</si>
  <si>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</si>
  <si>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</si>
  <si>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</si>
  <si>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</si>
  <si>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</si>
  <si>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</si>
  <si>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</si>
  <si>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</si>
  <si>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</si>
  <si>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</si>
  <si>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</si>
  <si>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</si>
  <si>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</si>
  <si>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</si>
  <si>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</si>
  <si>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</si>
  <si>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</si>
  <si>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</si>
  <si>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</si>
  <si>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</si>
  <si>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</si>
  <si>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</si>
  <si>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</si>
  <si>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</si>
  <si>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</si>
  <si>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</si>
  <si>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</si>
  <si>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</si>
  <si>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</si>
  <si>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</si>
  <si>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</si>
  <si>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</si>
  <si>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</si>
  <si>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</si>
  <si>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</si>
  <si>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</si>
  <si>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</si>
  <si>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</si>
  <si>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</si>
  <si>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</si>
  <si>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</si>
  <si>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</si>
  <si>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</si>
  <si>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</si>
  <si>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</si>
  <si>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</si>
  <si>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</si>
  <si>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</si>
  <si>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</si>
  <si>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</si>
  <si>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</si>
  <si>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</si>
  <si>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</si>
  <si>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</si>
  <si>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</si>
  <si>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</si>
  <si>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</si>
  <si>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</si>
  <si>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</si>
  <si>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</si>
  <si>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</si>
  <si>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</si>
  <si>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</si>
  <si>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</si>
  <si>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</si>
  <si>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</si>
  <si>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</si>
  <si>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</si>
  <si>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</si>
  <si>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</si>
  <si>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</si>
  <si>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</si>
  <si>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</si>
  <si>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</si>
  <si>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</si>
  <si>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</si>
  <si>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</si>
  <si>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</si>
  <si>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</si>
  <si>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</si>
  <si>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</si>
  <si>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</si>
  <si>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</si>
  <si>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</si>
  <si>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</si>
  <si>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</si>
  <si>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</si>
  <si>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</si>
  <si>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</si>
  <si>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</si>
  <si>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</si>
  <si>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</si>
  <si>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</si>
  <si>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</si>
  <si>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</si>
  <si>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</si>
  <si>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</si>
  <si>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</si>
  <si>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</si>
  <si>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</si>
  <si>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</si>
  <si>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</si>
  <si>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</si>
  <si>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</si>
  <si>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</si>
  <si>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</si>
  <si>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</si>
  <si>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</si>
  <si>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</si>
  <si>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</si>
  <si>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</si>
  <si>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</si>
  <si>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</si>
  <si>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</si>
  <si>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</si>
  <si>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</si>
  <si>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</si>
  <si>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</si>
  <si>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</si>
  <si>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</si>
  <si>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</si>
  <si>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</si>
  <si>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</si>
  <si>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</si>
  <si>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</si>
  <si>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</si>
  <si>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</si>
  <si>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</si>
  <si>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</si>
  <si>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</si>
  <si>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</si>
  <si>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</si>
  <si>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</si>
  <si>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</si>
  <si>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</si>
  <si>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</si>
  <si>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</si>
  <si>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</si>
  <si>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</si>
  <si>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</si>
  <si>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</si>
  <si>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</si>
  <si>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</si>
  <si>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</si>
  <si>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</si>
  <si>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</si>
  <si>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</si>
  <si>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</si>
  <si>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</si>
  <si>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</si>
  <si>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</si>
  <si>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</si>
  <si>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</si>
  <si>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</si>
  <si>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</si>
  <si>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</si>
  <si>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</si>
  <si>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</si>
  <si>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</si>
  <si>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</si>
  <si>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</si>
  <si>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</si>
  <si>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</si>
  <si>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</si>
  <si>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</si>
  <si>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</si>
  <si>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</si>
  <si>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</si>
  <si>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</si>
  <si>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</si>
  <si>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</si>
  <si>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</si>
  <si>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</si>
  <si>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</si>
  <si>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</si>
  <si>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</si>
  <si>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</si>
  <si>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</si>
  <si>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</si>
  <si>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</si>
  <si>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</si>
  <si>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</si>
  <si>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</si>
  <si>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</si>
  <si>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</si>
  <si>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</si>
  <si>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</si>
  <si>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</si>
  <si>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</si>
  <si>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</si>
  <si>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</si>
  <si>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</si>
  <si>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</si>
  <si>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</si>
  <si>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</si>
  <si>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</si>
  <si>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</si>
  <si>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</si>
  <si>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</si>
  <si>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</si>
  <si>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</si>
  <si>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</si>
  <si>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</si>
  <si>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</si>
  <si>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</si>
  <si>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</si>
  <si>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</si>
  <si>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</si>
  <si>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</si>
  <si>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</si>
  <si>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</si>
  <si>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</si>
  <si>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</si>
  <si>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</si>
  <si>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</si>
  <si>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</si>
  <si>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</si>
  <si>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</si>
  <si>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</si>
  <si>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</si>
  <si>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</si>
  <si>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</si>
  <si>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</si>
  <si>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</si>
  <si>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</si>
  <si>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</si>
  <si>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</si>
  <si>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</si>
  <si>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</si>
  <si>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</si>
  <si>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</si>
  <si>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</si>
  <si>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</si>
  <si>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</si>
  <si>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</si>
  <si>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</si>
  <si>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</si>
  <si>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</si>
  <si>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</si>
  <si>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</si>
  <si>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</si>
  <si>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</si>
  <si>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</si>
  <si>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</si>
  <si>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</si>
  <si>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</si>
  <si>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</si>
  <si>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</si>
  <si>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</si>
  <si>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</si>
  <si>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</si>
  <si>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</si>
  <si>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</si>
  <si>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</si>
  <si>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</si>
  <si>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</si>
  <si>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</si>
  <si>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</si>
  <si>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</si>
  <si>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</si>
  <si>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</si>
  <si>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</si>
  <si>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</si>
  <si>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</si>
  <si>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</si>
  <si>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</si>
  <si>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</si>
  <si>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</si>
  <si>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</si>
  <si>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</si>
  <si>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</si>
  <si>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</si>
  <si>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</si>
  <si>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</si>
  <si>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</si>
  <si>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</si>
  <si>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</si>
  <si>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</si>
  <si>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</si>
  <si>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</si>
  <si>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</si>
  <si>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</si>
  <si>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</si>
  <si>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</si>
  <si>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</si>
  <si>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</si>
  <si>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</si>
  <si>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</si>
  <si>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</si>
  <si>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</si>
  <si>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</si>
  <si>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</si>
  <si>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</si>
  <si>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</si>
  <si>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</si>
  <si>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</si>
  <si>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</si>
  <si>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</si>
  <si>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</si>
  <si>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</si>
  <si>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</si>
  <si>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</si>
  <si>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</si>
  <si>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</si>
  <si>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</si>
  <si>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</si>
  <si>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</si>
  <si>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</si>
  <si>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</si>
  <si>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</si>
  <si>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</si>
  <si>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</si>
  <si>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</si>
  <si>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</si>
  <si>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</si>
  <si>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</si>
  <si>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</si>
  <si>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</si>
  <si>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</si>
  <si>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</si>
  <si>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</si>
  <si>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</si>
  <si>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</si>
  <si>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</si>
  <si>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</si>
  <si>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</si>
  <si>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</si>
  <si>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</si>
  <si>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</si>
  <si>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</si>
  <si>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</si>
  <si>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</si>
  <si>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</si>
  <si>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</si>
  <si>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</si>
  <si>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</si>
  <si>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</si>
  <si>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</si>
  <si>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</si>
  <si>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</si>
  <si>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</si>
  <si>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</si>
  <si>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</si>
  <si>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</si>
  <si>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</si>
  <si>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</si>
  <si>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</si>
  <si>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</si>
  <si>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</si>
  <si>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</si>
  <si>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</si>
  <si>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</si>
  <si>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</si>
  <si>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</si>
  <si>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</si>
  <si>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</si>
  <si>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</si>
  <si>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</si>
  <si>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</si>
  <si>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</si>
  <si>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</si>
  <si>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</si>
  <si>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</si>
  <si>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</si>
  <si>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</si>
  <si>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</si>
  <si>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</si>
  <si>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</si>
  <si>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</si>
  <si>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</si>
  <si>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</si>
  <si>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</si>
  <si>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</si>
  <si>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</si>
  <si>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</si>
  <si>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</si>
  <si>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</si>
  <si>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</si>
  <si>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</si>
  <si>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</si>
  <si>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</si>
  <si>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</si>
  <si>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</si>
  <si>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</si>
  <si>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</si>
  <si>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</si>
  <si>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</si>
  <si>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</si>
  <si>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</si>
  <si>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</si>
  <si>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</si>
  <si>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</si>
  <si>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</si>
  <si>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</si>
  <si>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</si>
  <si>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</si>
  <si>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</si>
  <si>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</si>
  <si>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</si>
  <si>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</si>
  <si>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</si>
  <si>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</si>
  <si>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</si>
  <si>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</si>
  <si>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</si>
  <si>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</si>
  <si>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</si>
  <si>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</si>
  <si>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</si>
  <si>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</si>
  <si>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</si>
  <si>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</si>
  <si>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</si>
  <si>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</si>
  <si>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</si>
  <si>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</si>
  <si>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</si>
  <si>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</si>
  <si>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</si>
  <si>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</si>
  <si>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</si>
  <si>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</si>
  <si>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</si>
  <si>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</si>
  <si>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</si>
  <si>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</si>
  <si>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</si>
  <si>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</si>
  <si>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</si>
  <si>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</si>
  <si>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</si>
  <si>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</si>
  <si>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</si>
  <si>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</si>
  <si>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</si>
  <si>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</si>
  <si>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</si>
  <si>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</si>
  <si>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</si>
  <si>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</si>
  <si>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</si>
  <si>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</si>
  <si>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</si>
  <si>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</si>
  <si>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</si>
  <si>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</si>
  <si>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</si>
  <si>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</si>
  <si>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</si>
  <si>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</si>
  <si>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</si>
  <si>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</si>
  <si>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</si>
  <si>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</si>
  <si>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</si>
  <si>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</si>
  <si>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</si>
  <si>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</si>
  <si>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</si>
  <si>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</si>
  <si>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</si>
  <si>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</si>
  <si>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</si>
  <si>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</si>
  <si>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</si>
  <si>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</si>
  <si>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</si>
  <si>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</si>
  <si>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</si>
  <si>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</si>
  <si>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</si>
  <si>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</si>
  <si>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</si>
  <si>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</si>
  <si>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</si>
  <si>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</si>
  <si>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</si>
  <si>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</si>
  <si>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</si>
  <si>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</si>
  <si>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</si>
  <si>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</si>
  <si>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</si>
  <si>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</si>
  <si>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</si>
  <si>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</si>
  <si>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</si>
  <si>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</si>
  <si>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</si>
  <si>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</si>
  <si>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</si>
  <si>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</si>
  <si>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</si>
  <si>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</si>
  <si>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</si>
  <si>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</si>
  <si>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</si>
  <si>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</si>
  <si>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</si>
  <si>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</si>
  <si>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</si>
  <si>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</si>
  <si>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</si>
  <si>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</si>
  <si>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</si>
  <si>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</si>
  <si>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</si>
  <si>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</si>
  <si>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</si>
  <si>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</si>
  <si>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</si>
  <si>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</si>
  <si>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</si>
  <si>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</si>
  <si>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</si>
  <si>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</si>
  <si>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</si>
  <si>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</si>
  <si>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</si>
  <si>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</si>
  <si>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</si>
  <si>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</si>
  <si>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</si>
  <si>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</si>
  <si>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</si>
  <si>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</si>
  <si>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</si>
  <si>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</si>
  <si>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</si>
  <si>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</si>
  <si>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</si>
  <si>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</si>
  <si>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</si>
  <si>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</si>
  <si>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</si>
  <si>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</si>
  <si>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</si>
  <si>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</si>
  <si>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</si>
  <si>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</si>
  <si>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</si>
  <si>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</si>
  <si>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</si>
  <si>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</si>
  <si>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</si>
  <si>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</si>
  <si>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</si>
  <si>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</si>
  <si>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</si>
  <si>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</si>
  <si>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</si>
  <si>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</si>
  <si>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</si>
  <si>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</si>
  <si>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</si>
  <si>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</si>
  <si>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</si>
  <si>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</si>
  <si>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</si>
  <si>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</si>
  <si>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</si>
  <si>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</si>
  <si>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</si>
  <si>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</si>
  <si>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</si>
  <si>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</si>
  <si>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</si>
  <si>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</si>
  <si>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</si>
  <si>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</si>
  <si>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</si>
  <si>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</si>
  <si>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</si>
  <si>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</si>
  <si>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</si>
  <si>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</si>
  <si>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</si>
  <si>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</si>
  <si>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</si>
  <si>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</si>
  <si>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</si>
  <si>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</si>
  <si>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</si>
  <si>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</si>
  <si>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</si>
  <si>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</si>
  <si>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</si>
  <si>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</si>
  <si>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</si>
  <si>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</si>
  <si>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</si>
  <si>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</si>
  <si>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</si>
  <si>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</si>
  <si>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</si>
  <si>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</si>
  <si>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</si>
  <si>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</si>
  <si>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</si>
  <si>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</si>
  <si>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</si>
  <si>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</si>
  <si>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</si>
  <si>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</si>
  <si>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</si>
  <si>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</si>
  <si>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</si>
  <si>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</si>
  <si>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</si>
  <si>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</si>
  <si>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</si>
  <si>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</si>
  <si>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</si>
  <si>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</si>
  <si>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</si>
  <si>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</si>
  <si>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</si>
  <si>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</si>
  <si>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</si>
  <si>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</si>
  <si>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</si>
  <si>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</si>
  <si>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</si>
  <si>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</si>
  <si>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</si>
  <si>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</si>
  <si>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</si>
  <si>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</si>
  <si>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</si>
  <si>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</si>
  <si>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</si>
  <si>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</si>
  <si>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</si>
  <si>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</si>
  <si>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</si>
  <si>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</si>
  <si>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</si>
  <si>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</si>
  <si>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</si>
  <si>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</si>
  <si>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</si>
  <si>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</si>
  <si>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</si>
  <si>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</si>
  <si>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</si>
  <si>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</si>
  <si>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</si>
  <si>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</si>
  <si>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</si>
  <si>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</si>
  <si>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</si>
  <si>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</si>
  <si>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</si>
  <si>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</si>
  <si>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</si>
  <si>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</si>
  <si>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</si>
  <si>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</si>
  <si>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</si>
  <si>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</si>
  <si>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</si>
  <si>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</si>
  <si>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</si>
  <si>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</si>
  <si>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</si>
  <si>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</si>
  <si>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</si>
  <si>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</si>
  <si>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</si>
  <si>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</si>
  <si>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</si>
  <si>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</si>
  <si>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</si>
  <si>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</si>
  <si>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</si>
  <si>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</si>
  <si>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</si>
  <si>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</si>
  <si>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</si>
  <si>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</si>
  <si>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</si>
  <si>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</si>
  <si>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</si>
  <si>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</si>
  <si>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</si>
  <si>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</si>
  <si>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</si>
  <si>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</si>
  <si>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</si>
  <si>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</si>
  <si>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</si>
  <si>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</si>
  <si>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</si>
  <si>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</si>
  <si>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</si>
  <si>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</si>
  <si>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</si>
  <si>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</si>
  <si>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</si>
  <si>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</si>
  <si>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</si>
  <si>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</si>
  <si>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</si>
  <si>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</si>
  <si>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</si>
  <si>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</si>
  <si>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</si>
  <si>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</si>
  <si>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</si>
  <si>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</si>
  <si>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</si>
  <si>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</si>
  <si>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</si>
  <si>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</si>
  <si>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</si>
  <si>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</si>
  <si>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</si>
  <si>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</si>
  <si>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</si>
  <si>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</si>
  <si>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</si>
  <si>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</si>
  <si>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</si>
  <si>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</si>
  <si>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</si>
  <si>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</si>
  <si>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</si>
  <si>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</si>
  <si>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</si>
  <si>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</si>
  <si>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</si>
  <si>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</si>
  <si>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</si>
  <si>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</si>
  <si>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</si>
  <si>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</si>
  <si>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</si>
  <si>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</si>
  <si>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</si>
  <si>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</si>
  <si>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</si>
  <si>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</si>
  <si>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</si>
  <si>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</si>
  <si>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</si>
  <si>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</si>
  <si>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</si>
  <si>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</si>
  <si>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</si>
  <si>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</si>
  <si>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</si>
  <si>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</si>
  <si>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</si>
  <si>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</si>
  <si>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</si>
  <si>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</si>
  <si>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</si>
  <si>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</si>
  <si>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</si>
  <si>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</si>
  <si>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</si>
  <si>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</si>
  <si>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</si>
  <si>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</si>
  <si>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</si>
  <si>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</si>
  <si>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</si>
  <si>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</si>
  <si>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</si>
  <si>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</si>
  <si>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</si>
  <si>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</si>
  <si>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</si>
  <si>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</si>
  <si>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</si>
  <si>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</si>
  <si>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</si>
  <si>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</si>
  <si>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</si>
  <si>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</si>
  <si>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</si>
  <si>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</si>
  <si>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</si>
  <si>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</si>
  <si>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</si>
  <si>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</si>
  <si>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</si>
  <si>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</si>
  <si>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</si>
  <si>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</si>
  <si>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</si>
  <si>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</si>
  <si>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</si>
  <si>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</si>
  <si>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</si>
  <si>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</si>
  <si>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</si>
  <si>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</si>
  <si>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</si>
  <si>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</si>
  <si>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</si>
  <si>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</si>
  <si>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</si>
  <si>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</si>
  <si>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</si>
  <si>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</si>
  <si>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</si>
  <si>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</si>
  <si>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</si>
  <si>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</si>
  <si>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</si>
  <si>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</si>
  <si>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</si>
  <si>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</si>
  <si>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</si>
  <si>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</si>
  <si>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</si>
  <si>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</si>
  <si>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</si>
  <si>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</si>
  <si>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</si>
  <si>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</si>
  <si>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</si>
  <si>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</si>
  <si>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</si>
  <si>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</si>
  <si>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</si>
  <si>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</si>
  <si>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</si>
  <si>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</si>
  <si>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</si>
  <si>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</si>
  <si>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</si>
  <si>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</si>
  <si>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</si>
  <si>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</si>
  <si>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</si>
  <si>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</si>
  <si>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</si>
  <si>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</si>
  <si>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</si>
  <si>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</si>
  <si>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</si>
  <si>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</si>
  <si>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</si>
  <si>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</si>
  <si>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</si>
  <si>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</si>
  <si>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</si>
  <si>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</si>
  <si>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</si>
  <si>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</si>
  <si>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</si>
  <si>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</si>
  <si>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</si>
  <si>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</si>
  <si>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</si>
  <si>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</si>
  <si>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</si>
  <si>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</si>
  <si>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</si>
  <si>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</si>
  <si>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</si>
  <si>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</si>
  <si>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</si>
  <si>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</si>
  <si>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</si>
  <si>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</si>
  <si>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</si>
  <si>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</si>
  <si>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</si>
  <si>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</si>
  <si>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</si>
  <si>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</si>
  <si>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</si>
  <si>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</si>
  <si>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</si>
  <si>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</si>
  <si>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</si>
  <si>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</si>
  <si>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</si>
  <si>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</si>
  <si>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</si>
  <si>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</si>
  <si>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</si>
  <si>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</si>
  <si>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</si>
  <si>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</si>
  <si>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</si>
  <si>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</si>
  <si>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</si>
  <si>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</si>
  <si>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</si>
  <si>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</si>
  <si>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</si>
  <si>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</si>
  <si>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</si>
  <si>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</si>
  <si>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</si>
  <si>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</si>
  <si>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</si>
  <si>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</si>
  <si>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</si>
  <si>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</si>
  <si>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</si>
  <si>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</si>
  <si>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</si>
  <si>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</si>
  <si>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</si>
  <si>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</si>
  <si>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</si>
  <si>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</si>
  <si>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</si>
  <si>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</si>
  <si>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</si>
  <si>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</si>
  <si>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</si>
  <si>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</si>
  <si>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</si>
  <si>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</si>
  <si>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</si>
  <si>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</si>
  <si>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</si>
  <si>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</si>
  <si>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</si>
  <si>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</si>
  <si>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</si>
  <si>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</si>
  <si>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</si>
  <si>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</si>
  <si>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</si>
  <si>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</si>
  <si>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</si>
  <si>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</si>
  <si>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</si>
  <si>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</si>
  <si>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</si>
  <si>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</si>
  <si>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</si>
  <si>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</si>
  <si>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</si>
  <si>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</si>
  <si>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</si>
  <si>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</si>
  <si>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</si>
  <si>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</si>
  <si>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</si>
  <si>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</si>
  <si>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</si>
  <si>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</si>
  <si>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</si>
  <si>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</si>
  <si>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</si>
  <si>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</si>
  <si>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</si>
  <si>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</si>
  <si>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</si>
  <si>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</si>
  <si>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</si>
  <si>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</si>
  <si>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</si>
  <si>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</si>
  <si>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</si>
  <si>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</si>
  <si>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</si>
  <si>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</si>
  <si>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</si>
  <si>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</si>
  <si>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</si>
  <si>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</si>
  <si>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</si>
  <si>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</si>
  <si>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</si>
  <si>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</si>
  <si>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</si>
  <si>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</si>
  <si>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</si>
  <si>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</si>
  <si>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</si>
  <si>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</si>
  <si>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</si>
  <si>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</si>
  <si>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</si>
  <si>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</si>
  <si>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</si>
  <si>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</si>
  <si>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</si>
  <si>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</si>
  <si>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</si>
  <si>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</si>
  <si>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</si>
  <si>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</si>
  <si>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</si>
  <si>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</si>
  <si>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</si>
  <si>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</si>
  <si>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</si>
  <si>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</si>
  <si>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</si>
  <si>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</si>
  <si>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</si>
  <si>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</si>
  <si>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</si>
  <si>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</si>
  <si>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</si>
  <si>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</si>
  <si>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</si>
  <si>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</si>
  <si>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</si>
  <si>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</si>
  <si>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</si>
  <si>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</si>
  <si>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</si>
  <si>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</si>
  <si>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</si>
  <si>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</si>
  <si>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</si>
  <si>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</si>
  <si>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</si>
  <si>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</si>
  <si>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</si>
  <si>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</si>
  <si>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</si>
  <si>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</si>
  <si>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</si>
  <si>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</si>
  <si>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</si>
  <si>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</si>
  <si>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</si>
  <si>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</si>
  <si>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</si>
  <si>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</si>
  <si>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</si>
  <si>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</si>
  <si>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</si>
  <si>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</si>
  <si>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</si>
  <si>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</si>
  <si>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</si>
  <si>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</si>
  <si>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</si>
  <si>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</si>
  <si>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</si>
  <si>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</si>
  <si>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</si>
  <si>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</si>
  <si>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</si>
  <si>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</si>
  <si>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</si>
  <si>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</si>
  <si>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</si>
  <si>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</si>
  <si>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</si>
  <si>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</si>
  <si>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</si>
  <si>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</si>
  <si>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</si>
  <si>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</si>
  <si>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</si>
  <si>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</si>
  <si>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</si>
  <si>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</si>
  <si>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</si>
  <si>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</si>
  <si>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</si>
  <si>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</si>
  <si>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</si>
  <si>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</si>
  <si>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</si>
  <si>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</si>
  <si>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</si>
  <si>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</si>
  <si>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</si>
  <si>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</si>
  <si>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</si>
  <si>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</si>
  <si>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</si>
  <si>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</si>
  <si>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</si>
  <si>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</si>
  <si>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</si>
  <si>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</si>
  <si>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</si>
  <si>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</si>
  <si>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</si>
  <si>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</si>
  <si>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</si>
  <si>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</si>
  <si>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</si>
  <si>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</si>
  <si>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</si>
  <si>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</si>
  <si>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</si>
  <si>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</si>
  <si>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</si>
  <si>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</si>
  <si>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</si>
  <si>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</si>
  <si>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</si>
  <si>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</si>
  <si>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</si>
  <si>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</si>
  <si>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</si>
  <si>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</si>
  <si>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</si>
  <si>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</si>
  <si>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</si>
  <si>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</si>
  <si>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</si>
  <si>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</si>
  <si>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</si>
  <si>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</si>
  <si>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</si>
  <si>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</si>
  <si>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</si>
  <si>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</si>
  <si>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</si>
  <si>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</si>
  <si>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</si>
  <si>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</si>
  <si>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</si>
  <si>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</si>
  <si>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</si>
  <si>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</si>
  <si>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</si>
  <si>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</si>
  <si>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</si>
  <si>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</si>
  <si>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</si>
  <si>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</si>
  <si>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</si>
  <si>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</si>
  <si>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</si>
  <si>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</si>
  <si>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</si>
  <si>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</si>
  <si>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</si>
  <si>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</si>
  <si>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</si>
  <si>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</si>
  <si>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</si>
  <si>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</si>
  <si>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</si>
  <si>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</si>
  <si>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</si>
  <si>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</si>
  <si>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</si>
  <si>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</si>
  <si>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</si>
  <si>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</si>
  <si>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</si>
  <si>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</si>
  <si>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</si>
  <si>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</si>
  <si>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</si>
  <si>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</si>
  <si>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</si>
  <si>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</si>
  <si>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</si>
  <si>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</si>
  <si>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</si>
  <si>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</si>
  <si>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</si>
  <si>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</si>
  <si>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</si>
  <si>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</si>
  <si>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</si>
  <si>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</si>
  <si>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</si>
  <si>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</si>
  <si>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</si>
  <si>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</si>
  <si>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</si>
  <si>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</si>
  <si>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</si>
  <si>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</si>
  <si>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</si>
  <si>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</si>
  <si>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</si>
  <si>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</si>
  <si>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</si>
  <si>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</si>
  <si>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</si>
  <si>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</si>
  <si>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</si>
  <si>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</si>
  <si>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</si>
  <si>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</si>
  <si>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</si>
  <si>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</si>
  <si>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</si>
  <si>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</si>
  <si>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</si>
  <si>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</si>
  <si>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</si>
  <si>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</si>
  <si>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</si>
  <si>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</si>
  <si>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</si>
  <si>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</si>
  <si>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</si>
  <si>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</si>
  <si>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</si>
  <si>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</si>
  <si>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</si>
  <si>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</si>
  <si>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</si>
  <si>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</si>
  <si>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</si>
  <si>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</si>
  <si>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</si>
  <si>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</si>
  <si>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</si>
  <si>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</si>
  <si>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</si>
  <si>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</si>
  <si>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</si>
  <si>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</si>
  <si>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</si>
  <si>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</si>
  <si>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</si>
  <si>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</si>
  <si>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</si>
  <si>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</si>
  <si>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</si>
  <si>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</si>
  <si>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</si>
  <si>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</si>
  <si>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</si>
  <si>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</si>
  <si>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</si>
  <si>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</si>
  <si>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</si>
  <si>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</si>
  <si>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</si>
  <si>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</si>
  <si>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</si>
  <si>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</si>
  <si>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</si>
  <si>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</si>
  <si>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</si>
  <si>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</si>
  <si>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</si>
  <si>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</si>
  <si>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</si>
  <si>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</si>
  <si>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</si>
  <si>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</si>
  <si>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</si>
  <si>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</si>
  <si>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</si>
  <si>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</si>
  <si>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</si>
  <si>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</si>
  <si>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</si>
  <si>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</si>
  <si>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</si>
  <si>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</si>
  <si>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</si>
  <si>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</si>
  <si>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</si>
  <si>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</si>
  <si>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</si>
  <si>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</si>
  <si>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</si>
  <si>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</si>
  <si>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</si>
  <si>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</si>
  <si>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</si>
  <si>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</si>
  <si>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</si>
  <si>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</si>
  <si>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</si>
  <si>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</si>
  <si>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</si>
  <si>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</si>
  <si>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</si>
  <si>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</si>
  <si>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</si>
  <si>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</si>
  <si>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</si>
  <si>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</si>
  <si>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</si>
  <si>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</si>
  <si>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</si>
  <si>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</si>
  <si>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</si>
  <si>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</si>
  <si>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</si>
  <si>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</si>
  <si>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</si>
  <si>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</si>
  <si>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</si>
  <si>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</si>
  <si>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</si>
  <si>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</si>
  <si>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</si>
  <si>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</si>
  <si>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</si>
  <si>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</si>
  <si>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</si>
  <si>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</si>
  <si>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</si>
  <si>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</si>
  <si>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</si>
  <si>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</si>
  <si>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</si>
  <si>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</si>
  <si>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</si>
  <si>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</si>
  <si>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</si>
  <si>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</si>
  <si>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</si>
  <si>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</si>
  <si>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</si>
  <si>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</si>
  <si>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</si>
  <si>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</si>
  <si>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</si>
  <si>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</si>
  <si>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</si>
  <si>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</si>
  <si>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</si>
  <si>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</si>
  <si>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</si>
  <si>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</si>
  <si>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</si>
  <si>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</si>
  <si>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</si>
  <si>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</si>
  <si>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</si>
  <si>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</si>
  <si>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</si>
  <si>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</si>
  <si>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</si>
  <si>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</si>
  <si>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</si>
  <si>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</si>
  <si>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</si>
  <si>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</si>
  <si>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</si>
  <si>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</si>
  <si>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</si>
  <si>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</si>
  <si>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</si>
  <si>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</si>
  <si>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</si>
  <si>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</si>
  <si>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</si>
  <si>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</si>
  <si>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</si>
  <si>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</si>
  <si>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</si>
  <si>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</si>
  <si>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</si>
  <si>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</si>
  <si>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</si>
  <si>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</si>
  <si>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</si>
  <si>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</si>
  <si>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</si>
  <si>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</si>
  <si>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</si>
  <si>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</si>
  <si>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</si>
  <si>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</si>
  <si>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</si>
  <si>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</si>
  <si>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</si>
  <si>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</si>
  <si>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</si>
  <si>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</si>
  <si>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</si>
  <si>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</si>
  <si>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</si>
  <si>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</si>
  <si>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</si>
  <si>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</si>
  <si>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</si>
  <si>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</si>
  <si>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</si>
  <si>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</si>
  <si>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</si>
  <si>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</si>
  <si>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</si>
  <si>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</si>
  <si>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</si>
  <si>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</si>
  <si>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</si>
  <si>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</si>
  <si>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</si>
  <si>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</si>
  <si>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</si>
  <si>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</si>
  <si>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</si>
  <si>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</si>
  <si>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</si>
  <si>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</si>
  <si>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</si>
  <si>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</si>
  <si>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</si>
  <si>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</si>
  <si>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</si>
  <si>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</si>
  <si>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</si>
  <si>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</si>
  <si>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</si>
  <si>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</si>
  <si>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</si>
  <si>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</si>
  <si>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</si>
  <si>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</si>
  <si>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</si>
  <si>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</si>
  <si>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</si>
  <si>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</si>
  <si>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</si>
  <si>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</si>
  <si>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</si>
  <si>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</si>
  <si>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</si>
  <si>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</si>
  <si>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</si>
  <si>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</si>
  <si>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</si>
  <si>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</si>
  <si>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</si>
  <si>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</si>
  <si>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</si>
  <si>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</si>
  <si>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</si>
  <si>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</si>
  <si>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</si>
  <si>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</si>
  <si>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</si>
  <si>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</si>
  <si>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</si>
  <si>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</si>
  <si>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</si>
  <si>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</si>
  <si>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</si>
  <si>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</si>
  <si>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</si>
  <si>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</si>
  <si>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</si>
  <si>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</si>
  <si>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</si>
  <si>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</si>
  <si>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</si>
  <si>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</si>
  <si>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</si>
  <si>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</si>
  <si>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</si>
  <si>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</si>
  <si>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</si>
  <si>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</si>
  <si>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</si>
  <si>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</si>
  <si>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</si>
  <si>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</si>
  <si>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</si>
  <si>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</si>
  <si>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</si>
  <si>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</si>
  <si>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</si>
  <si>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</si>
  <si>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</si>
  <si>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</si>
  <si>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</si>
  <si>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</si>
  <si>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</si>
  <si>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</si>
  <si>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</si>
  <si>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</si>
  <si>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</si>
  <si>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</si>
  <si>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</si>
  <si>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</si>
  <si>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</si>
  <si>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</si>
  <si>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</si>
  <si>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</si>
  <si>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</si>
  <si>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</si>
  <si>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</si>
  <si>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</si>
  <si>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</si>
  <si>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</si>
  <si>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</si>
  <si>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</si>
  <si>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</si>
  <si>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</si>
  <si>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</si>
  <si>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</si>
  <si>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</si>
  <si>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</si>
  <si>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</si>
  <si>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</si>
  <si>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</si>
  <si>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</si>
  <si>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</si>
  <si>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</si>
  <si>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</si>
  <si>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</si>
  <si>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</si>
  <si>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</si>
  <si>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</si>
  <si>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</si>
  <si>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</si>
  <si>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</si>
  <si>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</si>
  <si>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</si>
  <si>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</si>
  <si>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</si>
  <si>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</si>
  <si>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</si>
  <si>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</si>
  <si>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</si>
  <si>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</si>
  <si>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</si>
  <si>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</si>
  <si>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</si>
  <si>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</si>
  <si>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</si>
  <si>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</si>
  <si>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</si>
  <si>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</si>
  <si>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</si>
  <si>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</si>
  <si>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</si>
  <si>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</si>
  <si>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</si>
  <si>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</si>
  <si>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</si>
  <si>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</si>
  <si>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</si>
  <si>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</si>
  <si>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</si>
  <si>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</si>
  <si>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</si>
  <si>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</si>
  <si>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</si>
  <si>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</si>
  <si>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</si>
  <si>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</si>
  <si>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</si>
  <si>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</si>
  <si>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</si>
  <si>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</si>
  <si>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</si>
  <si>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</si>
  <si>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</si>
  <si>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</si>
  <si>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</si>
  <si>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</si>
  <si>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</si>
  <si>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</si>
  <si>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</si>
  <si>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</si>
  <si>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</si>
  <si>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</si>
  <si>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</si>
  <si>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</si>
  <si>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</si>
  <si>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</si>
  <si>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</si>
  <si>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</si>
  <si>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</si>
  <si>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</si>
  <si>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</si>
  <si>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</si>
  <si>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</si>
  <si>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</si>
  <si>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</si>
  <si>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</si>
  <si>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</si>
  <si>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</si>
  <si>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</si>
  <si>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</si>
  <si>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</si>
  <si>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</si>
  <si>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</si>
  <si>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</si>
  <si>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</si>
  <si>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</si>
  <si>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</si>
  <si>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</si>
  <si>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</si>
  <si>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</si>
  <si>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</si>
  <si>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</si>
  <si>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</si>
  <si>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</si>
  <si>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</si>
  <si>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</si>
  <si>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</si>
  <si>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</si>
  <si>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</si>
  <si>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</si>
  <si>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</si>
  <si>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</si>
  <si>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</si>
  <si>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</si>
  <si>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</si>
  <si>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</si>
  <si>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</si>
  <si>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</si>
  <si>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</si>
  <si>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</si>
  <si>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</si>
  <si>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</si>
  <si>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</si>
  <si>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</si>
  <si>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</si>
  <si>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</si>
  <si>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</si>
  <si>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</si>
  <si>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</si>
  <si>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</si>
  <si>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</si>
  <si>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</si>
  <si>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</si>
  <si>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</si>
  <si>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</si>
  <si>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</si>
  <si>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</si>
  <si>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</si>
  <si>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</si>
  <si>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</si>
  <si>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</si>
  <si>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</si>
  <si>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</si>
  <si>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</si>
  <si>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</si>
  <si>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</si>
  <si>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</si>
  <si>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</si>
  <si>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</si>
  <si>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</si>
  <si>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</si>
  <si>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</si>
  <si>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</si>
  <si>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</si>
  <si>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</si>
  <si>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</si>
  <si>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</si>
  <si>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</si>
  <si>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</si>
  <si>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</si>
  <si>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</si>
  <si>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</si>
  <si>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</si>
  <si>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</si>
  <si>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</si>
  <si>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</si>
  <si>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</si>
  <si>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</si>
  <si>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</si>
  <si>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</si>
  <si>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</si>
  <si>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</si>
  <si>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</si>
  <si>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</si>
  <si>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</si>
  <si>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</si>
  <si>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</si>
  <si>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</si>
  <si>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</si>
  <si>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</si>
  <si>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</si>
  <si>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</si>
  <si>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</si>
  <si>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</si>
  <si>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</si>
  <si>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</si>
  <si>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</si>
  <si>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</si>
  <si>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</si>
  <si>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</si>
  <si>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</si>
  <si>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</si>
  <si>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</si>
  <si>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</si>
  <si>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</si>
  <si>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</si>
  <si>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</si>
  <si>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</si>
  <si>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</si>
  <si>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</si>
  <si>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</si>
  <si>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</si>
  <si>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</si>
  <si>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</si>
  <si>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</si>
  <si>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</si>
  <si>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</si>
  <si>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</si>
  <si>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</si>
  <si>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</si>
  <si>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</si>
  <si>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</si>
  <si>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</si>
  <si>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</si>
  <si>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</si>
  <si>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</si>
  <si>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</si>
  <si>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</si>
  <si>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</si>
  <si>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</si>
  <si>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</si>
  <si>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</si>
  <si>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</si>
  <si>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</si>
  <si>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</si>
  <si>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</si>
  <si>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</si>
  <si>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</si>
  <si>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</si>
  <si>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</si>
  <si>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</si>
  <si>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</si>
  <si>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</si>
  <si>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</si>
  <si>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</si>
  <si>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</si>
  <si>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</si>
  <si>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</si>
  <si>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</si>
  <si>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</si>
  <si>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</si>
  <si>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</si>
  <si>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</si>
  <si>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</si>
  <si>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</si>
  <si>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</si>
  <si>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</si>
  <si>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</si>
  <si>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</si>
  <si>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</si>
  <si>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</si>
  <si>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</si>
  <si>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</si>
  <si>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</si>
  <si>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</si>
  <si>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</si>
  <si>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</si>
  <si>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</si>
  <si>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</si>
  <si>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</si>
  <si>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</si>
  <si>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</si>
  <si>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</si>
  <si>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</si>
  <si>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</si>
  <si>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</si>
  <si>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</si>
  <si>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</si>
  <si>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</si>
  <si>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</si>
  <si>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</si>
  <si>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</si>
  <si>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</si>
  <si>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</si>
  <si>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</si>
  <si>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</si>
  <si>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</si>
  <si>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</si>
  <si>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</si>
  <si>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</si>
  <si>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</si>
  <si>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</si>
  <si>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</si>
  <si>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</si>
  <si>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</si>
  <si>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</si>
  <si>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</si>
  <si>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</si>
  <si>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</si>
  <si>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</si>
  <si>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</si>
  <si>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</si>
  <si>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</si>
  <si>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</si>
  <si>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</si>
  <si>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</si>
  <si>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</si>
  <si>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</si>
  <si>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</si>
  <si>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</si>
  <si>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</si>
  <si>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</si>
  <si>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</si>
  <si>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</si>
  <si>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</si>
  <si>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</si>
  <si>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</si>
  <si>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</si>
  <si>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</si>
  <si>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</si>
  <si>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</si>
  <si>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</si>
  <si>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</si>
  <si>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</si>
  <si>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</si>
  <si>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</si>
  <si>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</si>
  <si>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</si>
  <si>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</si>
  <si>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</si>
  <si>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</si>
  <si>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</si>
  <si>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</si>
  <si>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</si>
  <si>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</si>
  <si>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</si>
  <si>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</si>
  <si>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</si>
  <si>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</si>
  <si>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</si>
  <si>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</si>
  <si>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</si>
  <si>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</si>
  <si>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</si>
  <si>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</si>
  <si>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</si>
  <si>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</si>
  <si>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</si>
  <si>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</si>
  <si>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</si>
  <si>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</si>
  <si>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</si>
  <si>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</si>
  <si>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</si>
  <si>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</si>
  <si>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</si>
  <si>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</si>
  <si>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</si>
  <si>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</si>
  <si>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</si>
  <si>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</si>
  <si>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</si>
  <si>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</si>
  <si>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</si>
  <si>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</si>
  <si>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</si>
  <si>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</si>
  <si>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</si>
  <si>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</si>
  <si>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</si>
  <si>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</si>
  <si>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</si>
  <si>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</si>
  <si>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</si>
  <si>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</si>
  <si>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</si>
  <si>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</si>
  <si>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</si>
  <si>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</si>
  <si>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</si>
  <si>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</si>
  <si>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</si>
  <si>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</si>
  <si>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</si>
  <si>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</si>
  <si>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</si>
  <si>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</si>
  <si>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</si>
  <si>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</si>
  <si>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</si>
  <si>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</si>
  <si>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</si>
  <si>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</si>
  <si>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</si>
  <si>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</si>
  <si>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</si>
  <si>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</si>
  <si>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</si>
  <si>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</si>
  <si>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</si>
  <si>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</si>
  <si>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</si>
  <si>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</si>
  <si>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</si>
  <si>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</si>
  <si>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</si>
  <si>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</si>
  <si>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</si>
  <si>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</si>
  <si>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</si>
  <si>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</si>
  <si>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</si>
  <si>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</si>
  <si>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</si>
  <si>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</si>
  <si>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</si>
  <si>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</si>
  <si>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</si>
  <si>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</si>
  <si>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</si>
  <si>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</si>
  <si>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</si>
  <si>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</si>
  <si>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</si>
  <si>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</si>
  <si>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</si>
  <si>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</si>
  <si>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</si>
  <si>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</si>
  <si>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</si>
  <si>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</si>
  <si>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</si>
  <si>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</si>
  <si>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</si>
  <si>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</si>
  <si>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</si>
  <si>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</si>
  <si>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</si>
  <si>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</si>
  <si>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</si>
  <si>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</si>
  <si>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</si>
  <si>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</si>
  <si>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</si>
  <si>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</si>
  <si>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</si>
  <si>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</si>
  <si>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</si>
  <si>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</si>
  <si>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</si>
  <si>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</si>
  <si>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</si>
  <si>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</si>
  <si>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</si>
  <si>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</si>
  <si>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</si>
  <si>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</si>
  <si>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</si>
  <si>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</si>
  <si>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</si>
  <si>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</si>
  <si>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</si>
  <si>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</si>
  <si>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</si>
  <si>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</si>
  <si>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</si>
  <si>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</si>
  <si>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</si>
  <si>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</si>
  <si>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</si>
  <si>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</si>
  <si>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</si>
  <si>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</si>
  <si>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</si>
  <si>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</si>
  <si>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</si>
  <si>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</si>
  <si>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</si>
  <si>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</si>
  <si>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</si>
  <si>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</si>
  <si>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</si>
  <si>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</si>
  <si>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</si>
  <si>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</si>
  <si>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</si>
  <si>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</si>
  <si>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</si>
  <si>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</si>
  <si>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</si>
  <si>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</si>
  <si>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</si>
  <si>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</si>
  <si>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</si>
  <si>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</si>
  <si>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</si>
  <si>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</si>
  <si>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</si>
  <si>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</si>
  <si>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</si>
  <si>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</si>
  <si>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</si>
  <si>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</si>
  <si>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</si>
  <si>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</si>
  <si>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</si>
  <si>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</si>
  <si>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</si>
  <si>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</si>
  <si>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</si>
  <si>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</si>
  <si>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</si>
  <si>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</si>
  <si>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</si>
  <si>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</si>
  <si>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</si>
  <si>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</si>
  <si>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</si>
  <si>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</si>
  <si>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</si>
  <si>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</si>
  <si>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</si>
  <si>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</si>
  <si>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</si>
  <si>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</si>
  <si>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</si>
  <si>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</si>
  <si>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</si>
  <si>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</si>
  <si>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</si>
  <si>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</si>
  <si>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</si>
  <si>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</si>
  <si>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</si>
  <si>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</si>
  <si>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</si>
  <si>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</si>
  <si>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</si>
  <si>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</si>
  <si>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</si>
  <si>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</si>
  <si>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</si>
  <si>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</si>
  <si>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</si>
  <si>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</si>
  <si>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</si>
  <si>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</si>
  <si>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</si>
  <si>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</si>
  <si>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</si>
  <si>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</si>
  <si>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</si>
  <si>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</si>
  <si>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</si>
  <si>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</si>
  <si>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</si>
  <si>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</si>
  <si>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</si>
  <si>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</si>
  <si>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</si>
  <si>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</si>
  <si>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</si>
  <si>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</si>
  <si>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</si>
  <si>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</si>
  <si>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</si>
  <si>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</si>
  <si>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</si>
  <si>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</si>
  <si>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</si>
  <si>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</si>
  <si>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</si>
  <si>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</si>
  <si>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</si>
  <si>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</si>
  <si>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</si>
  <si>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</si>
  <si>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</si>
  <si>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</si>
  <si>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</si>
  <si>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</si>
  <si>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</si>
  <si>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</si>
  <si>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</si>
  <si>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</si>
  <si>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</si>
  <si>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</si>
  <si>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</si>
  <si>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</si>
  <si>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</si>
  <si>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</si>
  <si>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</si>
  <si>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</si>
  <si>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</si>
  <si>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</si>
  <si>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</si>
  <si>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</si>
  <si>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</si>
  <si>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</si>
  <si>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</si>
  <si>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</si>
  <si>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</si>
  <si>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</si>
  <si>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</si>
  <si>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</si>
  <si>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</si>
  <si>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</si>
  <si>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</si>
  <si>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</si>
  <si>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</si>
  <si>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</si>
  <si>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</si>
  <si>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</si>
  <si>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</si>
  <si>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</si>
  <si>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</si>
  <si>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</si>
  <si>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</si>
  <si>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</si>
  <si>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</si>
  <si>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</si>
  <si>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</si>
  <si>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</si>
  <si>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</si>
  <si>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</si>
  <si>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</si>
  <si>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</si>
  <si>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</si>
  <si>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</si>
  <si>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</si>
  <si>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</si>
  <si>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</si>
  <si>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</si>
  <si>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</si>
  <si>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</si>
  <si>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</si>
  <si>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</si>
  <si>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</si>
  <si>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</si>
  <si>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</si>
  <si>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</si>
  <si>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</si>
  <si>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</si>
  <si>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</si>
  <si>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</si>
  <si>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</si>
  <si>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</si>
  <si>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</si>
  <si>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</si>
  <si>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</si>
  <si>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</si>
  <si>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</si>
  <si>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</si>
  <si>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</si>
  <si>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</si>
  <si>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</si>
  <si>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</si>
  <si>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</si>
  <si>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</si>
  <si>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</si>
  <si>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</si>
  <si>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</si>
  <si>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</si>
  <si>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</si>
  <si>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</si>
  <si>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</si>
  <si>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</si>
  <si>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</si>
  <si>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</si>
  <si>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</si>
  <si>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</si>
  <si>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</si>
  <si>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</si>
  <si>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</si>
  <si>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</si>
  <si>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</si>
  <si>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</si>
  <si>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</si>
  <si>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</si>
  <si>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</si>
  <si>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</si>
  <si>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</si>
  <si>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</si>
  <si>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</si>
  <si>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</si>
  <si>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</si>
  <si>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</si>
  <si>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</si>
  <si>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</si>
  <si>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</si>
  <si>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</si>
  <si>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</si>
  <si>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</si>
  <si>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</si>
  <si>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</si>
  <si>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</si>
  <si>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</si>
  <si>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</si>
  <si>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</si>
  <si>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</si>
  <si>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</si>
  <si>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</si>
  <si>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</si>
  <si>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</si>
  <si>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</si>
  <si>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</si>
  <si>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</si>
  <si>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</si>
  <si>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</si>
  <si>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</si>
  <si>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</si>
  <si>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</si>
  <si>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</si>
  <si>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</si>
  <si>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</si>
  <si>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</si>
  <si>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</si>
  <si>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</si>
  <si>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</si>
  <si>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</si>
  <si>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</si>
  <si>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</si>
  <si>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</si>
  <si>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</si>
  <si>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</si>
  <si>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</si>
  <si>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</si>
  <si>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</si>
  <si>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</si>
  <si>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</si>
  <si>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</si>
  <si>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</si>
  <si>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</si>
  <si>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</si>
  <si>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</si>
  <si>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</si>
  <si>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</si>
  <si>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</si>
  <si>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</si>
  <si>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</si>
  <si>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</si>
  <si>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</si>
  <si>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</si>
  <si>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</si>
  <si>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</si>
  <si>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</si>
  <si>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</si>
  <si>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</si>
  <si>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</si>
  <si>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</si>
  <si>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</si>
  <si>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</si>
  <si>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</si>
  <si>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</si>
  <si>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</si>
  <si>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</si>
  <si>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</si>
  <si>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</si>
  <si>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</si>
  <si>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</si>
  <si>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</si>
  <si>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</si>
  <si>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</si>
  <si>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</si>
  <si>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</si>
  <si>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</si>
  <si>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</si>
  <si>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</si>
  <si>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</si>
  <si>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</si>
  <si>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</si>
  <si>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</si>
  <si>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</si>
  <si>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</si>
  <si>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</si>
  <si>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</si>
  <si>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</si>
  <si>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</si>
  <si>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</si>
  <si>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</si>
  <si>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</si>
  <si>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</si>
  <si>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</si>
  <si>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</si>
  <si>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</si>
  <si>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</si>
  <si>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</si>
  <si>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</si>
  <si>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</si>
  <si>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</si>
  <si>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</si>
  <si>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</si>
  <si>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</si>
  <si>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</si>
  <si>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</si>
  <si>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</si>
  <si>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</si>
  <si>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</si>
  <si>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</si>
  <si>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</si>
  <si>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</si>
  <si>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</si>
  <si>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</si>
  <si>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</si>
  <si>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</si>
  <si>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</si>
  <si>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</si>
  <si>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</si>
  <si>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</si>
  <si>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</si>
  <si>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</si>
  <si>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</si>
  <si>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</si>
  <si>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</si>
  <si>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</si>
  <si>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</si>
  <si>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</si>
  <si>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</si>
  <si>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</si>
  <si>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</si>
  <si>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</si>
  <si>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</si>
  <si>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</si>
  <si>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</si>
  <si>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</si>
  <si>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</si>
  <si>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</si>
  <si>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</si>
  <si>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</si>
  <si>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</si>
  <si>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</si>
  <si>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</si>
  <si>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</si>
  <si>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</si>
  <si>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</si>
  <si>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</si>
  <si>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</si>
  <si>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</si>
  <si>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</si>
  <si>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</si>
  <si>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</si>
  <si>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</si>
  <si>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</si>
  <si>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</si>
  <si>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</si>
  <si>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</si>
  <si>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</si>
  <si>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</si>
  <si>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</si>
  <si>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</si>
  <si>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</si>
  <si>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</si>
  <si>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</si>
  <si>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</si>
  <si>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</si>
  <si>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</si>
  <si>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</si>
  <si>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</si>
  <si>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</si>
  <si>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</si>
  <si>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</si>
  <si>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</si>
  <si>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</si>
  <si>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</si>
  <si>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</si>
  <si>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</si>
  <si>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</si>
  <si>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</si>
  <si>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</si>
  <si>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</si>
  <si>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</si>
  <si>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</si>
  <si>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</si>
  <si>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</si>
  <si>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</si>
  <si>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</si>
  <si>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</si>
  <si>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</si>
  <si>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</si>
  <si>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</si>
  <si>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</si>
  <si>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</si>
  <si>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</si>
  <si>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</si>
  <si>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</si>
  <si>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</si>
  <si>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</si>
  <si>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</si>
  <si>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</si>
  <si>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</si>
  <si>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</si>
  <si>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</si>
  <si>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</si>
  <si>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</si>
  <si>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</si>
  <si>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</si>
  <si>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</si>
  <si>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</si>
  <si>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</si>
  <si>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</si>
  <si>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</si>
  <si>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</si>
  <si>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</si>
  <si>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</si>
  <si>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</si>
  <si>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</si>
  <si>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</si>
  <si>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</si>
  <si>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</si>
  <si>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</si>
  <si>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</si>
  <si>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</si>
  <si>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</si>
  <si>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</si>
  <si>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</si>
  <si>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</si>
  <si>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</si>
  <si>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</si>
  <si>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</si>
  <si>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</si>
  <si>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</si>
  <si>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</si>
  <si>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</si>
  <si>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</si>
  <si>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</si>
  <si>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</si>
  <si>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</si>
  <si>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</si>
  <si>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</si>
  <si>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</si>
  <si>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</si>
  <si>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</si>
  <si>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</si>
  <si>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</si>
  <si>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</si>
  <si>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</si>
  <si>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</si>
  <si>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</si>
  <si>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</si>
  <si>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</si>
  <si>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</si>
  <si>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</si>
  <si>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</si>
  <si>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</si>
  <si>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</si>
  <si>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</si>
  <si>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</si>
  <si>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</si>
  <si>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</si>
  <si>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</si>
  <si>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</si>
  <si>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</si>
  <si>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</si>
  <si>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</si>
  <si>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</si>
  <si>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</si>
  <si>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</si>
  <si>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</si>
  <si>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</si>
  <si>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</si>
  <si>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</si>
  <si>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</si>
  <si>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</si>
  <si>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</si>
  <si>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</si>
  <si>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</si>
  <si>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</si>
  <si>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</si>
  <si>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</si>
  <si>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</si>
  <si>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</si>
  <si>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</si>
  <si>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</si>
  <si>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</si>
  <si>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</si>
  <si>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</si>
  <si>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</si>
  <si>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</si>
  <si>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</si>
  <si>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</si>
  <si>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</si>
  <si>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</si>
  <si>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</si>
  <si>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</si>
  <si>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</si>
  <si>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</si>
  <si>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</si>
  <si>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</si>
  <si>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</si>
  <si>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</si>
  <si>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</si>
  <si>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</si>
  <si>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</si>
  <si>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</si>
  <si>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</si>
  <si>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</si>
  <si>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</si>
  <si>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</si>
  <si>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</si>
  <si>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</si>
  <si>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</si>
  <si>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</si>
  <si>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</si>
  <si>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</si>
  <si>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</si>
  <si>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</si>
  <si>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</si>
  <si>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</si>
  <si>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</si>
  <si>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</si>
  <si>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</si>
  <si>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</si>
  <si>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</si>
  <si>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</si>
  <si>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</si>
  <si>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</si>
  <si>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</si>
  <si>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</si>
  <si>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</si>
  <si>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</si>
  <si>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</si>
  <si>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</si>
  <si>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</si>
  <si>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</si>
  <si>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</si>
  <si>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</si>
  <si>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</si>
  <si>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</si>
  <si>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</si>
  <si>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</si>
  <si>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</si>
  <si>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</si>
  <si>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</si>
  <si>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</si>
  <si>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</si>
  <si>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</si>
  <si>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</si>
  <si>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</si>
  <si>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</si>
  <si>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</si>
  <si>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</si>
  <si>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</si>
  <si>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</si>
  <si>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</si>
  <si>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</si>
  <si>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</si>
  <si>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</si>
  <si>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</si>
  <si>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</si>
  <si>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</si>
  <si>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</si>
  <si>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</si>
  <si>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</si>
  <si>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</si>
  <si>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</si>
  <si>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</si>
  <si>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</si>
  <si>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</si>
  <si>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</si>
  <si>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</si>
  <si>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</si>
  <si>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</si>
  <si>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</si>
  <si>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</si>
  <si>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</si>
  <si>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</si>
  <si>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</si>
  <si>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</si>
  <si>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</si>
  <si>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</si>
  <si>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</si>
  <si>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</si>
  <si>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</si>
  <si>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</si>
  <si>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</si>
  <si>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</si>
  <si>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</si>
  <si>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</si>
  <si>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</si>
  <si>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</si>
  <si>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</si>
  <si>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</si>
  <si>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</si>
  <si>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</si>
  <si>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</si>
  <si>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</si>
  <si>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</si>
  <si>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</si>
  <si>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</si>
  <si>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</si>
  <si>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</si>
  <si>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</si>
  <si>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</si>
  <si>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</si>
  <si>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</si>
  <si>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</si>
  <si>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</si>
  <si>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</si>
  <si>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</si>
  <si>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</si>
  <si>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</si>
  <si>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</si>
  <si>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</si>
  <si>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</si>
  <si>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</si>
  <si>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</si>
  <si>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</si>
  <si>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</si>
  <si>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</si>
  <si>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</si>
  <si>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</si>
  <si>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</si>
  <si>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</si>
  <si>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</si>
  <si>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</si>
  <si>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</si>
  <si>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</si>
  <si>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</si>
  <si>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</si>
  <si>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</si>
  <si>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</si>
  <si>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</si>
  <si>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</si>
  <si>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</si>
  <si>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</si>
  <si>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</si>
  <si>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</si>
  <si>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</si>
  <si>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</si>
  <si>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</si>
  <si>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</si>
  <si>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</si>
  <si>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</si>
  <si>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</si>
  <si>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</si>
  <si>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</si>
  <si>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</si>
  <si>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</si>
  <si>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</si>
  <si>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</si>
  <si>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</si>
  <si>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</si>
  <si>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</si>
  <si>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</si>
  <si>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</si>
  <si>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</si>
  <si>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</si>
  <si>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</si>
  <si>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</si>
  <si>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</si>
  <si>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</si>
  <si>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</si>
  <si>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</si>
  <si>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</si>
  <si>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</si>
  <si>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</si>
  <si>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</si>
  <si>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</si>
  <si>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</si>
  <si>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</si>
  <si>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</si>
  <si>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</si>
  <si>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</si>
  <si>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</si>
  <si>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</si>
  <si>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</si>
  <si>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</si>
  <si>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</si>
  <si>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</si>
  <si>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</si>
  <si>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</si>
  <si>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</si>
  <si>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</si>
  <si>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</si>
  <si>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</si>
  <si>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</si>
  <si>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</si>
  <si>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</si>
  <si>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</si>
  <si>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</si>
  <si>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</si>
  <si>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</si>
  <si>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</si>
  <si>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</si>
  <si>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</si>
  <si>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</si>
  <si>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</si>
  <si>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</si>
  <si>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</si>
  <si>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</si>
  <si>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</si>
  <si>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</si>
  <si>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</si>
  <si>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</si>
  <si>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</si>
  <si>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</si>
  <si>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</si>
  <si>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</si>
  <si>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</si>
  <si>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</si>
  <si>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</si>
  <si>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</si>
  <si>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</si>
  <si>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</si>
  <si>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</si>
  <si>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</si>
  <si>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</si>
  <si>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</si>
  <si>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</si>
  <si>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</si>
  <si>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</si>
  <si>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</si>
  <si>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</si>
  <si>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</si>
  <si>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</si>
  <si>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</si>
  <si>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</si>
  <si>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</si>
  <si>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</si>
  <si>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</si>
  <si>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</si>
  <si>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</si>
  <si>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</si>
  <si>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</si>
  <si>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</si>
  <si>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</si>
  <si>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</si>
  <si>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</si>
  <si>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</si>
  <si>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</si>
  <si>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</si>
  <si>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</si>
  <si>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</si>
  <si>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</si>
  <si>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</si>
  <si>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</si>
  <si>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</si>
  <si>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</si>
  <si>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</si>
  <si>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</si>
  <si>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</si>
  <si>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</si>
  <si>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</si>
  <si>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</si>
  <si>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</si>
  <si>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</si>
  <si>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</si>
  <si>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</si>
  <si>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</si>
  <si>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</si>
  <si>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</si>
  <si>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</si>
  <si>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</si>
  <si>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</si>
  <si>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</si>
  <si>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</si>
  <si>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</si>
  <si>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</si>
  <si>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</si>
  <si>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</si>
  <si>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</si>
  <si>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</si>
  <si>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</si>
  <si>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</si>
  <si>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</si>
  <si>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</si>
  <si>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</si>
  <si>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</si>
  <si>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</si>
  <si>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</si>
  <si>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</si>
  <si>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</si>
  <si>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</si>
  <si>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</si>
  <si>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</si>
  <si>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</si>
  <si>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</si>
  <si>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</si>
  <si>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</si>
  <si>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</si>
  <si>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</si>
  <si>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</si>
  <si>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</si>
  <si>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</si>
  <si>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</si>
  <si>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</si>
  <si>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</si>
  <si>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</si>
  <si>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</si>
  <si>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</si>
  <si>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</si>
  <si>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</si>
  <si>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</si>
  <si>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</si>
  <si>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</si>
  <si>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</si>
  <si>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</si>
  <si>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</si>
  <si>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</si>
  <si>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</si>
  <si>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</si>
  <si>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</si>
  <si>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</si>
  <si>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</si>
  <si>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</si>
  <si>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</si>
  <si>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</si>
  <si>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</si>
  <si>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</si>
  <si>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</si>
  <si>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</si>
  <si>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</si>
  <si>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</si>
  <si>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</si>
  <si>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</si>
  <si>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</si>
  <si>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</si>
  <si>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</si>
  <si>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</si>
  <si>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</si>
  <si>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</si>
  <si>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</si>
  <si>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</si>
  <si>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</si>
  <si>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</si>
  <si>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</si>
  <si>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</si>
  <si>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</si>
  <si>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</si>
  <si>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</si>
  <si>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</si>
  <si>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</si>
  <si>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</si>
  <si>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</si>
  <si>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</si>
  <si>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</si>
  <si>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</si>
  <si>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</si>
  <si>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</si>
  <si>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</si>
  <si>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</si>
  <si>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</si>
  <si>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</si>
  <si>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</si>
  <si>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</si>
  <si>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</si>
  <si>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</si>
  <si>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</si>
  <si>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</si>
  <si>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</si>
  <si>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</si>
  <si>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</si>
  <si>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</si>
  <si>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</si>
  <si>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</si>
  <si>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</si>
  <si>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</si>
  <si>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</si>
  <si>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</si>
  <si>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</si>
  <si>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</si>
  <si>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</si>
  <si>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</si>
  <si>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</si>
  <si>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</si>
  <si>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</si>
  <si>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</si>
  <si>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</si>
  <si>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</si>
  <si>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</si>
  <si>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</si>
  <si>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</si>
  <si>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</si>
  <si>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</si>
  <si>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</si>
  <si>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</si>
  <si>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</si>
  <si>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</si>
  <si>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</si>
  <si>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</si>
  <si>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</si>
  <si>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</si>
  <si>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</si>
  <si>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</si>
  <si>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</si>
  <si>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</si>
  <si>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</si>
  <si>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</si>
  <si>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</si>
  <si>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</si>
  <si>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</si>
  <si>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</si>
  <si>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</si>
  <si>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</si>
  <si>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</si>
  <si>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</si>
  <si>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</si>
  <si>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</si>
  <si>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</si>
  <si>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</si>
  <si>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</si>
  <si>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</si>
  <si>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</si>
  <si>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</si>
  <si>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</si>
  <si>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</si>
  <si>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</si>
  <si>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</si>
  <si>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</si>
  <si>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</si>
  <si>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</si>
  <si>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</si>
  <si>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</si>
  <si>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</si>
  <si>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</si>
  <si>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</si>
  <si>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</si>
  <si>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</si>
  <si>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</si>
  <si>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</si>
  <si>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</si>
  <si>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</si>
  <si>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</si>
  <si>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</si>
  <si>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</si>
  <si>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</si>
  <si>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</si>
  <si>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</si>
  <si>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</si>
  <si>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</si>
  <si>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</si>
  <si>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</si>
  <si>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</si>
  <si>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</si>
  <si>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</si>
  <si>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</si>
  <si>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</si>
  <si>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</si>
  <si>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</si>
  <si>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</si>
  <si>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</si>
  <si>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</si>
  <si>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</si>
  <si>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</si>
  <si>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</si>
  <si>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</si>
  <si>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</si>
  <si>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</si>
  <si>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</si>
  <si>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</si>
  <si>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</si>
  <si>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</si>
  <si>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</si>
  <si>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</si>
  <si>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</si>
  <si>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</si>
  <si>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</si>
  <si>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</si>
  <si>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</si>
  <si>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</si>
  <si>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</si>
  <si>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</si>
  <si>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</si>
  <si>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</si>
  <si>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</si>
  <si>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</si>
  <si>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</si>
  <si>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</si>
  <si>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</si>
  <si>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</si>
  <si>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</si>
  <si>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</si>
  <si>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</si>
  <si>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</si>
  <si>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</si>
  <si>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</si>
  <si>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</si>
  <si>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</si>
  <si>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</si>
  <si>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</si>
  <si>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</si>
  <si>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</si>
  <si>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</si>
  <si>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</si>
  <si>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</si>
  <si>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</si>
  <si>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</si>
  <si>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</si>
  <si>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</si>
  <si>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</si>
  <si>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</si>
  <si>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</si>
  <si>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</si>
  <si>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</si>
  <si>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</si>
  <si>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</si>
  <si>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</si>
  <si>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</si>
  <si>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</si>
  <si>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</si>
  <si>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</si>
  <si>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</si>
  <si>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</si>
  <si>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</si>
  <si>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</si>
  <si>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</si>
  <si>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</si>
  <si>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</si>
  <si>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</si>
  <si>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</si>
  <si>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</si>
  <si>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</si>
  <si>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</si>
  <si>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</si>
  <si>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</si>
  <si>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</si>
  <si>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</si>
  <si>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</si>
  <si>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</si>
  <si>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</si>
  <si>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</si>
  <si>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</si>
  <si>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</si>
  <si>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</si>
  <si>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</si>
  <si>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</si>
  <si>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</si>
  <si>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</si>
  <si>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</si>
  <si>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</si>
  <si>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</si>
  <si>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</si>
  <si>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</si>
  <si>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</si>
  <si>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</si>
  <si>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</si>
  <si>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</si>
  <si>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</si>
  <si>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</si>
  <si>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</si>
  <si>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</si>
  <si>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</si>
  <si>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</si>
  <si>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</si>
  <si>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</si>
  <si>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</si>
  <si>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</si>
  <si>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</si>
  <si>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</si>
  <si>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</si>
  <si>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</si>
  <si>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</si>
  <si>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</si>
  <si>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</si>
  <si>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</si>
  <si>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</si>
  <si>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</si>
  <si>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</si>
  <si>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</si>
  <si>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</si>
  <si>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</si>
  <si>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</si>
  <si>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</si>
  <si>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</si>
  <si>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</si>
  <si>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</si>
  <si>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</si>
  <si>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</si>
  <si>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</si>
  <si>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</si>
  <si>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</si>
  <si>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</si>
  <si>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</si>
  <si>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</si>
  <si>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</si>
  <si>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</si>
  <si>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</si>
  <si>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</si>
  <si>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</si>
  <si>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</si>
  <si>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</si>
  <si>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</si>
  <si>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</si>
  <si>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</si>
  <si>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</si>
  <si>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</si>
  <si>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</si>
  <si>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</si>
  <si>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</si>
  <si>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</si>
  <si>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</si>
  <si>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</si>
  <si>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</si>
  <si>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</si>
  <si>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</si>
  <si>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</si>
  <si>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</si>
  <si>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</si>
  <si>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</si>
  <si>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</si>
  <si>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</si>
  <si>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</si>
  <si>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</si>
  <si>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</si>
  <si>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</si>
  <si>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</si>
  <si>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</si>
  <si>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</si>
  <si>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</si>
  <si>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</si>
  <si>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</si>
  <si>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</si>
  <si>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</si>
  <si>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</si>
  <si>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</si>
  <si>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</si>
  <si>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</si>
  <si>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</si>
  <si>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</si>
  <si>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</si>
  <si>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</si>
  <si>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</si>
  <si>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</si>
  <si>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</si>
  <si>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</si>
  <si>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</si>
  <si>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</si>
  <si>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</si>
  <si>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</si>
  <si>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</si>
  <si>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</si>
  <si>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</si>
  <si>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</si>
  <si>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</si>
  <si>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</si>
  <si>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</si>
  <si>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</si>
  <si>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</si>
  <si>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</si>
  <si>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</si>
  <si>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</si>
  <si>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</si>
  <si>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</si>
  <si>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</si>
  <si>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</si>
  <si>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</si>
  <si>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</si>
  <si>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</si>
  <si>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</si>
  <si>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</si>
  <si>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</si>
  <si>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</si>
  <si>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</si>
  <si>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</si>
  <si>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</si>
  <si>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</si>
  <si>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</si>
  <si>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</si>
  <si>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</si>
  <si>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</si>
  <si>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</si>
  <si>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</si>
  <si>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</si>
  <si>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</si>
  <si>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</si>
  <si>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</si>
  <si>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</si>
  <si>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</si>
  <si>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</si>
  <si>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</si>
  <si>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</si>
  <si>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</si>
  <si>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</si>
  <si>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</si>
  <si>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</si>
  <si>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</si>
  <si>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</si>
  <si>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</si>
  <si>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</si>
  <si>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</si>
  <si>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</si>
  <si>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</si>
  <si>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</si>
  <si>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</si>
  <si>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</si>
  <si>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</si>
  <si>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</si>
  <si>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</si>
  <si>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</si>
  <si>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</si>
  <si>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</si>
  <si>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</si>
  <si>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</si>
  <si>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</si>
  <si>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</si>
  <si>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</si>
  <si>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</si>
  <si>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</si>
  <si>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</si>
  <si>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</si>
  <si>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</si>
  <si>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</si>
  <si>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</si>
  <si>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</si>
  <si>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</si>
  <si>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</si>
  <si>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</si>
  <si>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</si>
  <si>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</si>
  <si>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</si>
  <si>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</si>
  <si>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</si>
  <si>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</si>
  <si>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</si>
  <si>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</si>
  <si>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</si>
  <si>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</si>
  <si>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</si>
  <si>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</si>
  <si>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</si>
  <si>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</si>
  <si>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</si>
  <si>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</si>
  <si>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</si>
  <si>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</si>
  <si>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</si>
  <si>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</si>
  <si>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</si>
  <si>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</si>
  <si>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</si>
  <si>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</si>
  <si>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</si>
  <si>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</si>
  <si>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</si>
  <si>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</si>
  <si>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</si>
  <si>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</si>
  <si>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</si>
  <si>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</si>
  <si>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</si>
  <si>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</si>
  <si>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</si>
  <si>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</si>
  <si>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</si>
  <si>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</si>
  <si>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</si>
  <si>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</si>
  <si>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</si>
  <si>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</si>
  <si>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</si>
  <si>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</si>
  <si>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</si>
  <si>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</si>
  <si>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</si>
  <si>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</si>
  <si>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</si>
  <si>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</si>
  <si>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</si>
  <si>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</si>
  <si>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</si>
  <si>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</si>
  <si>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</si>
  <si>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</si>
  <si>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</si>
  <si>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</si>
  <si>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</si>
  <si>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</si>
  <si>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</si>
  <si>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</si>
  <si>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</si>
  <si>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</si>
  <si>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</si>
  <si>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</si>
  <si>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</si>
  <si>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</si>
  <si>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</si>
  <si>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</si>
  <si>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</si>
  <si>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</si>
  <si>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</si>
  <si>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</si>
  <si>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</si>
  <si>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</si>
  <si>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</si>
  <si>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</si>
  <si>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</si>
  <si>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</si>
  <si>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</si>
  <si>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</si>
  <si>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</si>
  <si>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</si>
  <si>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</si>
  <si>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</si>
  <si>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</si>
  <si>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</si>
  <si>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</si>
  <si>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</si>
  <si>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</si>
  <si>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</si>
  <si>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</si>
  <si>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</si>
  <si>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</si>
  <si>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</si>
  <si>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</si>
  <si>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</si>
  <si>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</si>
  <si>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</si>
  <si>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</si>
  <si>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</si>
  <si>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</si>
  <si>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</si>
  <si>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</si>
  <si>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</si>
  <si>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</si>
  <si>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</si>
  <si>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</si>
  <si>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</si>
  <si>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</si>
  <si>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</si>
  <si>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</si>
  <si>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</si>
  <si>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</si>
  <si>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</si>
  <si>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</si>
  <si>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</si>
  <si>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</si>
  <si>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</si>
  <si>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</si>
  <si>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</si>
  <si>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</si>
  <si>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</si>
  <si>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</si>
  <si>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</si>
  <si>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</si>
  <si>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</si>
  <si>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</si>
  <si>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</si>
  <si>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</si>
  <si>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</si>
  <si>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</si>
  <si>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</si>
  <si>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</si>
  <si>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</si>
  <si>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</si>
  <si>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</si>
  <si>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</si>
  <si>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</si>
  <si>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</si>
  <si>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</si>
  <si>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</si>
  <si>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</si>
  <si>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</si>
  <si>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</si>
  <si>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</si>
  <si>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</si>
  <si>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</si>
  <si>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</si>
  <si>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</si>
  <si>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</si>
  <si>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</si>
  <si>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</si>
  <si>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</si>
  <si>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</si>
  <si>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</si>
  <si>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</si>
  <si>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</si>
  <si>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</si>
  <si>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</si>
  <si>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</si>
  <si>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</si>
  <si>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</si>
  <si>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</si>
  <si>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</si>
  <si>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</si>
  <si>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</si>
  <si>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</si>
  <si>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</si>
  <si>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</si>
  <si>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</si>
  <si>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</si>
  <si>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</si>
  <si>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</si>
  <si>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</si>
  <si>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</si>
  <si>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</si>
  <si>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</si>
  <si>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</si>
  <si>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</si>
  <si>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</si>
  <si>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</si>
  <si>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</si>
  <si>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</si>
  <si>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</si>
  <si>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</si>
  <si>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</si>
  <si>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</si>
  <si>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</si>
  <si>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</si>
  <si>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</si>
  <si>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</si>
  <si>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</si>
  <si>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</si>
  <si>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</si>
  <si>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</si>
  <si>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</si>
  <si>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</si>
  <si>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</si>
  <si>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</si>
  <si>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</si>
  <si>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</si>
  <si>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</si>
  <si>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</si>
  <si>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</si>
  <si>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</si>
  <si>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</si>
  <si>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</si>
  <si>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</si>
  <si>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</si>
  <si>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</si>
  <si>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</si>
  <si>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</si>
  <si>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</si>
  <si>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</si>
  <si>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</si>
  <si>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</si>
  <si>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</si>
  <si>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</si>
  <si>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</si>
  <si>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</si>
  <si>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</si>
  <si>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</si>
  <si>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</si>
  <si>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</si>
  <si>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</si>
  <si>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</si>
  <si>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</si>
  <si>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</si>
  <si>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</si>
  <si>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</si>
  <si>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</si>
  <si>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</si>
  <si>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</si>
  <si>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</si>
  <si>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</si>
  <si>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</si>
  <si>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</si>
  <si>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</si>
  <si>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</si>
  <si>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</si>
  <si>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</si>
  <si>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</si>
  <si>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</si>
  <si>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</si>
  <si>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</si>
  <si>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</si>
  <si>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</si>
  <si>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</si>
  <si>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</si>
  <si>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</si>
  <si>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</si>
  <si>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</si>
  <si>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</si>
  <si>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</si>
  <si>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</si>
  <si>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</si>
  <si>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</si>
  <si>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</si>
  <si>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</si>
  <si>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</si>
  <si>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</si>
  <si>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</si>
  <si>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</si>
  <si>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</si>
  <si>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</si>
  <si>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</si>
  <si>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</si>
  <si>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</si>
  <si>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</si>
  <si>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</si>
  <si>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</si>
  <si>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</si>
  <si>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</si>
  <si>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</si>
  <si>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</si>
  <si>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</si>
  <si>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</si>
  <si>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</si>
  <si>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</si>
  <si>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</si>
  <si>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</si>
  <si>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</si>
  <si>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</si>
  <si>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</si>
  <si>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</si>
  <si>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</si>
  <si>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</si>
  <si>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</si>
  <si>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</si>
  <si>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</si>
  <si>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</si>
  <si>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</si>
  <si>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</si>
  <si>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</si>
  <si>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</si>
  <si>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</si>
  <si>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</si>
  <si>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</si>
  <si>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</si>
  <si>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</si>
  <si>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</si>
  <si>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</si>
  <si>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</si>
  <si>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</si>
  <si>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</si>
  <si>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</si>
  <si>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</si>
  <si>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</si>
  <si>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</si>
  <si>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</si>
  <si>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</si>
  <si>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</si>
  <si>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</si>
  <si>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</si>
  <si>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</si>
  <si>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</si>
  <si>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</si>
  <si>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</si>
  <si>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</si>
  <si>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</si>
  <si>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</si>
  <si>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</si>
  <si>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</si>
  <si>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</si>
  <si>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</si>
  <si>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</si>
  <si>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</si>
  <si>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</si>
  <si>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</si>
  <si>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</si>
  <si>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</si>
  <si>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</si>
  <si>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</si>
  <si>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</si>
  <si>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</si>
  <si>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</si>
  <si>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</si>
  <si>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</si>
  <si>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</si>
  <si>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</si>
  <si>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</si>
  <si>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</si>
  <si>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</si>
  <si>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</si>
  <si>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</si>
  <si>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</si>
  <si>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</si>
  <si>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</si>
  <si>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</si>
  <si>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</si>
  <si>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</si>
  <si>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</si>
  <si>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</si>
  <si>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</si>
  <si>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</si>
  <si>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</si>
  <si>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</si>
  <si>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</si>
  <si>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</si>
  <si>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</si>
  <si>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</si>
  <si>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</si>
  <si>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</si>
  <si>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</si>
  <si>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</si>
  <si>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</si>
  <si>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</si>
  <si>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</si>
  <si>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</si>
  <si>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</si>
  <si>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</si>
  <si>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</si>
  <si>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</si>
  <si>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</si>
  <si>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</si>
  <si>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</si>
  <si>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</si>
  <si>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</si>
  <si>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</si>
  <si>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</si>
  <si>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</si>
  <si>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</si>
  <si>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</si>
  <si>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</si>
  <si>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</si>
  <si>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</si>
  <si>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</si>
  <si>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</si>
  <si>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</si>
  <si>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</si>
  <si>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</si>
  <si>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</si>
  <si>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</si>
  <si>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</si>
  <si>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</si>
  <si>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</si>
  <si>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</si>
  <si>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</si>
  <si>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</si>
  <si>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</si>
  <si>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</si>
  <si>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</si>
  <si>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</si>
  <si>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</si>
  <si>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</si>
  <si>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</si>
  <si>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</si>
  <si>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</si>
  <si>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</si>
  <si>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</si>
  <si>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</si>
  <si>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</si>
  <si>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</si>
  <si>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</si>
  <si>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</si>
  <si>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</si>
  <si>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</si>
  <si>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</si>
  <si>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</si>
  <si>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</si>
  <si>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</si>
  <si>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</si>
  <si>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</si>
  <si>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</si>
  <si>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</si>
  <si>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</si>
  <si>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</si>
  <si>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</si>
  <si>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</si>
  <si>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</si>
  <si>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</si>
  <si>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</si>
  <si>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</si>
  <si>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</si>
  <si>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</si>
  <si>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</si>
  <si>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</si>
  <si>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</si>
  <si>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</si>
  <si>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</si>
  <si>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</si>
  <si>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</si>
  <si>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</si>
  <si>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</si>
  <si>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</si>
  <si>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</si>
  <si>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</si>
  <si>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</si>
  <si>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</si>
  <si>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</si>
  <si>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</si>
  <si>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</si>
  <si>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</si>
  <si>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</si>
  <si>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</si>
  <si>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</si>
  <si>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</si>
  <si>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</si>
  <si>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</si>
  <si>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</si>
  <si>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</si>
  <si>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</si>
  <si>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</si>
  <si>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</si>
  <si>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</si>
  <si>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</si>
  <si>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</si>
  <si>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</si>
  <si>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</si>
  <si>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</si>
  <si>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</si>
  <si>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</si>
  <si>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</si>
  <si>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</si>
  <si>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</si>
  <si>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</si>
  <si>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</si>
  <si>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</si>
  <si>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</si>
  <si>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</si>
  <si>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</si>
  <si>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</si>
  <si>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</si>
  <si>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</si>
  <si>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</si>
  <si>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</si>
  <si>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</si>
  <si>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</si>
  <si>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</si>
  <si>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</si>
  <si>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</si>
  <si>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</si>
  <si>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</si>
  <si>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</si>
  <si>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</si>
  <si>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</si>
  <si>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</si>
  <si>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</si>
  <si>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</si>
  <si>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</si>
  <si>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</si>
  <si>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</si>
  <si>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</si>
  <si>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</si>
  <si>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</si>
  <si>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</si>
  <si>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</si>
  <si>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</si>
  <si>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</si>
  <si>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</si>
  <si>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</si>
  <si>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</si>
  <si>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</si>
  <si>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</si>
  <si>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</si>
  <si>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</si>
  <si>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</si>
  <si>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</si>
  <si>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</si>
  <si>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</si>
  <si>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</si>
  <si>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</si>
  <si>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</si>
  <si>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</si>
  <si>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</si>
  <si>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</si>
  <si>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</si>
  <si>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</si>
  <si>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</si>
  <si>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</si>
  <si>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</si>
  <si>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</si>
  <si>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</si>
  <si>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</si>
  <si>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</si>
  <si>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</si>
  <si>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</si>
  <si>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</si>
  <si>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</si>
  <si>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</si>
  <si>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</si>
  <si>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</si>
  <si>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</si>
  <si>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</si>
  <si>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</si>
  <si>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</si>
  <si>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</si>
  <si>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</si>
  <si>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</si>
  <si>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</si>
  <si>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</si>
  <si>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</si>
  <si>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</si>
  <si>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</si>
  <si>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</si>
  <si>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</si>
  <si>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</si>
  <si>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</si>
  <si>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</si>
  <si>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</si>
  <si>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</si>
  <si>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</si>
  <si>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</si>
  <si>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</si>
  <si>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</si>
  <si>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</si>
  <si>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</si>
  <si>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</si>
  <si>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</si>
  <si>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</si>
  <si>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</si>
  <si>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</si>
  <si>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</si>
  <si>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</si>
  <si>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</si>
  <si>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</si>
  <si>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</si>
  <si>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</si>
  <si>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</si>
  <si>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</si>
  <si>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</si>
  <si>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</si>
  <si>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</si>
  <si>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</si>
  <si>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</si>
  <si>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</si>
  <si>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</si>
  <si>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</si>
  <si>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</si>
  <si>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</si>
  <si>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</si>
  <si>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</si>
  <si>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</si>
  <si>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</si>
  <si>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</si>
  <si>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</si>
  <si>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</si>
  <si>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</si>
  <si>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</si>
  <si>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</si>
  <si>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</si>
  <si>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</si>
  <si>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</si>
  <si>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</si>
  <si>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</si>
  <si>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</si>
  <si>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</si>
  <si>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</si>
  <si>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</si>
  <si>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</si>
  <si>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</si>
  <si>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</si>
  <si>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</si>
  <si>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</si>
  <si>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</si>
  <si>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</si>
  <si>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</si>
  <si>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</si>
  <si>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</si>
  <si>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</si>
  <si>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</si>
  <si>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</si>
  <si>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</si>
  <si>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</si>
  <si>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</si>
  <si>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</si>
  <si>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</si>
  <si>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</si>
  <si>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</si>
  <si>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</si>
  <si>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</si>
  <si>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</si>
  <si>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</si>
  <si>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</si>
  <si>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</si>
  <si>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</si>
  <si>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</si>
  <si>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</si>
  <si>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</si>
  <si>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</si>
  <si>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</si>
  <si>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</si>
  <si>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</si>
  <si>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</si>
  <si>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</si>
  <si>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</si>
  <si>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</si>
  <si>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</si>
  <si>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</si>
  <si>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</si>
  <si>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</si>
  <si>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</si>
  <si>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</si>
  <si>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</si>
  <si>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</si>
  <si>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</si>
  <si>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</si>
  <si>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</si>
  <si>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</si>
  <si>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</si>
  <si>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</si>
  <si>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</si>
  <si>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</si>
  <si>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</si>
  <si>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</si>
  <si>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</si>
  <si>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</si>
  <si>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</si>
  <si>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</si>
  <si>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</si>
  <si>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</si>
  <si>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</si>
  <si>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</si>
  <si>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</si>
  <si>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</si>
  <si>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</si>
  <si>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</si>
  <si>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</si>
  <si>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</si>
  <si>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</si>
  <si>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</si>
  <si>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</si>
  <si>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</si>
  <si>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</si>
  <si>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</si>
  <si>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</si>
  <si>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</si>
  <si>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</si>
  <si>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</si>
  <si>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</si>
  <si>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</si>
  <si>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</si>
  <si>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</si>
  <si>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</si>
  <si>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</si>
  <si>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</si>
  <si>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</si>
  <si>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</si>
  <si>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</si>
  <si>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</si>
  <si>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</si>
  <si>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</si>
  <si>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</si>
  <si>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</si>
  <si>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</si>
  <si>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</si>
  <si>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</si>
  <si>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</si>
  <si>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</si>
  <si>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</si>
  <si>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</si>
  <si>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</si>
  <si>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</si>
  <si>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</si>
  <si>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</si>
  <si>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</si>
  <si>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</si>
  <si>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</si>
  <si>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</si>
  <si>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</si>
  <si>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</si>
  <si>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</si>
  <si>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</si>
  <si>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</si>
  <si>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</si>
  <si>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</si>
  <si>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</si>
  <si>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</si>
  <si>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</si>
  <si>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</si>
  <si>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</si>
  <si>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</si>
  <si>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</si>
  <si>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</si>
  <si>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</si>
  <si>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</si>
  <si>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</si>
  <si>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</si>
  <si>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</si>
  <si>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</si>
  <si>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</si>
  <si>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</si>
  <si>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</si>
  <si>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</si>
  <si>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</si>
  <si>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</si>
  <si>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</si>
  <si>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</si>
  <si>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</si>
  <si>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</si>
  <si>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</si>
  <si>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</si>
  <si>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</si>
  <si>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</si>
  <si>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</si>
  <si>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</si>
  <si>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</si>
  <si>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</si>
  <si>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</si>
  <si>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</si>
  <si>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</si>
  <si>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</si>
  <si>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</si>
  <si>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</si>
  <si>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</si>
  <si>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</si>
  <si>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</si>
  <si>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</si>
  <si>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</si>
  <si>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</si>
  <si>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</si>
  <si>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</si>
  <si>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</si>
  <si>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</si>
  <si>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</si>
  <si>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</si>
  <si>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</si>
  <si>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</si>
  <si>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</si>
  <si>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</si>
  <si>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</si>
  <si>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</si>
  <si>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</si>
  <si>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</si>
  <si>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</si>
  <si>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</si>
  <si>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</si>
  <si>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</si>
  <si>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</si>
  <si>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</si>
  <si>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</si>
  <si>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</si>
  <si>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</si>
  <si>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</si>
  <si>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</si>
  <si>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</si>
  <si>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</si>
  <si>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</si>
  <si>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</si>
  <si>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</si>
  <si>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</si>
  <si>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</si>
  <si>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</si>
  <si>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</si>
  <si>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</si>
  <si>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</si>
  <si>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</si>
  <si>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</si>
  <si>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</si>
  <si>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</si>
  <si>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</si>
  <si>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</si>
  <si>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</si>
  <si>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</si>
  <si>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</si>
  <si>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</si>
  <si>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</si>
  <si>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</si>
  <si>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</si>
  <si>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</si>
  <si>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</si>
  <si>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</si>
  <si>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</si>
  <si>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</si>
  <si>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</si>
  <si>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</si>
  <si>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</si>
  <si>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</si>
  <si>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</si>
  <si>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</si>
  <si>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</si>
  <si>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</si>
  <si>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</si>
  <si>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</si>
  <si>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</si>
  <si>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</si>
  <si>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</si>
  <si>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</si>
  <si>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</si>
  <si>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</si>
  <si>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</si>
  <si>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</si>
  <si>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</si>
  <si>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</si>
  <si>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</si>
  <si>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</si>
  <si>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</si>
  <si>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</si>
  <si>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</si>
  <si>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</si>
  <si>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</si>
  <si>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</si>
  <si>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</si>
  <si>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</si>
  <si>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</si>
  <si>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</si>
  <si>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</si>
  <si>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</si>
  <si>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</si>
  <si>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</si>
  <si>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</si>
  <si>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</si>
  <si>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</si>
  <si>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</si>
  <si>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</si>
  <si>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</si>
  <si>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</si>
  <si>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</si>
  <si>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</si>
  <si>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</si>
  <si>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</si>
  <si>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</si>
  <si>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</si>
  <si>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</si>
  <si>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</si>
  <si>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</si>
  <si>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</si>
  <si>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</si>
  <si>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</si>
  <si>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</si>
  <si>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</si>
  <si>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</si>
  <si>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</si>
  <si>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</si>
  <si>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</si>
  <si>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</si>
  <si>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</si>
  <si>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</si>
  <si>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</si>
  <si>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</si>
  <si>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</si>
  <si>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</si>
  <si>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</si>
  <si>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</si>
  <si>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</si>
  <si>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</si>
  <si>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</si>
  <si>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</si>
  <si>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</si>
  <si>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</si>
  <si>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</si>
  <si>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</si>
  <si>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</si>
  <si>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</si>
  <si>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</si>
  <si>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</si>
  <si>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</si>
  <si>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</si>
  <si>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</si>
  <si>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</si>
  <si>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</si>
  <si>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</si>
  <si>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</si>
  <si>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</si>
  <si>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</si>
  <si>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</si>
  <si>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</si>
  <si>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</si>
  <si>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</si>
  <si>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</si>
  <si>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</si>
  <si>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</si>
  <si>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</si>
  <si>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</si>
  <si>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</si>
  <si>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</si>
  <si>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</si>
  <si>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</si>
  <si>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</si>
  <si>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</si>
  <si>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</si>
  <si>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</si>
  <si>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</si>
  <si>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</si>
  <si>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</si>
  <si>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</si>
  <si>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</si>
  <si>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</si>
  <si>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</si>
  <si>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</si>
  <si>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</si>
  <si>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</si>
  <si>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</si>
  <si>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</si>
  <si>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</si>
  <si>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</si>
  <si>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</si>
  <si>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</si>
  <si>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</si>
  <si>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</si>
  <si>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</si>
  <si>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</si>
  <si>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</si>
  <si>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</si>
  <si>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</si>
  <si>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</si>
  <si>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</si>
  <si>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</si>
  <si>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</si>
  <si>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</si>
  <si>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</si>
  <si>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</si>
  <si>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</si>
  <si>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</si>
  <si>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</si>
  <si>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</si>
  <si>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</si>
  <si>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</si>
  <si>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</si>
  <si>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</si>
  <si>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</si>
  <si>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</si>
  <si>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</si>
  <si>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</si>
  <si>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</si>
  <si>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</si>
  <si>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</si>
  <si>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</si>
  <si>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</si>
  <si>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</si>
  <si>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</si>
  <si>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</si>
  <si>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</si>
  <si>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</si>
  <si>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</si>
  <si>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</si>
  <si>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</si>
  <si>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</si>
  <si>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</si>
  <si>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</si>
  <si>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</si>
  <si>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</si>
  <si>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</si>
  <si>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</si>
  <si>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</si>
  <si>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</si>
  <si>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</si>
  <si>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</si>
  <si>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</si>
  <si>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</si>
  <si>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</si>
  <si>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</si>
  <si>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</si>
  <si>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</si>
  <si>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</si>
  <si>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</si>
  <si>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</si>
  <si>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</si>
  <si>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</si>
  <si>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</si>
  <si>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</si>
  <si>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</si>
  <si>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</si>
  <si>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</si>
  <si>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</si>
  <si>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</si>
  <si>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</si>
  <si>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</si>
  <si>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</si>
  <si>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</si>
  <si>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</si>
  <si>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</si>
  <si>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</si>
  <si>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</si>
  <si>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</si>
  <si>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</si>
  <si>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</si>
  <si>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</si>
  <si>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</si>
  <si>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</si>
  <si>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</si>
  <si>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</si>
  <si>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</si>
  <si>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</si>
  <si>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</si>
  <si>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</si>
  <si>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</si>
  <si>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</si>
  <si>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</si>
  <si>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</si>
  <si>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</si>
  <si>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</si>
  <si>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</si>
  <si>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</si>
  <si>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</si>
  <si>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</si>
  <si>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</si>
  <si>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</si>
  <si>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</si>
  <si>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</si>
  <si>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</si>
  <si>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</si>
  <si>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</si>
  <si>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</si>
  <si>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</si>
  <si>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</si>
  <si>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</si>
  <si>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</si>
  <si>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</si>
  <si>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</si>
  <si>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</si>
  <si>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</si>
  <si>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</si>
  <si>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</si>
  <si>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</si>
  <si>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</si>
  <si>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</si>
  <si>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</si>
  <si>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</si>
  <si>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</si>
  <si>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</si>
  <si>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</si>
  <si>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</si>
  <si>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</si>
  <si>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</si>
  <si>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</si>
  <si>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</si>
  <si>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</si>
  <si>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</si>
  <si>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</si>
  <si>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</si>
  <si>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</si>
  <si>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</si>
  <si>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</si>
  <si>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</si>
  <si>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</si>
  <si>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</si>
  <si>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</si>
  <si>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</si>
  <si>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</si>
  <si>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</si>
  <si>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</si>
  <si>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</si>
  <si>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</si>
  <si>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</si>
  <si>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</si>
  <si>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</si>
  <si>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</si>
  <si>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</si>
  <si>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</si>
  <si>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</si>
  <si>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</si>
  <si>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</si>
  <si>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</si>
  <si>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</si>
  <si>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</si>
  <si>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</si>
  <si>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</si>
  <si>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</si>
  <si>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</si>
  <si>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</si>
  <si>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</si>
  <si>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</si>
  <si>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</si>
  <si>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</si>
  <si>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</si>
  <si>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</si>
  <si>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</si>
  <si>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</si>
  <si>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</si>
  <si>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</si>
  <si>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</si>
  <si>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</si>
  <si>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</si>
  <si>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</si>
  <si>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</si>
  <si>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</si>
  <si>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</si>
  <si>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</si>
  <si>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</si>
  <si>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</si>
  <si>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</si>
  <si>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</si>
  <si>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</si>
  <si>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</si>
  <si>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</si>
  <si>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</si>
  <si>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</si>
  <si>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</si>
  <si>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</si>
  <si>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</si>
  <si>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</si>
  <si>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</si>
  <si>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</si>
  <si>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</si>
  <si>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</si>
  <si>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</si>
  <si>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</si>
  <si>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</si>
  <si>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</si>
  <si>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</si>
  <si>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</si>
  <si>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</si>
  <si>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</si>
  <si>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</si>
  <si>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</si>
  <si>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</si>
  <si>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</si>
  <si>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</si>
  <si>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</si>
  <si>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</si>
  <si>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</si>
  <si>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</si>
  <si>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</si>
  <si>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</si>
  <si>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</si>
  <si>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</si>
  <si>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</si>
  <si>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</si>
  <si>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</si>
  <si>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</si>
  <si>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</si>
  <si>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</si>
  <si>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</si>
  <si>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</si>
  <si>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</si>
  <si>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</si>
  <si>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</si>
  <si>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</si>
  <si>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</si>
  <si>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</si>
  <si>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</si>
  <si>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</si>
  <si>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</si>
  <si>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</si>
  <si>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</si>
  <si>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</si>
  <si>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</si>
  <si>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</si>
  <si>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</si>
  <si>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</si>
  <si>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</si>
  <si>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</si>
  <si>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</si>
  <si>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</si>
  <si>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</si>
  <si>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</si>
  <si>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</si>
  <si>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</si>
  <si>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</si>
  <si>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</si>
  <si>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</si>
  <si>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</si>
  <si>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</si>
  <si>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</si>
  <si>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</si>
  <si>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</si>
  <si>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</si>
  <si>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</si>
  <si>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</si>
  <si>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</si>
  <si>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</si>
  <si>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</si>
  <si>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</si>
  <si>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</si>
  <si>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</si>
  <si>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</si>
  <si>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</si>
  <si>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</si>
  <si>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</si>
  <si>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</si>
  <si>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</si>
  <si>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</si>
  <si>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</si>
  <si>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</si>
  <si>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</si>
  <si>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</si>
  <si>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</si>
  <si>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</si>
  <si>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</si>
  <si>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</si>
  <si>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</si>
  <si>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</si>
  <si>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</si>
  <si>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</si>
  <si>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</si>
  <si>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</si>
  <si>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</si>
  <si>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</si>
  <si>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</si>
  <si>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</si>
  <si>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</si>
  <si>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</si>
  <si>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</si>
  <si>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</si>
  <si>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</si>
  <si>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</si>
  <si>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</si>
  <si>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</si>
  <si>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</si>
  <si>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</si>
  <si>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</si>
  <si>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</si>
  <si>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</si>
  <si>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</si>
  <si>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</si>
  <si>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</si>
  <si>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</si>
  <si>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</si>
  <si>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</si>
  <si>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</si>
  <si>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</si>
  <si>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</si>
  <si>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</si>
  <si>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</si>
  <si>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</si>
  <si>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</si>
  <si>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</si>
  <si>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</si>
  <si>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</si>
  <si>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</si>
  <si>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</si>
  <si>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</si>
  <si>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</si>
  <si>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</si>
  <si>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</si>
  <si>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</si>
  <si>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</si>
  <si>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</si>
  <si>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</si>
  <si>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</si>
  <si>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</si>
  <si>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</si>
  <si>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</si>
  <si>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</si>
  <si>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</si>
  <si>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</si>
  <si>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</si>
  <si>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</si>
  <si>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</si>
  <si>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</si>
  <si>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</si>
  <si>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</si>
  <si>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</si>
  <si>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</si>
  <si>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</si>
  <si>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</si>
  <si>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</si>
  <si>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</si>
  <si>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</si>
  <si>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</si>
  <si>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</si>
  <si>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</si>
  <si>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</si>
  <si>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</si>
  <si>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</si>
  <si>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</si>
  <si>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</si>
  <si>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</si>
  <si>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</si>
  <si>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</si>
  <si>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</si>
  <si>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</si>
  <si>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</si>
  <si>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</si>
  <si>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</si>
  <si>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</si>
  <si>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</si>
  <si>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</si>
  <si>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</si>
  <si>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</si>
  <si>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</si>
  <si>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</si>
  <si>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</si>
  <si>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</si>
  <si>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</si>
  <si>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</si>
  <si>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</si>
  <si>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</si>
  <si>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</si>
  <si>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</si>
  <si>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</si>
  <si>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</si>
  <si>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</si>
  <si>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</si>
  <si>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</si>
  <si>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</si>
  <si>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</si>
  <si>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</si>
  <si>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</si>
  <si>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</si>
  <si>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</si>
  <si>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</si>
  <si>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</si>
  <si>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</si>
  <si>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</si>
  <si>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</si>
  <si>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</si>
  <si>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</si>
  <si>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</si>
  <si>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</si>
  <si>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</si>
  <si>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</si>
  <si>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</si>
  <si>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</si>
  <si>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</si>
  <si>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</si>
  <si>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</si>
  <si>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</si>
  <si>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</si>
  <si>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</si>
  <si>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</si>
  <si>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</si>
  <si>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</si>
  <si>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</si>
  <si>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</si>
  <si>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</si>
  <si>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</si>
  <si>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</si>
  <si>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</si>
  <si>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</si>
  <si>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</si>
  <si>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</si>
  <si>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</si>
  <si>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</si>
  <si>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</si>
  <si>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</si>
  <si>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</si>
  <si>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</si>
  <si>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</si>
  <si>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</si>
  <si>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</si>
  <si>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</si>
  <si>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</si>
  <si>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</si>
  <si>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</si>
  <si>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</si>
  <si>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</si>
  <si>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</si>
  <si>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</si>
  <si>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</si>
  <si>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</si>
  <si>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</si>
  <si>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</si>
  <si>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</si>
  <si>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</si>
  <si>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</si>
  <si>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</si>
  <si>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</si>
  <si>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</si>
  <si>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</si>
  <si>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</si>
  <si>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</si>
  <si>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</si>
  <si>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</si>
  <si>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</si>
  <si>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</si>
  <si>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</si>
  <si>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</si>
  <si>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</si>
  <si>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</si>
  <si>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</si>
  <si>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</si>
  <si>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</si>
  <si>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</si>
  <si>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</si>
  <si>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</si>
  <si>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</si>
  <si>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</si>
  <si>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</si>
  <si>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</si>
  <si>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</si>
  <si>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</si>
  <si>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</si>
  <si>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</si>
  <si>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</si>
  <si>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</si>
  <si>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</si>
  <si>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</si>
  <si>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</si>
  <si>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</si>
  <si>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</si>
  <si>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</si>
  <si>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</si>
  <si>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</si>
  <si>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</si>
  <si>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</si>
  <si>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</si>
  <si>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</si>
  <si>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</si>
  <si>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</si>
  <si>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</si>
  <si>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</si>
  <si>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</si>
  <si>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</si>
  <si>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</si>
  <si>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</si>
  <si>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</si>
  <si>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</si>
  <si>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</si>
  <si>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</si>
  <si>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</si>
  <si>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</si>
  <si>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</si>
  <si>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</si>
  <si>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</si>
  <si>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</si>
  <si>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</si>
  <si>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</si>
  <si>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</si>
  <si>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</si>
  <si>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</si>
  <si>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</si>
  <si>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</si>
  <si>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</si>
  <si>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</si>
  <si>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</si>
  <si>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</si>
  <si>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</si>
  <si>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</si>
  <si>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</si>
  <si>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</si>
  <si>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</si>
  <si>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</si>
  <si>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</si>
  <si>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</si>
  <si>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</si>
  <si>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</si>
  <si>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</si>
  <si>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</si>
  <si>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</si>
  <si>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</si>
  <si>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</si>
  <si>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</si>
  <si>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</si>
  <si>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</si>
  <si>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</si>
  <si>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</si>
  <si>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</si>
  <si>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</si>
  <si>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</si>
  <si>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</si>
  <si>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</si>
  <si>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</si>
  <si>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</si>
  <si>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</si>
  <si>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</si>
  <si>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</si>
  <si>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</si>
  <si>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</si>
  <si>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</si>
  <si>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</si>
  <si>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</si>
  <si>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</si>
  <si>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</si>
  <si>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</si>
  <si>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</si>
  <si>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</si>
  <si>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</si>
  <si>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</si>
  <si>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</si>
  <si>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</si>
  <si>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</si>
  <si>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</si>
  <si>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</si>
  <si>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</si>
  <si>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</si>
  <si>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</si>
  <si>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</si>
  <si>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</si>
  <si>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</si>
  <si>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</si>
  <si>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</si>
  <si>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</si>
  <si>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</si>
  <si>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</si>
  <si>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</si>
  <si>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</si>
  <si>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</si>
  <si>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</si>
  <si>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</si>
  <si>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</si>
  <si>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</si>
  <si>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</si>
  <si>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</si>
  <si>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</si>
  <si>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</si>
  <si>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</si>
  <si>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</si>
  <si>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</si>
  <si>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</si>
  <si>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</si>
  <si>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</si>
  <si>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</si>
  <si>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</si>
  <si>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</si>
  <si>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</si>
  <si>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</si>
  <si>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</si>
  <si>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</si>
  <si>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</si>
  <si>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</si>
  <si>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</si>
  <si>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</si>
  <si>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</si>
  <si>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</si>
  <si>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</si>
  <si>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</si>
  <si>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</si>
  <si>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</si>
  <si>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</si>
  <si>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</si>
  <si>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</si>
  <si>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</si>
  <si>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</si>
  <si>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</si>
  <si>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</si>
  <si>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</si>
  <si>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</si>
  <si>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</si>
  <si>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</si>
  <si>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</si>
  <si>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</si>
  <si>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</si>
  <si>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</si>
  <si>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</si>
  <si>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</si>
  <si>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</si>
  <si>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</si>
  <si>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</si>
  <si>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</si>
  <si>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</si>
  <si>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</si>
  <si>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</si>
  <si>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</si>
  <si>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</si>
  <si>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</si>
  <si>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</si>
  <si>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</si>
  <si>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</si>
  <si>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</si>
  <si>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</si>
  <si>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</si>
  <si>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</si>
  <si>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</si>
  <si>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</si>
  <si>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</si>
  <si>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</si>
  <si>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</si>
  <si>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</si>
  <si>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</si>
  <si>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</si>
  <si>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</si>
  <si>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</si>
  <si>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</si>
  <si>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</si>
  <si>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</si>
  <si>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</si>
  <si>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</si>
  <si>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</si>
  <si>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</si>
  <si>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</si>
  <si>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</si>
  <si>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</si>
  <si>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</si>
  <si>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</si>
  <si>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</si>
  <si>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</si>
  <si>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</si>
  <si>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</si>
  <si>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</si>
  <si>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</si>
  <si>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</si>
  <si>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</si>
  <si>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</si>
  <si>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</si>
  <si>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</si>
  <si>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</si>
  <si>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</si>
  <si>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</si>
  <si>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</si>
  <si>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</si>
  <si>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</si>
  <si>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</si>
  <si>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</si>
  <si>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</si>
  <si>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</si>
  <si>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</si>
  <si>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</si>
  <si>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</si>
  <si>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</si>
  <si>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</si>
  <si>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</si>
  <si>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</si>
  <si>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</si>
  <si>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</si>
  <si>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</si>
  <si>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</si>
  <si>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</si>
  <si>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</si>
  <si>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</si>
  <si>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</si>
  <si>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</si>
  <si>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</si>
  <si>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</si>
  <si>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</si>
  <si>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</si>
  <si>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</si>
  <si>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</si>
  <si>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</si>
  <si>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</si>
  <si>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</si>
  <si>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</si>
  <si>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</si>
  <si>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</si>
  <si>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</si>
  <si>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</si>
  <si>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</si>
  <si>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</si>
  <si>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</si>
  <si>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</si>
  <si>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</si>
  <si>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</si>
  <si>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</si>
  <si>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</si>
  <si>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</si>
  <si>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</si>
  <si>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</si>
  <si>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</si>
  <si>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</si>
  <si>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</si>
  <si>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</si>
  <si>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</si>
  <si>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</si>
  <si>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</si>
  <si>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</si>
  <si>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</si>
  <si>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</si>
  <si>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</si>
  <si>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</si>
  <si>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</si>
  <si>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</si>
  <si>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</si>
  <si>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</si>
  <si>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</si>
  <si>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</si>
  <si>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</si>
  <si>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</si>
  <si>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</si>
  <si>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</si>
  <si>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</si>
  <si>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</si>
  <si>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</si>
  <si>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</si>
  <si>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</si>
  <si>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</si>
  <si>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</si>
  <si>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</si>
  <si>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</si>
  <si>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</si>
  <si>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</si>
  <si>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</si>
  <si>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</si>
  <si>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</si>
  <si>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</si>
  <si>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</si>
  <si>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</si>
  <si>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</si>
  <si>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</si>
  <si>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</si>
  <si>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</si>
  <si>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</si>
  <si>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</si>
  <si>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</si>
  <si>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</si>
  <si>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</si>
  <si>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</si>
  <si>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</si>
  <si>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</si>
  <si>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</si>
  <si>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</si>
  <si>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</si>
  <si>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</si>
  <si>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</si>
  <si>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</si>
  <si>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</si>
  <si>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</si>
  <si>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</si>
  <si>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</si>
  <si>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</si>
  <si>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</si>
  <si>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</si>
  <si>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</si>
  <si>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</si>
  <si>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</si>
  <si>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</si>
  <si>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</si>
  <si>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</si>
  <si>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</si>
  <si>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</si>
  <si>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</si>
  <si>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</si>
  <si>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</si>
  <si>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</si>
  <si>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</si>
  <si>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</si>
  <si>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</si>
  <si>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</si>
  <si>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</si>
  <si>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</si>
  <si>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</si>
  <si>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</si>
  <si>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</si>
  <si>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</si>
  <si>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</si>
  <si>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</si>
  <si>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</si>
  <si>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</si>
  <si>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</si>
  <si>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</si>
  <si>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</si>
  <si>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</si>
  <si>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</si>
  <si>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</si>
  <si>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</si>
  <si>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</si>
  <si>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</si>
  <si>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</si>
  <si>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</si>
  <si>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</si>
  <si>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</si>
  <si>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</si>
  <si>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</si>
  <si>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</si>
  <si>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</si>
  <si>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</si>
  <si>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</si>
  <si>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</si>
  <si>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</si>
  <si>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</si>
  <si>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</si>
  <si>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</si>
  <si>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</si>
  <si>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</si>
  <si>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</si>
  <si>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</si>
  <si>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</si>
  <si>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</si>
  <si>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</si>
  <si>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</si>
  <si>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</si>
  <si>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</si>
  <si>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</si>
  <si>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</si>
  <si>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</si>
  <si>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</si>
  <si>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</si>
  <si>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</si>
  <si>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</si>
  <si>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</si>
  <si>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</si>
  <si>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</si>
  <si>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</si>
  <si>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</si>
  <si>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</si>
  <si>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</si>
  <si>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</si>
  <si>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</si>
  <si>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</si>
  <si>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</si>
  <si>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</si>
  <si>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</si>
  <si>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</si>
  <si>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</si>
  <si>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</si>
  <si>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</si>
  <si>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</si>
  <si>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</si>
  <si>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</si>
  <si>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</si>
  <si>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</si>
  <si>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</si>
  <si>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</si>
  <si>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</si>
  <si>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</si>
  <si>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</si>
  <si>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</si>
  <si>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</si>
  <si>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</si>
  <si>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</si>
  <si>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</si>
  <si>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</si>
  <si>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</si>
  <si>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</si>
  <si>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</si>
  <si>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</si>
  <si>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</si>
  <si>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</si>
  <si>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</si>
  <si>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</si>
  <si>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</si>
  <si>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</si>
  <si>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</si>
  <si>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</si>
  <si>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</si>
  <si>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</si>
  <si>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</si>
  <si>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</si>
  <si>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</si>
  <si>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</si>
  <si>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</si>
  <si>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</si>
  <si>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</si>
  <si>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</si>
  <si>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</si>
  <si>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</si>
  <si>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</si>
  <si>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</si>
  <si>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</si>
  <si>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</si>
  <si>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</si>
  <si>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</si>
  <si>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</si>
  <si>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</si>
  <si>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</si>
  <si>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</si>
  <si>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</si>
  <si>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</si>
  <si>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</si>
  <si>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</si>
  <si>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</si>
  <si>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</si>
  <si>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</si>
  <si>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</si>
  <si>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</si>
  <si>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</si>
  <si>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</si>
  <si>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</si>
  <si>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</si>
  <si>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</si>
  <si>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</si>
  <si>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</si>
  <si>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</si>
  <si>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</si>
  <si>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</si>
  <si>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</si>
  <si>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</si>
  <si>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</si>
  <si>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</si>
  <si>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</si>
  <si>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</si>
  <si>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</si>
  <si>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</si>
  <si>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</si>
  <si>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</si>
  <si>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</si>
  <si>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</si>
  <si>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</si>
  <si>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</si>
  <si>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</si>
  <si>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</si>
  <si>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</si>
  <si>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</si>
  <si>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</si>
  <si>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</si>
  <si>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</si>
  <si>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</si>
  <si>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</si>
  <si>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</si>
  <si>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</si>
  <si>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</si>
  <si>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</si>
  <si>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</si>
  <si>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</si>
  <si>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</si>
  <si>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</si>
  <si>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</si>
  <si>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</si>
  <si>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</si>
  <si>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</si>
  <si>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</si>
  <si>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</si>
  <si>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</si>
  <si>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</si>
  <si>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</si>
  <si>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</si>
  <si>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</si>
  <si>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</si>
  <si>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</si>
  <si>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</si>
  <si>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</si>
  <si>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</si>
  <si>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</si>
  <si>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</si>
  <si>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</si>
  <si>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</si>
  <si>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</si>
  <si>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</si>
  <si>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</si>
  <si>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</si>
  <si>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</si>
  <si>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</si>
  <si>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</si>
  <si>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</si>
  <si>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</si>
  <si>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</si>
  <si>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</si>
  <si>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</si>
  <si>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</si>
  <si>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</si>
  <si>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</si>
  <si>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</si>
  <si>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</si>
  <si>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</si>
  <si>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</si>
  <si>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</si>
  <si>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</si>
  <si>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</si>
  <si>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</si>
  <si>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</si>
  <si>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</si>
  <si>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</si>
  <si>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Leila disse que o modem estava ligado e com todas as luzes acesas. Pedi para reiniciar e o link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</si>
  <si>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</si>
  <si>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</si>
  <si>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</si>
  <si>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</si>
  <si>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</si>
  <si>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</si>
  <si>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</si>
  <si>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</si>
  <si>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</si>
  <si>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</si>
  <si>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</si>
  <si>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</si>
  <si>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</si>
  <si>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</si>
  <si>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</si>
  <si>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</si>
  <si>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</si>
  <si>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</si>
  <si>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</si>
  <si>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</si>
  <si>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</si>
  <si>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</si>
  <si>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</si>
  <si>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</si>
  <si>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</si>
  <si>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</si>
  <si>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</si>
  <si>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</si>
  <si>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</si>
  <si>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</si>
  <si>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</si>
  <si>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</si>
  <si>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</si>
  <si>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</si>
  <si>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</si>
  <si>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</si>
  <si>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</si>
  <si>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</si>
  <si>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</si>
  <si>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</si>
  <si>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</si>
  <si>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</si>
  <si>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</si>
  <si>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</si>
  <si>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</si>
  <si>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</si>
  <si>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</si>
  <si>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</si>
  <si>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</si>
  <si>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</si>
  <si>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</si>
  <si>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</si>
  <si>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</si>
  <si>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</si>
  <si>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</si>
  <si>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</si>
  <si>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</si>
  <si>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</si>
  <si>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</si>
  <si>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</si>
  <si>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</si>
  <si>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</si>
  <si>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</si>
  <si>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</si>
  <si>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</si>
  <si>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</si>
  <si>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</si>
  <si>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</si>
  <si>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</si>
  <si>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</si>
  <si>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</si>
  <si>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</si>
  <si>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</si>
  <si>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</si>
  <si>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</si>
  <si>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</si>
  <si>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</si>
  <si>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</si>
  <si>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</si>
  <si>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</si>
  <si>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</si>
  <si>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</si>
  <si>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</si>
  <si>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</si>
  <si>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</si>
  <si>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</si>
  <si>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</si>
  <si>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</si>
  <si>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</si>
  <si>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</si>
  <si>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</si>
  <si>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</si>
  <si>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</si>
  <si>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</si>
  <si>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</si>
  <si>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</si>
  <si>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</si>
  <si>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</si>
  <si>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</si>
  <si>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</si>
  <si>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</si>
  <si>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</si>
  <si>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</si>
  <si>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</si>
  <si>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</si>
  <si>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</si>
  <si>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</si>
  <si>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</si>
  <si>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</si>
  <si>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</si>
  <si>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</si>
  <si>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</si>
  <si>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</si>
  <si>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</si>
  <si>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</si>
  <si>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</si>
  <si>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</si>
  <si>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</si>
  <si>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</si>
  <si>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</si>
  <si>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</si>
  <si>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</si>
  <si>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</si>
  <si>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</si>
  <si>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</si>
  <si>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</si>
  <si>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</si>
  <si>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</si>
  <si>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</si>
  <si>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</si>
  <si>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</si>
  <si>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</si>
  <si>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</si>
  <si>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</si>
  <si>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</si>
  <si>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</si>
  <si>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</si>
  <si>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</si>
  <si>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</si>
  <si>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</si>
  <si>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</si>
  <si>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</si>
  <si>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</si>
  <si>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</si>
  <si>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</si>
  <si>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</si>
  <si>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</si>
  <si>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</si>
  <si>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</si>
  <si>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</si>
  <si>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</si>
  <si>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</si>
  <si>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</si>
  <si>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</si>
  <si>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</si>
  <si>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</si>
  <si>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</si>
  <si>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</si>
  <si>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</si>
  <si>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</si>
  <si>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</si>
  <si>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</si>
  <si>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</si>
  <si>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</si>
  <si>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</si>
  <si>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</si>
  <si>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</si>
  <si>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</si>
  <si>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</si>
  <si>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</si>
  <si>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</si>
  <si>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</si>
  <si>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</si>
  <si>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</si>
  <si>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</si>
  <si>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</si>
  <si>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</si>
  <si>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</si>
  <si>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</si>
  <si>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</si>
  <si>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</si>
  <si>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</si>
  <si>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</si>
  <si>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</si>
  <si>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</si>
  <si>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</si>
  <si>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</si>
  <si>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</si>
  <si>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</si>
  <si>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</si>
  <si>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</si>
  <si>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</si>
  <si>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</si>
  <si>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</si>
  <si>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</si>
  <si>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</si>
  <si>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</si>
  <si>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</si>
  <si>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</si>
  <si>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</si>
  <si>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</si>
  <si>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</si>
  <si>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</si>
  <si>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</si>
  <si>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</si>
  <si>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</si>
  <si>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</si>
  <si>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</si>
  <si>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</si>
  <si>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</si>
  <si>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</si>
  <si>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</si>
  <si>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</si>
  <si>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</si>
  <si>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</si>
  <si>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</si>
  <si>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</si>
  <si>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</si>
  <si>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</si>
  <si>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</si>
  <si>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</si>
  <si>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</si>
  <si>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</si>
  <si>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</si>
  <si>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</si>
  <si>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</si>
  <si>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</si>
  <si>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</si>
  <si>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</si>
  <si>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</si>
  <si>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</si>
  <si>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</si>
  <si>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</si>
  <si>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</si>
  <si>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</si>
  <si>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</si>
  <si>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</si>
  <si>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</si>
  <si>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</si>
  <si>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</si>
  <si>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</si>
  <si>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</si>
  <si>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</si>
  <si>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</si>
  <si>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</si>
  <si>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</si>
  <si>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</si>
  <si>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</si>
  <si>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</si>
  <si>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</si>
  <si>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</si>
  <si>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</si>
  <si>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</si>
  <si>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</si>
  <si>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</si>
  <si>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</si>
  <si>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</si>
  <si>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</si>
  <si>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</si>
  <si>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</si>
  <si>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</si>
  <si>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</si>
  <si>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</si>
  <si>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</si>
  <si>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</si>
  <si>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</si>
  <si>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</si>
  <si>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</si>
  <si>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</si>
  <si>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</si>
  <si>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</si>
  <si>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</si>
  <si>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</si>
  <si>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</si>
  <si>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</si>
  <si>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</si>
  <si>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</si>
  <si>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</si>
  <si>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</si>
  <si>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</si>
  <si>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</si>
  <si>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</si>
  <si>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</si>
  <si>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</si>
  <si>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</si>
  <si>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</si>
  <si>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</si>
  <si>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</si>
  <si>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</si>
  <si>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</si>
  <si>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</si>
  <si>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</si>
  <si>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</si>
  <si>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</si>
  <si>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</si>
  <si>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</si>
  <si>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</si>
  <si>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</si>
  <si>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</si>
  <si>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</si>
  <si>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</si>
  <si>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</si>
  <si>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</si>
  <si>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</si>
  <si>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</si>
  <si>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</si>
  <si>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</si>
  <si>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</si>
  <si>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</si>
  <si>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</si>
  <si>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</si>
  <si>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</si>
  <si>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</si>
  <si>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</si>
  <si>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</si>
  <si>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</si>
  <si>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</si>
  <si>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</si>
  <si>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</si>
  <si>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</si>
  <si>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</si>
  <si>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</si>
  <si>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</si>
  <si>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</si>
  <si>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</si>
  <si>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</si>
  <si>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</si>
  <si>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</si>
  <si>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</si>
  <si>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</si>
  <si>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</si>
  <si>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</si>
  <si>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</si>
  <si>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</si>
  <si>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</si>
  <si>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</si>
  <si>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</si>
  <si>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</si>
  <si>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</si>
  <si>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</si>
  <si>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</si>
  <si>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</si>
  <si>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</si>
  <si>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</si>
  <si>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</si>
  <si>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</si>
  <si>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</si>
  <si>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</si>
  <si>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</si>
  <si>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</si>
  <si>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</si>
  <si>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</si>
  <si>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</si>
  <si>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</si>
  <si>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</si>
  <si>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</si>
  <si>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</si>
  <si>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</si>
  <si>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</si>
  <si>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</si>
  <si>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</si>
  <si>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</si>
  <si>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</si>
  <si>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</si>
  <si>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</si>
  <si>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</si>
  <si>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</si>
  <si>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</si>
  <si>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</si>
  <si>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</si>
  <si>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</si>
  <si>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</si>
  <si>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</si>
  <si>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</si>
  <si>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</si>
  <si>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</si>
  <si>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</si>
  <si>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</si>
  <si>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</si>
  <si>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</si>
  <si>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</si>
  <si>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</si>
  <si>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</si>
  <si>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</si>
  <si>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</si>
  <si>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</si>
  <si>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</si>
  <si>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</si>
  <si>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</si>
  <si>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</si>
  <si>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</si>
  <si>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</si>
  <si>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</si>
  <si>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</si>
  <si>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</si>
  <si>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</si>
  <si>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</si>
  <si>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</si>
  <si>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</si>
  <si>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</si>
  <si>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</si>
  <si>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</si>
  <si>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</si>
  <si>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</si>
  <si>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</si>
  <si>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</si>
  <si>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</si>
  <si>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</si>
  <si>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</si>
  <si>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</si>
  <si>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</si>
  <si>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</si>
  <si>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</si>
  <si>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</si>
  <si>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</si>
  <si>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</si>
  <si>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</si>
  <si>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</si>
  <si>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</si>
  <si>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</si>
  <si>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</si>
  <si>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</si>
  <si>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</si>
  <si>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</si>
  <si>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</si>
  <si>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</si>
  <si>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</si>
  <si>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</si>
  <si>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</si>
  <si>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</si>
  <si>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</si>
  <si>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</si>
  <si>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</si>
  <si>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</si>
  <si>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</si>
  <si>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</si>
  <si>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</si>
  <si>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</si>
  <si>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</si>
  <si>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</si>
  <si>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</si>
  <si>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</si>
  <si>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</si>
  <si>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</si>
  <si>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</si>
  <si>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</si>
  <si>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</si>
  <si>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</si>
  <si>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</si>
  <si>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</si>
  <si>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</si>
  <si>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</si>
  <si>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</si>
  <si>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</si>
  <si>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</si>
  <si>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</si>
  <si>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</si>
  <si>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</si>
  <si>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</si>
  <si>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</si>
  <si>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</si>
  <si>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</si>
  <si>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</si>
  <si>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</si>
  <si>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</si>
  <si>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</si>
  <si>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</si>
  <si>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</si>
  <si>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</si>
  <si>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</si>
  <si>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</si>
  <si>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</si>
  <si>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</si>
  <si>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</si>
  <si>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</si>
  <si>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</si>
  <si>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</si>
  <si>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</si>
  <si>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</si>
  <si>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</si>
  <si>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</si>
  <si>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</si>
  <si>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</si>
  <si>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</si>
  <si>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</si>
  <si>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</si>
  <si>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</si>
  <si>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</si>
  <si>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</si>
  <si>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</si>
  <si>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</si>
  <si>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</si>
  <si>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</si>
  <si>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</si>
  <si>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</si>
  <si>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</si>
  <si>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</si>
  <si>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</si>
  <si>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</si>
  <si>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</si>
  <si>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</si>
  <si>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</si>
  <si>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</si>
  <si>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</si>
  <si>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</si>
  <si>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</si>
  <si>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</si>
  <si>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</si>
  <si>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</si>
  <si>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</si>
  <si>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</si>
  <si>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</si>
  <si>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</si>
  <si>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</si>
  <si>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</si>
  <si>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</si>
  <si>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</si>
  <si>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</si>
  <si>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</si>
  <si>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</si>
  <si>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</si>
  <si>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</si>
  <si>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</si>
  <si>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</si>
  <si>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</si>
  <si>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</si>
  <si>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</si>
  <si>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</si>
  <si>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</si>
  <si>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</si>
  <si>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</si>
  <si>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</si>
  <si>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</si>
  <si>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</si>
  <si>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</si>
  <si>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</si>
  <si>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</si>
  <si>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</si>
  <si>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</si>
  <si>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</si>
  <si>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</si>
  <si>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</si>
  <si>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</si>
  <si>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</si>
  <si>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</si>
  <si>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</si>
  <si>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</si>
  <si>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</si>
  <si>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</si>
  <si>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</si>
  <si>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</si>
  <si>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</si>
  <si>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</si>
  <si>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</si>
  <si>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</si>
  <si>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</si>
  <si>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</si>
  <si>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</si>
  <si>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</si>
  <si>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</si>
  <si>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</si>
  <si>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</si>
  <si>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</si>
  <si>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</si>
  <si>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</si>
  <si>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</si>
  <si>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</si>
  <si>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</si>
  <si>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</si>
  <si>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</si>
  <si>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</si>
  <si>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</si>
  <si>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</si>
  <si>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</si>
  <si>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</si>
  <si>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</si>
  <si>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</si>
  <si>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</si>
  <si>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</si>
  <si>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</si>
  <si>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</si>
  <si>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</si>
  <si>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</si>
  <si>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</si>
  <si>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</si>
  <si>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</si>
  <si>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</si>
  <si>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</si>
  <si>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</si>
  <si>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</si>
  <si>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</si>
  <si>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</si>
  <si>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</si>
  <si>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</si>
  <si>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</si>
  <si>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</si>
  <si>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</si>
  <si>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</si>
  <si>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</si>
  <si>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</si>
  <si>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</si>
  <si>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</si>
  <si>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</si>
  <si>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</si>
  <si>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</si>
  <si>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</si>
  <si>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</si>
  <si>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</si>
  <si>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</si>
  <si>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</si>
  <si>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</si>
  <si>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</si>
  <si>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</si>
  <si>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</si>
  <si>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</si>
  <si>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</si>
  <si>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</si>
  <si>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</si>
  <si>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</si>
  <si>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</si>
  <si>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</si>
  <si>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</si>
  <si>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</si>
  <si>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</si>
  <si>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</si>
  <si>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</si>
  <si>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</si>
  <si>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</si>
  <si>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</si>
  <si>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</si>
  <si>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</si>
  <si>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</si>
  <si>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</si>
  <si>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</si>
  <si>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</si>
  <si>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</si>
  <si>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</si>
  <si>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</si>
  <si>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</si>
  <si>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</si>
  <si>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</si>
  <si>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</si>
  <si>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</si>
  <si>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</si>
  <si>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</si>
  <si>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</si>
  <si>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</si>
  <si>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</si>
  <si>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</si>
  <si>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</si>
  <si>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</si>
  <si>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</si>
  <si>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</si>
  <si>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</si>
  <si>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</si>
  <si>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</si>
  <si>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</si>
  <si>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</si>
  <si>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</si>
  <si>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</si>
  <si>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</si>
  <si>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</si>
  <si>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</si>
  <si>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</si>
  <si>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</si>
  <si>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</si>
  <si>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</si>
  <si>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</si>
  <si>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</si>
  <si>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</si>
  <si>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</si>
  <si>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</si>
  <si>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</si>
  <si>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</si>
  <si>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</si>
  <si>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</si>
  <si>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</si>
  <si>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</si>
  <si>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</si>
  <si>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</si>
  <si>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</si>
  <si>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</si>
  <si>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</si>
  <si>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</si>
  <si>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</si>
  <si>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</si>
  <si>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</si>
  <si>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</si>
  <si>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</si>
  <si>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</si>
  <si>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</si>
  <si>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</si>
  <si>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</si>
  <si>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</si>
  <si>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</si>
  <si>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</si>
  <si>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</si>
  <si>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</si>
  <si>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</si>
  <si>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</si>
  <si>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</si>
  <si>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</si>
  <si>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</si>
  <si>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</si>
  <si>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</si>
  <si>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</si>
  <si>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</si>
  <si>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</si>
  <si>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</si>
  <si>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</si>
  <si>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</si>
  <si>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</si>
  <si>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</si>
  <si>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</si>
  <si>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</si>
  <si>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</si>
  <si>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</si>
  <si>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</si>
  <si>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</si>
  <si>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</si>
  <si>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</si>
  <si>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</si>
  <si>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</si>
  <si>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</si>
  <si>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</si>
  <si>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</si>
  <si>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</si>
  <si>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</si>
  <si>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</si>
  <si>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</si>
  <si>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</si>
  <si>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</si>
  <si>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</si>
  <si>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</si>
  <si>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</si>
  <si>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</si>
  <si>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</si>
  <si>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</si>
  <si>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</si>
  <si>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</si>
  <si>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</si>
  <si>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</si>
  <si>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</si>
  <si>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</si>
  <si>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</si>
  <si>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</si>
  <si>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</si>
  <si>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</si>
  <si>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</si>
  <si>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</si>
  <si>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</si>
  <si>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</si>
  <si>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</si>
  <si>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</si>
  <si>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</si>
  <si>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</si>
  <si>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</si>
  <si>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</si>
  <si>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</si>
  <si>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</si>
  <si>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</si>
  <si>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</si>
  <si>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</si>
  <si>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</si>
  <si>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</si>
  <si>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</si>
  <si>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</si>
  <si>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</si>
  <si>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</si>
  <si>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</si>
  <si>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</si>
  <si>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</si>
  <si>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</si>
  <si>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</si>
  <si>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</si>
  <si>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</si>
  <si>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</si>
  <si>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</si>
  <si>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</si>
  <si>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</si>
  <si>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</si>
  <si>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</si>
  <si>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</si>
  <si>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</si>
  <si>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</si>
  <si>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</si>
  <si>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</si>
  <si>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</si>
  <si>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</si>
  <si>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</si>
  <si>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</si>
  <si>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</si>
  <si>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</si>
  <si>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</si>
  <si>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</si>
  <si>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</si>
  <si>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</si>
  <si>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</si>
  <si>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</si>
  <si>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</si>
  <si>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</si>
  <si>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</si>
  <si>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</si>
  <si>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</si>
  <si>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</si>
  <si>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</si>
  <si>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</si>
  <si>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</si>
  <si>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</si>
  <si>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</si>
  <si>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</si>
  <si>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</si>
  <si>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</si>
  <si>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</si>
  <si>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</si>
  <si>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</si>
  <si>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</si>
  <si>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</si>
  <si>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</si>
  <si>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</si>
  <si>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</si>
  <si>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</si>
  <si>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</si>
  <si>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</si>
  <si>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</si>
  <si>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</si>
  <si>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</si>
  <si>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</si>
  <si>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</si>
  <si>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</si>
  <si>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</si>
  <si>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</si>
  <si>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</si>
  <si>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</si>
  <si>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</si>
  <si>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</si>
  <si>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</si>
  <si>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</si>
  <si>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</si>
  <si>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</si>
  <si>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</si>
  <si>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</si>
  <si>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</si>
  <si>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</si>
  <si>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</si>
  <si>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</si>
  <si>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</si>
  <si>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</si>
  <si>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</si>
  <si>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</si>
  <si>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</si>
  <si>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</si>
  <si>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</si>
  <si>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</si>
  <si>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</si>
  <si>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</si>
  <si>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</si>
  <si>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</si>
  <si>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</si>
  <si>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</si>
  <si>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</si>
  <si>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</si>
  <si>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</si>
  <si>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</si>
  <si>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</si>
  <si>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</si>
  <si>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</si>
  <si>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</si>
  <si>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</si>
  <si>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</si>
  <si>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</si>
  <si>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</si>
  <si>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</si>
  <si>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</si>
  <si>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</si>
  <si>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</si>
  <si>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</si>
  <si>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</si>
  <si>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</si>
  <si>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</si>
  <si>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</si>
  <si>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</si>
  <si>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</si>
  <si>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</si>
  <si>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</si>
  <si>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</si>
  <si>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</si>
  <si>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</si>
  <si>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</si>
  <si>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</si>
  <si>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</si>
  <si>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</si>
  <si>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</si>
  <si>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</si>
  <si>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</si>
  <si>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</si>
  <si>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</si>
  <si>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</si>
  <si>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</si>
  <si>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</si>
  <si>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</si>
  <si>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</si>
  <si>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</si>
  <si>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</si>
  <si>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</si>
  <si>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</si>
  <si>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</si>
  <si>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</si>
  <si>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</si>
  <si>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</si>
  <si>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</si>
  <si>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</si>
  <si>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</si>
  <si>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</si>
  <si>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</si>
  <si>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</si>
  <si>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</si>
  <si>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</si>
  <si>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</si>
  <si>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</si>
  <si>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</si>
  <si>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</si>
  <si>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</si>
  <si>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</si>
  <si>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</si>
  <si>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</si>
  <si>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</si>
  <si>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</si>
  <si>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</si>
  <si>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</si>
  <si>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</si>
  <si>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</si>
  <si>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</si>
  <si>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</si>
  <si>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</si>
  <si>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</si>
  <si>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</si>
  <si>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</si>
  <si>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</si>
  <si>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</si>
  <si>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</si>
  <si>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</si>
  <si>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</si>
  <si>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</si>
  <si>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</si>
  <si>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</si>
  <si>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</si>
  <si>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</si>
  <si>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</si>
  <si>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</si>
  <si>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</si>
  <si>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</si>
  <si>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</si>
  <si>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</si>
  <si>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</si>
  <si>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</si>
  <si>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</si>
  <si>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</si>
  <si>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</si>
  <si>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</si>
  <si>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</si>
  <si>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</si>
  <si>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</si>
  <si>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</si>
  <si>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</si>
  <si>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</si>
  <si>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</si>
  <si>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</si>
  <si>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</si>
  <si>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</si>
  <si>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</si>
  <si>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</si>
  <si>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</si>
  <si>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</si>
  <si>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</si>
  <si>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</si>
  <si>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</si>
  <si>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</si>
  <si>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</si>
  <si>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</si>
  <si>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</si>
  <si>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</si>
  <si>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</si>
  <si>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</si>
  <si>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33 8893 1043</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</si>
  <si>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</si>
  <si>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</si>
  <si>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</si>
  <si>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</si>
  <si>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</si>
  <si>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</si>
  <si>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</si>
  <si>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</si>
  <si>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</si>
  <si>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</si>
  <si>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</si>
  <si>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</si>
  <si>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</si>
  <si>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</si>
  <si>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</si>
  <si>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</si>
  <si>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</si>
  <si>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</si>
  <si>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</si>
  <si>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</si>
  <si>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</si>
  <si>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</si>
  <si>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</si>
  <si>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</si>
  <si>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</si>
  <si>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</si>
  <si>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</si>
  <si>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</si>
  <si>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</si>
  <si>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</si>
  <si>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</si>
  <si>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</si>
  <si>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</si>
  <si>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</si>
  <si>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</si>
  <si>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</si>
  <si>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</si>
  <si>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</si>
  <si>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</si>
  <si>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</si>
  <si>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</si>
  <si>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</si>
  <si>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</si>
  <si>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</si>
  <si>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</si>
  <si>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</si>
  <si>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</si>
  <si>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</si>
  <si>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</si>
  <si>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</si>
  <si>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</si>
  <si>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</si>
  <si>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</si>
  <si>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</si>
  <si>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</si>
  <si>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</si>
  <si>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</si>
  <si>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</si>
  <si>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</si>
  <si>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</si>
  <si>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</si>
  <si>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</si>
  <si>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</si>
  <si>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</si>
  <si>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</si>
  <si>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</si>
  <si>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</si>
  <si>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</si>
  <si>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</si>
  <si>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</si>
  <si>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</si>
  <si>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</si>
  <si>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</si>
  <si>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</si>
  <si>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</si>
  <si>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</si>
  <si>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</si>
  <si>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</si>
  <si>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</si>
  <si>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</si>
  <si>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</si>
  <si>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</si>
  <si>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</si>
  <si>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</si>
  <si>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</si>
  <si>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</si>
  <si>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</si>
  <si>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</si>
  <si>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</si>
  <si>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</si>
  <si>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</si>
  <si>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</si>
  <si>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</si>
  <si>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</si>
  <si>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 xml:space="preserve">33 3534-1217 / 1128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</si>
  <si>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</si>
  <si>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</si>
  <si>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</si>
  <si>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</si>
  <si>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</si>
  <si>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</si>
  <si>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</si>
  <si>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</si>
  <si>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</si>
  <si>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</si>
  <si>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</si>
  <si>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</si>
  <si>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</si>
  <si>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</si>
  <si>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</si>
  <si>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</si>
  <si>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</si>
  <si>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</si>
  <si>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</si>
  <si>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</si>
  <si>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</si>
  <si>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</si>
  <si>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</si>
  <si>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</si>
  <si>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</si>
  <si>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</si>
  <si>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</si>
  <si>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</si>
  <si>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</si>
  <si>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</si>
  <si>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</si>
  <si>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</si>
  <si>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</si>
  <si>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</si>
  <si>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</si>
  <si>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</si>
  <si>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</si>
  <si>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</si>
  <si>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</si>
  <si>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</si>
  <si>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</si>
  <si>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</si>
  <si>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</si>
  <si>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</si>
  <si>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</si>
  <si>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</si>
  <si>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</si>
  <si>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</si>
  <si>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</si>
  <si>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</si>
  <si>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</si>
  <si>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</si>
  <si>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</si>
  <si>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</si>
  <si>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</si>
  <si>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</si>
  <si>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</si>
  <si>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</si>
  <si>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</si>
  <si>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</si>
  <si>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</si>
  <si>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</si>
  <si>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</si>
  <si>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</si>
  <si>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</si>
  <si>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</si>
  <si>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</si>
  <si>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</si>
  <si>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</si>
  <si>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</si>
  <si>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</si>
  <si>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</si>
  <si>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</si>
  <si>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</si>
  <si>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</si>
  <si>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</si>
  <si>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</si>
  <si>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</si>
  <si>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</si>
  <si>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</si>
  <si>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</si>
  <si>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</si>
  <si>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</si>
  <si>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</si>
  <si>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</si>
  <si>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</si>
  <si>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</si>
  <si>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</si>
  <si>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</si>
  <si>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</si>
  <si>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</si>
  <si>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</si>
  <si>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</si>
  <si>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</si>
  <si>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</si>
  <si>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</si>
  <si>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</si>
  <si>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</si>
  <si>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</si>
  <si>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</si>
  <si>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</si>
  <si>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</si>
  <si>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</si>
  <si>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</si>
  <si>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</si>
  <si>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</si>
  <si>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</si>
  <si>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15:01:41 	Fernando La Rocca Junior 	GCR: Conforme operadora não está sendo possível contato com o cliente com os telefones disponibilizados no Portal. Caso seja confirmado, informar novo telefone no Portal para realizarem o contato.  	Pendê</t>
  </si>
  <si>
    <t>01/02/2013 15:27:51 	Maria da Graças Domingos 	GCR: Favor verificar pendência referente a telefone de contato e alterar a OS.  	Pendência Ativação Confirmada
01/02/2013 14:49:30 	Verônica Bruna Barroso 	Favor adicionar novo telefone para contato: 38</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</si>
  <si>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</si>
  <si>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</si>
  <si>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</si>
  <si>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</si>
  <si>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</si>
  <si>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</si>
  <si>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</si>
  <si>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</si>
  <si>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</si>
  <si>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</si>
  <si>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</si>
  <si>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</si>
  <si>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</si>
  <si>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</si>
  <si>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</si>
  <si>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</si>
  <si>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</si>
  <si>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</si>
  <si>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</si>
  <si>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</si>
  <si>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</si>
  <si>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</si>
  <si>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</si>
  <si>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</si>
  <si>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</si>
  <si>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</si>
  <si>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</si>
  <si>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</si>
  <si>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</si>
  <si>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</si>
  <si>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</si>
  <si>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</si>
  <si>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</si>
  <si>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</si>
  <si>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</si>
  <si>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</si>
  <si>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</si>
  <si>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</si>
  <si>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</si>
  <si>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</si>
  <si>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</si>
  <si>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</si>
  <si>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</si>
  <si>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</si>
  <si>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</si>
  <si>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</si>
  <si>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</si>
  <si>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</si>
  <si>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</si>
  <si>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</si>
  <si>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</si>
  <si>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</si>
  <si>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</si>
  <si>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</si>
  <si>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</si>
  <si>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</si>
  <si>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</si>
  <si>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</si>
  <si>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</si>
  <si>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</si>
  <si>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</si>
  <si>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</si>
  <si>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</si>
  <si>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</si>
  <si>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</si>
  <si>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</si>
  <si>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</si>
  <si>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</si>
  <si>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</si>
  <si>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</si>
  <si>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</si>
  <si>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</si>
  <si>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</si>
  <si>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</si>
  <si>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</si>
  <si>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</si>
  <si>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</si>
  <si>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</si>
  <si>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</si>
  <si>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</si>
  <si>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</si>
  <si>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</si>
  <si>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</si>
  <si>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</si>
  <si>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</si>
  <si>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</si>
  <si>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</si>
  <si>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</si>
  <si>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</si>
  <si>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</si>
  <si>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</si>
  <si>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</si>
  <si>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</si>
  <si>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</si>
  <si>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</si>
  <si>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</si>
  <si>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</si>
  <si>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</si>
  <si>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</si>
  <si>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</si>
  <si>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</si>
  <si>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</si>
  <si>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</si>
  <si>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</si>
  <si>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</si>
  <si>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</si>
  <si>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</si>
  <si>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</si>
  <si>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</si>
  <si>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</si>
  <si>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</si>
  <si>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</si>
  <si>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</si>
  <si>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</si>
  <si>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</si>
  <si>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</si>
  <si>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</si>
  <si>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</si>
  <si>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</si>
  <si>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</si>
  <si>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</si>
  <si>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</si>
  <si>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</si>
  <si>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</si>
  <si>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</si>
  <si>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</si>
  <si>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</si>
  <si>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</si>
  <si>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</si>
  <si>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</si>
  <si>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</si>
  <si>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</si>
  <si>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</si>
  <si>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</si>
  <si>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</si>
  <si>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</si>
  <si>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</si>
  <si>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</si>
  <si>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</si>
  <si>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</si>
  <si>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</si>
  <si>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</si>
  <si>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</si>
  <si>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</si>
  <si>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</si>
  <si>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</si>
  <si>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</si>
  <si>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</si>
  <si>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</si>
  <si>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</si>
  <si>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</si>
  <si>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</si>
  <si>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</si>
  <si>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</si>
  <si>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</si>
  <si>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</si>
  <si>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</si>
  <si>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</si>
  <si>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</si>
  <si>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</si>
  <si>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</si>
  <si>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</si>
  <si>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</si>
  <si>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</si>
  <si>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</si>
  <si>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</si>
  <si>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</si>
  <si>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</si>
  <si>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</si>
  <si>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</si>
  <si>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</si>
  <si>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</si>
  <si>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</si>
  <si>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</si>
  <si>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</si>
  <si>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</si>
  <si>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</si>
  <si>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</si>
  <si>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</si>
  <si>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</si>
  <si>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</si>
  <si>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</si>
  <si>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</si>
  <si>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</si>
  <si>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</si>
  <si>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</si>
  <si>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</si>
  <si>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</si>
  <si>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</si>
  <si>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</si>
  <si>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</si>
  <si>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</si>
  <si>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</si>
  <si>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</si>
  <si>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</si>
  <si>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</si>
  <si>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</si>
  <si>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</si>
  <si>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</si>
  <si>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</si>
  <si>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</si>
  <si>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</si>
  <si>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</si>
  <si>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</si>
  <si>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</si>
  <si>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</si>
  <si>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</si>
  <si>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</si>
  <si>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</si>
  <si>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</si>
  <si>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</si>
  <si>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</si>
  <si>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</si>
  <si>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</si>
  <si>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</si>
  <si>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</si>
  <si>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</si>
  <si>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</si>
  <si>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</si>
  <si>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</si>
  <si>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</si>
  <si>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</si>
  <si>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</si>
  <si>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</si>
  <si>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</si>
  <si>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</si>
  <si>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</si>
  <si>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</si>
  <si>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</si>
  <si>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</si>
  <si>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</si>
  <si>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</si>
  <si>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</si>
  <si>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</si>
  <si>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</si>
  <si>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</si>
  <si>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</si>
  <si>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</si>
  <si>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</si>
  <si>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</si>
  <si>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</si>
  <si>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</si>
  <si>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</si>
  <si>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</si>
  <si>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</si>
  <si>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</si>
  <si>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</si>
  <si>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</si>
  <si>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</si>
  <si>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</si>
  <si>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</si>
  <si>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</si>
  <si>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</si>
  <si>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</si>
  <si>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</si>
  <si>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</si>
  <si>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</si>
  <si>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</si>
  <si>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</si>
  <si>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</si>
  <si>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</si>
  <si>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</si>
  <si>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</si>
  <si>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</si>
  <si>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</si>
  <si>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</si>
  <si>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</si>
  <si>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</si>
  <si>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</si>
  <si>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</si>
  <si>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</si>
  <si>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</si>
  <si>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</si>
  <si>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</si>
  <si>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</si>
  <si>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</si>
  <si>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</si>
  <si>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</si>
  <si>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</si>
  <si>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</si>
  <si>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</si>
  <si>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</si>
  <si>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</si>
  <si>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</si>
  <si>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</si>
  <si>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</si>
  <si>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</si>
  <si>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</si>
  <si>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</si>
  <si>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</si>
  <si>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</si>
  <si>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</si>
  <si>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</si>
  <si>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</si>
  <si>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</si>
  <si>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</si>
  <si>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</si>
  <si>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</si>
  <si>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</si>
  <si>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</si>
  <si>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</si>
  <si>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</si>
  <si>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</si>
  <si>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</si>
  <si>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</si>
  <si>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</si>
  <si>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</si>
  <si>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</si>
  <si>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</si>
  <si>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</si>
  <si>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</si>
  <si>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</si>
  <si>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</si>
  <si>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</si>
  <si>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</si>
  <si>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</si>
  <si>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</si>
  <si>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</si>
  <si>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</si>
  <si>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</si>
  <si>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</si>
  <si>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</si>
  <si>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</si>
  <si>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</si>
  <si>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</si>
  <si>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</si>
  <si>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</si>
  <si>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</si>
  <si>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</si>
  <si>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</si>
  <si>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</si>
  <si>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</si>
  <si>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</si>
  <si>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</si>
  <si>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</si>
  <si>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</si>
  <si>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</si>
  <si>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</si>
  <si>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</si>
  <si>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</si>
  <si>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</si>
  <si>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</si>
  <si>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</si>
  <si>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</si>
  <si>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</si>
  <si>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</si>
  <si>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</si>
  <si>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</si>
  <si>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</si>
  <si>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</si>
  <si>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</si>
  <si>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</si>
  <si>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</si>
  <si>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</si>
  <si>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</si>
  <si>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</si>
  <si>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</si>
  <si>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</si>
  <si>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</si>
  <si>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</si>
  <si>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</si>
  <si>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</si>
  <si>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</si>
  <si>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</si>
  <si>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</si>
  <si>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</si>
  <si>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</si>
  <si>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</si>
  <si>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</si>
  <si>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</si>
  <si>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</si>
  <si>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</si>
  <si>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</si>
  <si>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</si>
  <si>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</si>
  <si>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</si>
  <si>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</si>
  <si>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</si>
  <si>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</si>
  <si>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</si>
  <si>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</si>
  <si>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</si>
  <si>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</si>
  <si>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</si>
  <si>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</si>
  <si>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</si>
  <si>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</si>
  <si>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</si>
  <si>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</si>
  <si>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</si>
  <si>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</si>
  <si>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</si>
  <si>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</si>
  <si>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</si>
  <si>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</si>
  <si>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</si>
  <si>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</si>
  <si>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</si>
  <si>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</si>
  <si>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</si>
  <si>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</si>
  <si>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</si>
  <si>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</si>
  <si>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</si>
  <si>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</si>
  <si>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</si>
  <si>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</si>
  <si>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</si>
  <si>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</si>
  <si>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</si>
  <si>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</si>
  <si>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</si>
  <si>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</si>
  <si>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</si>
  <si>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</si>
  <si>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</si>
  <si>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</si>
  <si>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</si>
  <si>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</si>
  <si>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</si>
  <si>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</si>
  <si>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</si>
  <si>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</si>
  <si>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</si>
  <si>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</si>
  <si>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</si>
  <si>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</si>
  <si>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</si>
  <si>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</si>
  <si>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</si>
  <si>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</si>
  <si>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</si>
  <si>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</si>
  <si>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</si>
  <si>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</si>
  <si>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</si>
  <si>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</si>
  <si>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</si>
  <si>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</si>
  <si>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</si>
  <si>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</si>
  <si>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</si>
  <si>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</si>
  <si>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</si>
  <si>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</si>
  <si>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</si>
  <si>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</si>
  <si>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</si>
  <si>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</si>
  <si>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</si>
  <si>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</si>
  <si>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</si>
  <si>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</si>
  <si>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</si>
  <si>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</si>
  <si>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</si>
  <si>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</si>
  <si>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</si>
  <si>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</si>
  <si>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</si>
  <si>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</si>
  <si>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</si>
  <si>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</si>
  <si>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</si>
  <si>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</si>
  <si>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</si>
  <si>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</si>
  <si>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</si>
  <si>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</si>
  <si>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</si>
  <si>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</si>
  <si>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</si>
  <si>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</si>
  <si>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</si>
  <si>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</si>
  <si>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</si>
  <si>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</si>
  <si>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</si>
  <si>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</si>
  <si>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</si>
  <si>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</si>
  <si>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Modem não atualiza, trocar o modem, pois o mesmo está inacessível.</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</si>
  <si>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</si>
  <si>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</si>
  <si>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</si>
  <si>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</si>
  <si>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</si>
  <si>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</si>
  <si>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</si>
  <si>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</si>
  <si>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</si>
  <si>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</si>
  <si>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</si>
  <si>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</si>
  <si>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</si>
  <si>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</si>
  <si>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</si>
  <si>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</si>
  <si>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</si>
  <si>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</si>
  <si>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</si>
  <si>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</si>
  <si>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</si>
  <si>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</si>
  <si>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</si>
  <si>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</si>
  <si>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</si>
  <si>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</si>
  <si>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</si>
  <si>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</si>
  <si>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</si>
  <si>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</si>
  <si>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</si>
  <si>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</si>
  <si>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</si>
  <si>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</si>
  <si>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</si>
  <si>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</si>
  <si>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</si>
  <si>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</si>
  <si>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</si>
  <si>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</si>
  <si>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</si>
  <si>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</si>
  <si>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</si>
  <si>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</si>
  <si>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</si>
  <si>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</si>
  <si>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</si>
  <si>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</si>
  <si>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</si>
  <si>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</si>
  <si>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</si>
  <si>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</si>
  <si>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</si>
  <si>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</si>
  <si>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</si>
  <si>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Aguardando Rodrigo sobre posição de Sabará</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</si>
  <si>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</si>
  <si>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</si>
  <si>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</si>
  <si>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</si>
  <si>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</si>
  <si>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</si>
  <si>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</si>
  <si>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</si>
  <si>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</si>
  <si>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</si>
  <si>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</si>
  <si>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</si>
  <si>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</si>
  <si>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</si>
  <si>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</si>
  <si>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</si>
  <si>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</si>
  <si>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</si>
  <si>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</si>
  <si>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</si>
  <si>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</si>
  <si>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</si>
  <si>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</si>
  <si>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</si>
  <si>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</si>
  <si>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</si>
  <si>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</si>
  <si>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</si>
  <si>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</si>
  <si>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</si>
  <si>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</si>
  <si>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</si>
  <si>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</si>
  <si>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</si>
  <si>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</si>
  <si>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</si>
  <si>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</si>
  <si>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</si>
  <si>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</si>
  <si>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</si>
  <si>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</si>
  <si>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</si>
  <si>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</si>
  <si>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</si>
  <si>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</si>
  <si>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</si>
  <si>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</si>
  <si>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</si>
  <si>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</si>
  <si>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</si>
  <si>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</si>
  <si>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</si>
  <si>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</si>
  <si>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</si>
  <si>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</si>
  <si>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</si>
  <si>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</si>
  <si>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</si>
  <si>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</si>
  <si>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</si>
  <si>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</si>
  <si>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</si>
  <si>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</si>
  <si>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</si>
  <si>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</si>
  <si>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</si>
  <si>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</si>
  <si>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</si>
  <si>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</si>
  <si>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</si>
  <si>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</si>
  <si>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</si>
  <si>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</si>
  <si>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</si>
  <si>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</si>
  <si>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</si>
  <si>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</si>
  <si>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</si>
  <si>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</si>
  <si>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</si>
  <si>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</si>
  <si>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</si>
  <si>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</si>
  <si>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</si>
  <si>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</si>
  <si>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</si>
  <si>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</si>
  <si>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</si>
  <si>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</si>
  <si>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</si>
  <si>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</si>
  <si>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</si>
  <si>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</si>
  <si>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</si>
  <si>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</si>
  <si>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</si>
  <si>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</si>
  <si>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</si>
  <si>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</si>
  <si>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</si>
  <si>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</si>
  <si>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</si>
  <si>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</si>
  <si>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</si>
  <si>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</si>
  <si>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</si>
  <si>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</si>
  <si>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</si>
  <si>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</si>
  <si>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</si>
  <si>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</si>
  <si>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</si>
  <si>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</si>
  <si>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</si>
  <si>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</si>
  <si>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</si>
  <si>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</si>
  <si>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</si>
  <si>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</si>
  <si>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</si>
  <si>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</si>
  <si>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</si>
  <si>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</si>
  <si>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</si>
  <si>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</si>
  <si>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</si>
  <si>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Sem conectividade na lan. </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</si>
  <si>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</si>
  <si>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</si>
  <si>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</si>
  <si>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</si>
  <si>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</si>
  <si>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</si>
  <si>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</si>
  <si>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</si>
  <si>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</si>
  <si>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</si>
  <si>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</si>
  <si>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</si>
  <si>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</si>
  <si>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</si>
  <si>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</si>
  <si>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</si>
  <si>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</si>
  <si>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27/02/2013 13:05:58 	Ivan Santos 	  	Pendência Ativação Resolvida
31/01/2013 17:17:02 	Hernan Martins Alves 	Mirtes confirmou todos os endereços e disse que não há telefone fixo nas localidades, mas informou seu número de celular: 38 9944-2568 e o</t>
  </si>
  <si>
    <t>27/02/2013 13:05:34 	Ivan Santos 	  	Pendência Ativação Resolvida
31/01/2013 17:18:43 	Hernan Martins Alves 	Mirtes confirmou todos os endereços e disse que não há telefone fixo nas localidades, mas informou seu número de celular: 38 9944-2568 e o</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</si>
  <si>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</si>
  <si>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</si>
  <si>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</si>
  <si>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</si>
  <si>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</si>
  <si>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</si>
  <si>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</si>
  <si>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</si>
  <si>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</si>
  <si>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</si>
  <si>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</si>
  <si>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</si>
  <si>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</si>
  <si>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</si>
  <si>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</si>
  <si>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</si>
  <si>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</si>
  <si>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</si>
  <si>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</si>
  <si>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</si>
  <si>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</si>
  <si>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</si>
  <si>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</si>
  <si>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</si>
  <si>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</si>
  <si>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</si>
  <si>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</si>
  <si>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</si>
  <si>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</si>
  <si>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</si>
  <si>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</si>
  <si>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</si>
  <si>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</si>
  <si>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</si>
  <si>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</si>
  <si>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</si>
  <si>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</si>
  <si>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</si>
  <si>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</si>
  <si>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</si>
  <si>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 xml:space="preserve">Falha ao tentar ler community VODANET-RMS%2011 </t>
  </si>
  <si>
    <t>Março</t>
  </si>
</sst>
</file>

<file path=xl/styles.xml><?xml version="1.0" encoding="utf-8"?>
<styleSheet xmlns="http://schemas.openxmlformats.org/spreadsheetml/2006/main">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72">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0" xfId="0" applyNumberFormat="1" applyFill="1" applyBorder="1"/>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14" fontId="6" fillId="0" borderId="9" xfId="0" applyNumberFormat="1" applyFont="1" applyFill="1" applyBorder="1"/>
    <xf numFmtId="14" fontId="0" fillId="12" borderId="9" xfId="0" applyNumberFormat="1" applyFill="1" applyBorder="1" applyAlignment="1">
      <alignment horizontal="center"/>
    </xf>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xf numFmtId="0" fontId="15" fillId="0" borderId="4" xfId="0" applyNumberFormat="1" applyFont="1" applyFill="1" applyBorder="1" applyAlignment="1">
      <alignment horizontal="center" vertic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14" fontId="15" fillId="0" borderId="9" xfId="0" applyNumberFormat="1" applyFont="1" applyFill="1" applyBorder="1" applyAlignment="1"/>
    <xf numFmtId="14" fontId="15" fillId="0" borderId="9" xfId="0" applyNumberFormat="1" applyFont="1" applyFill="1" applyBorder="1"/>
    <xf numFmtId="0" fontId="15" fillId="0" borderId="9" xfId="0"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1363</c:v>
                </c:pt>
                <c:pt idx="1">
                  <c:v>11</c:v>
                </c:pt>
                <c:pt idx="2">
                  <c:v>88</c:v>
                </c:pt>
                <c:pt idx="3">
                  <c:v>94</c:v>
                </c:pt>
                <c:pt idx="4">
                  <c:v>0</c:v>
                </c:pt>
                <c:pt idx="5">
                  <c:v>0</c:v>
                </c:pt>
              </c:numCache>
            </c:numRef>
          </c:val>
        </c:ser>
        <c:axId val="94583424"/>
        <c:axId val="94609792"/>
      </c:barChart>
      <c:catAx>
        <c:axId val="94583424"/>
        <c:scaling>
          <c:orientation val="minMax"/>
        </c:scaling>
        <c:axPos val="b"/>
        <c:tickLblPos val="nextTo"/>
        <c:crossAx val="94609792"/>
        <c:crosses val="autoZero"/>
        <c:auto val="1"/>
        <c:lblAlgn val="ctr"/>
        <c:lblOffset val="100"/>
      </c:catAx>
      <c:valAx>
        <c:axId val="94609792"/>
        <c:scaling>
          <c:orientation val="minMax"/>
        </c:scaling>
        <c:axPos val="l"/>
        <c:majorGridlines/>
        <c:numFmt formatCode="General" sourceLinked="1"/>
        <c:tickLblPos val="nextTo"/>
        <c:crossAx val="94583424"/>
        <c:crosses val="autoZero"/>
        <c:crossBetween val="between"/>
      </c:valAx>
    </c:plotArea>
    <c:plotVisOnly val="1"/>
    <c:dispBlanksAs val="gap"/>
  </c:chart>
  <c:printSettings>
    <c:headerFooter/>
    <c:pageMargins b="0.78740157499999996" l="0.511811024" r="0.511811024" t="0.78740157499999996" header="0.31496062000001918" footer="0.31496062000001918"/>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39</c:v>
                </c:pt>
                <c:pt idx="1">
                  <c:v>23</c:v>
                </c:pt>
                <c:pt idx="2">
                  <c:v>1</c:v>
                </c:pt>
                <c:pt idx="3">
                  <c:v>0</c:v>
                </c:pt>
                <c:pt idx="4">
                  <c:v>908</c:v>
                </c:pt>
              </c:numCache>
            </c:numRef>
          </c:val>
        </c:ser>
        <c:axId val="95240192"/>
        <c:axId val="95241728"/>
      </c:barChart>
      <c:catAx>
        <c:axId val="95240192"/>
        <c:scaling>
          <c:orientation val="minMax"/>
        </c:scaling>
        <c:axPos val="b"/>
        <c:tickLblPos val="nextTo"/>
        <c:crossAx val="95241728"/>
        <c:crosses val="autoZero"/>
        <c:auto val="1"/>
        <c:lblAlgn val="ctr"/>
        <c:lblOffset val="100"/>
      </c:catAx>
      <c:valAx>
        <c:axId val="95241728"/>
        <c:scaling>
          <c:orientation val="minMax"/>
        </c:scaling>
        <c:axPos val="l"/>
        <c:majorGridlines/>
        <c:numFmt formatCode="General" sourceLinked="1"/>
        <c:tickLblPos val="nextTo"/>
        <c:crossAx val="95240192"/>
        <c:crosses val="autoZero"/>
        <c:crossBetween val="between"/>
      </c:valAx>
    </c:plotArea>
    <c:plotVisOnly val="1"/>
    <c:dispBlanksAs val="gap"/>
  </c:chart>
  <c:printSettings>
    <c:headerFooter/>
    <c:pageMargins b="0.78740157499999996" l="0.511811024" r="0.511811024" t="0.78740157499999996" header="0.31496062000001912" footer="0.3149606200000191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868</c:v>
                </c:pt>
                <c:pt idx="1">
                  <c:v>6</c:v>
                </c:pt>
                <c:pt idx="2">
                  <c:v>116</c:v>
                </c:pt>
              </c:numCache>
            </c:numRef>
          </c:val>
        </c:ser>
        <c:axId val="95278208"/>
        <c:axId val="95279744"/>
      </c:barChart>
      <c:catAx>
        <c:axId val="95278208"/>
        <c:scaling>
          <c:orientation val="minMax"/>
        </c:scaling>
        <c:axPos val="b"/>
        <c:tickLblPos val="nextTo"/>
        <c:crossAx val="95279744"/>
        <c:crosses val="autoZero"/>
        <c:auto val="1"/>
        <c:lblAlgn val="ctr"/>
        <c:lblOffset val="100"/>
      </c:catAx>
      <c:valAx>
        <c:axId val="95279744"/>
        <c:scaling>
          <c:orientation val="minMax"/>
        </c:scaling>
        <c:axPos val="l"/>
        <c:majorGridlines/>
        <c:numFmt formatCode="General" sourceLinked="1"/>
        <c:tickLblPos val="nextTo"/>
        <c:crossAx val="95278208"/>
        <c:crosses val="autoZero"/>
        <c:crossBetween val="between"/>
      </c:valAx>
    </c:plotArea>
    <c:plotVisOnly val="1"/>
    <c:dispBlanksAs val="gap"/>
  </c:chart>
  <c:printSettings>
    <c:headerFooter/>
    <c:pageMargins b="0.78740157499999996" l="0.511811024" r="0.511811024" t="0.78740157499999996" header="0.31496062000001818" footer="0.31496062000001818"/>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U1648"/>
  <sheetViews>
    <sheetView tabSelected="1" zoomScale="80" zoomScaleNormal="80" workbookViewId="0">
      <pane xSplit="2" ySplit="4" topLeftCell="C5" activePane="bottomRight" state="frozen"/>
      <selection pane="topRight" activeCell="C1" sqref="C1"/>
      <selection pane="bottomLeft" activeCell="A5" sqref="A5"/>
      <selection pane="bottomRight" activeCell="A5" sqref="A5"/>
    </sheetView>
  </sheetViews>
  <sheetFormatPr defaultRowHeight="15"/>
  <cols>
    <col min="1" max="1" width="9.140625" style="5" customWidth="1"/>
    <col min="2" max="2" width="8.5703125" style="36" customWidth="1"/>
    <col min="3" max="3" width="8.710937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55.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4.140625" style="132" customWidth="1"/>
    <col min="31" max="31" width="15.140625" style="132" customWidth="1"/>
    <col min="32" max="32" width="16.28515625" style="105" customWidth="1"/>
    <col min="33" max="33" width="15.85546875" style="105" customWidth="1"/>
    <col min="34" max="34" width="15.85546875" style="9" customWidth="1"/>
    <col min="35" max="36" width="50.5703125" style="129" customWidth="1"/>
    <col min="37" max="37" width="30.5703125" customWidth="1"/>
    <col min="38" max="39" width="11.5703125" bestFit="1" customWidth="1"/>
    <col min="40" max="40" width="10.140625" bestFit="1" customWidth="1"/>
  </cols>
  <sheetData>
    <row r="1" spans="1:38" ht="18.75" thickBot="1">
      <c r="A1" s="245" t="s">
        <v>3</v>
      </c>
      <c r="B1" s="246"/>
      <c r="C1" s="246"/>
      <c r="D1" s="246"/>
      <c r="E1" s="246"/>
      <c r="F1" s="246"/>
      <c r="G1" s="246"/>
      <c r="H1" s="246"/>
      <c r="I1" s="246"/>
      <c r="J1" s="246"/>
      <c r="K1" s="246"/>
      <c r="L1" s="246"/>
      <c r="M1" s="246"/>
      <c r="N1" s="246"/>
      <c r="O1" s="246"/>
      <c r="P1" s="246"/>
      <c r="Q1" s="246"/>
      <c r="R1" s="246"/>
      <c r="S1" s="246"/>
      <c r="T1" s="246"/>
      <c r="U1" s="246"/>
      <c r="V1" s="246"/>
      <c r="W1" s="246"/>
      <c r="X1" s="246"/>
      <c r="Y1" s="246"/>
      <c r="Z1" s="246"/>
      <c r="AA1" s="246"/>
      <c r="AB1" s="246"/>
      <c r="AC1" s="246"/>
      <c r="AD1" s="246"/>
      <c r="AE1" s="246"/>
      <c r="AF1" s="246"/>
      <c r="AG1" s="246"/>
      <c r="AH1" s="246"/>
      <c r="AI1" s="246"/>
      <c r="AJ1" s="246"/>
      <c r="AK1" s="247"/>
    </row>
    <row r="2" spans="1:38" ht="9.75" customHeight="1" thickBot="1">
      <c r="A2" s="248"/>
      <c r="B2" s="249"/>
      <c r="C2" s="249"/>
      <c r="D2" s="249"/>
      <c r="E2" s="249"/>
      <c r="F2" s="249"/>
      <c r="G2" s="249"/>
      <c r="H2" s="249"/>
      <c r="I2" s="249"/>
      <c r="J2" s="249"/>
      <c r="K2" s="249"/>
      <c r="L2" s="249"/>
      <c r="M2" s="249"/>
      <c r="N2" s="249"/>
      <c r="O2" s="249"/>
      <c r="P2" s="249"/>
      <c r="Q2" s="249"/>
      <c r="R2" s="250"/>
      <c r="S2" s="249"/>
      <c r="T2" s="249"/>
      <c r="U2" s="249"/>
      <c r="V2" s="249"/>
      <c r="W2" s="249"/>
      <c r="X2" s="249"/>
      <c r="Y2" s="249"/>
      <c r="Z2" s="249"/>
      <c r="AA2" s="251"/>
      <c r="AB2" s="249"/>
      <c r="AC2" s="250"/>
      <c r="AD2" s="131"/>
      <c r="AE2" s="185"/>
      <c r="AF2" s="103"/>
      <c r="AG2" s="103"/>
      <c r="AH2" s="186"/>
      <c r="AI2" s="115"/>
      <c r="AJ2" s="190"/>
    </row>
    <row r="3" spans="1:38" s="1" customFormat="1" ht="38.25" customHeight="1" thickBot="1">
      <c r="A3" s="100" t="s">
        <v>4</v>
      </c>
      <c r="B3" s="101" t="s">
        <v>5</v>
      </c>
      <c r="C3" s="101" t="s">
        <v>15157</v>
      </c>
      <c r="D3" s="101" t="s">
        <v>409</v>
      </c>
      <c r="E3" s="97" t="s">
        <v>499</v>
      </c>
      <c r="F3" s="97" t="s">
        <v>2314</v>
      </c>
      <c r="G3" s="97" t="s">
        <v>7238</v>
      </c>
      <c r="H3" s="97" t="s">
        <v>500</v>
      </c>
      <c r="I3" s="97" t="s">
        <v>501</v>
      </c>
      <c r="J3" s="100" t="s">
        <v>0</v>
      </c>
      <c r="K3" s="100" t="s">
        <v>7229</v>
      </c>
      <c r="L3" s="100" t="s">
        <v>745</v>
      </c>
      <c r="M3" s="100" t="s">
        <v>493</v>
      </c>
      <c r="N3" s="95" t="s">
        <v>8</v>
      </c>
      <c r="O3" s="95" t="s">
        <v>14544</v>
      </c>
      <c r="P3" s="95" t="s">
        <v>513</v>
      </c>
      <c r="Q3" s="95" t="s">
        <v>512</v>
      </c>
      <c r="R3" s="95" t="s">
        <v>159</v>
      </c>
      <c r="S3" s="82" t="s">
        <v>14777</v>
      </c>
      <c r="T3" s="95" t="s">
        <v>10</v>
      </c>
      <c r="U3" s="81" t="s">
        <v>9</v>
      </c>
      <c r="V3" s="96" t="s">
        <v>161</v>
      </c>
      <c r="W3" s="96" t="s">
        <v>4593</v>
      </c>
      <c r="X3" s="81" t="s">
        <v>221</v>
      </c>
      <c r="Y3" s="97" t="s">
        <v>6</v>
      </c>
      <c r="Z3" s="97" t="s">
        <v>1</v>
      </c>
      <c r="AA3" s="98" t="s">
        <v>485</v>
      </c>
      <c r="AB3" s="98" t="s">
        <v>486</v>
      </c>
      <c r="AC3" s="99" t="s">
        <v>2</v>
      </c>
      <c r="AD3" s="99" t="s">
        <v>7237</v>
      </c>
      <c r="AE3" s="99" t="s">
        <v>14083</v>
      </c>
      <c r="AF3" s="98" t="s">
        <v>8755</v>
      </c>
      <c r="AG3" s="104" t="s">
        <v>6235</v>
      </c>
      <c r="AH3" s="104" t="s">
        <v>1</v>
      </c>
      <c r="AI3" s="99" t="s">
        <v>4559</v>
      </c>
      <c r="AJ3" s="99" t="s">
        <v>9005</v>
      </c>
      <c r="AK3" s="97" t="s">
        <v>3743</v>
      </c>
    </row>
    <row r="4" spans="1:38" ht="8.25" customHeight="1">
      <c r="A4" s="83"/>
      <c r="B4" s="84"/>
      <c r="C4" s="232"/>
      <c r="D4" s="232"/>
      <c r="E4" s="85"/>
      <c r="F4" s="85"/>
      <c r="G4" s="85"/>
      <c r="H4" s="85"/>
      <c r="I4" s="85"/>
      <c r="J4" s="86"/>
      <c r="K4" s="86"/>
      <c r="L4" s="86"/>
      <c r="M4" s="86"/>
      <c r="N4" s="87"/>
      <c r="O4" s="87"/>
      <c r="P4" s="87"/>
      <c r="Q4" s="87"/>
      <c r="R4" s="88"/>
      <c r="S4" s="89"/>
      <c r="T4" s="87"/>
      <c r="U4" s="90"/>
      <c r="V4" s="87"/>
      <c r="W4" s="91"/>
      <c r="X4" s="90"/>
      <c r="Y4" s="90"/>
      <c r="Z4" s="90"/>
      <c r="AA4" s="93"/>
      <c r="AB4" s="94"/>
      <c r="AC4" s="88"/>
      <c r="AD4" s="88"/>
      <c r="AE4" s="88"/>
      <c r="AF4" s="92"/>
      <c r="AG4" s="92"/>
      <c r="AH4" s="92"/>
      <c r="AI4" s="118"/>
      <c r="AJ4" s="118"/>
      <c r="AK4" s="88"/>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2004</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5" t="str">
        <f>VLOOKUP(B5,SAOM!B$2:O1546,11,0)</f>
        <v>39280-000</v>
      </c>
      <c r="X5" s="37" t="str">
        <f>VLOOKUP(B5,SAOM!B$2:Q1546,13,0)</f>
        <v>00:20:0e:10:53:58</v>
      </c>
      <c r="Y5" s="15">
        <v>41234</v>
      </c>
      <c r="Z5" s="13" t="s">
        <v>6071</v>
      </c>
      <c r="AA5" s="16">
        <v>41235</v>
      </c>
      <c r="AB5" s="32" t="e">
        <f>VLOOKUP(C5,Relatorios!A$3:B776,2,0)</f>
        <v>#N/A</v>
      </c>
      <c r="AC5" s="16" t="s">
        <v>4107</v>
      </c>
      <c r="AD5" s="16" t="str">
        <f>VLOOKUP(B5,SAOM!B$2:T1546,16,0)</f>
        <v xml:space="preserve">Ninguem atende
</v>
      </c>
      <c r="AE5" s="16">
        <f t="shared" ref="AE5:AE68" si="1">AA5+90</f>
        <v>41325</v>
      </c>
      <c r="AF5" s="16"/>
      <c r="AG5" s="16"/>
      <c r="AH5" s="51"/>
      <c r="AI5" s="119"/>
      <c r="AJ5" s="119"/>
      <c r="AK5" s="13"/>
      <c r="AL5" s="17" t="s">
        <v>4492</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2004</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5" t="str">
        <f>VLOOKUP(B6,SAOM!B$2:O1547,11,0)</f>
        <v>39280-000</v>
      </c>
      <c r="X6" s="37" t="str">
        <f>VLOOKUP(B6,SAOM!B$2:Q1547,13,0)</f>
        <v>-</v>
      </c>
      <c r="Y6" s="15"/>
      <c r="Z6" s="13"/>
      <c r="AA6" s="42"/>
      <c r="AB6" s="32" t="e">
        <f>VLOOKUP(C6,Relatorios!A$3:B777,2,0)</f>
        <v>#N/A</v>
      </c>
      <c r="AC6" s="45" t="s">
        <v>3267</v>
      </c>
      <c r="AD6" s="16" t="str">
        <f>VLOOKUP(B6,SAOM!B$2:T1547,16,0)</f>
        <v xml:space="preserve">Conforme cliente o endereço correto é: Rua Jonas Carneiro, 307 </v>
      </c>
      <c r="AE6" s="16">
        <f t="shared" si="1"/>
        <v>90</v>
      </c>
      <c r="AF6" s="16" t="s">
        <v>4492</v>
      </c>
      <c r="AG6" s="16"/>
      <c r="AH6" s="51"/>
      <c r="AI6" s="120"/>
      <c r="AJ6" s="120"/>
      <c r="AK6" s="13"/>
      <c r="AL6" s="17" t="s">
        <v>4492</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2004</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5" t="str">
        <f>VLOOKUP(B7,SAOM!B$2:O1548,11,0)</f>
        <v>39280-000</v>
      </c>
      <c r="X7" s="37" t="str">
        <f>VLOOKUP(B7,SAOM!B$2:Q1548,13,0)</f>
        <v>-</v>
      </c>
      <c r="Y7" s="15"/>
      <c r="Z7" s="13"/>
      <c r="AA7" s="42"/>
      <c r="AB7" s="32" t="e">
        <f>VLOOKUP(C7,Relatorios!A$3:B778,2,0)</f>
        <v>#N/A</v>
      </c>
      <c r="AC7" s="45" t="s">
        <v>3268</v>
      </c>
      <c r="AD7" s="16" t="str">
        <f>VLOOKUP(B7,SAOM!B$2:T1548,16,0)</f>
        <v>OS DUPLICADA COM 3106</v>
      </c>
      <c r="AE7" s="16">
        <f t="shared" si="1"/>
        <v>90</v>
      </c>
      <c r="AF7" s="16" t="s">
        <v>4492</v>
      </c>
      <c r="AG7" s="16"/>
      <c r="AH7" s="51"/>
      <c r="AI7" s="120"/>
      <c r="AJ7" s="120"/>
      <c r="AK7" s="13"/>
      <c r="AL7" s="17" t="s">
        <v>4492</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5" t="str">
        <f>VLOOKUP(B8,SAOM!B$2:O1549,11,0)</f>
        <v>39330-000</v>
      </c>
      <c r="X8" s="37" t="str">
        <f>VLOOKUP(B8,SAOM!B$2:Q1549,13,0)</f>
        <v>00:20:0E:10:48:85</v>
      </c>
      <c r="Y8" s="15">
        <v>40917</v>
      </c>
      <c r="Z8" s="13" t="s">
        <v>3805</v>
      </c>
      <c r="AA8" s="33">
        <v>40917</v>
      </c>
      <c r="AB8" s="32">
        <f>VLOOKUP(C8,Relatorios!A$3:B779,2,0)</f>
        <v>41012</v>
      </c>
      <c r="AC8" s="45" t="s">
        <v>741</v>
      </c>
      <c r="AD8" s="16" t="str">
        <f>VLOOKUP(B8,SAOM!B$2:T1549,16,0)</f>
        <v>-</v>
      </c>
      <c r="AE8" s="16">
        <f t="shared" si="1"/>
        <v>41007</v>
      </c>
      <c r="AF8" s="16" t="s">
        <v>4492</v>
      </c>
      <c r="AG8" s="16"/>
      <c r="AH8" s="51"/>
      <c r="AI8" s="120"/>
      <c r="AJ8" s="120"/>
      <c r="AK8" s="13"/>
      <c r="AL8" s="17" t="s">
        <v>4492</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5" t="str">
        <f>VLOOKUP(B9,SAOM!B$2:O1550,11,0)</f>
        <v>39960-000</v>
      </c>
      <c r="X9" s="37" t="str">
        <f>VLOOKUP(B9,SAOM!B$2:Q1550,13,0)</f>
        <v>00:20:0E:10:48:6D</v>
      </c>
      <c r="Y9" s="15">
        <v>40941</v>
      </c>
      <c r="Z9" s="13" t="s">
        <v>746</v>
      </c>
      <c r="AA9" s="33">
        <v>40942</v>
      </c>
      <c r="AB9" s="32">
        <f>VLOOKUP(C9,Relatorios!A$3:B780,2,0)</f>
        <v>40984</v>
      </c>
      <c r="AC9" s="45" t="s">
        <v>2417</v>
      </c>
      <c r="AD9" s="16" t="str">
        <f>VLOOKUP(B9,SAOM!B$2:T1550,16,0)</f>
        <v>-</v>
      </c>
      <c r="AE9" s="16">
        <f t="shared" si="1"/>
        <v>41032</v>
      </c>
      <c r="AF9" s="16" t="s">
        <v>4492</v>
      </c>
      <c r="AG9" s="16"/>
      <c r="AH9" s="51"/>
      <c r="AI9" s="120"/>
      <c r="AJ9" s="120"/>
      <c r="AK9" s="13"/>
      <c r="AL9" s="17" t="s">
        <v>4492</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5" t="str">
        <f>VLOOKUP(B10,SAOM!B$2:O1551,11,0)</f>
        <v>37270-000</v>
      </c>
      <c r="X10" s="37" t="str">
        <f>VLOOKUP(B10,SAOM!B$2:Q1551,13,0)</f>
        <v>-</v>
      </c>
      <c r="Y10" s="15"/>
      <c r="Z10" s="13"/>
      <c r="AA10" s="33"/>
      <c r="AB10" s="32" t="e">
        <f>VLOOKUP(C10,Relatorios!A$3:B781,2,0)</f>
        <v>#N/A</v>
      </c>
      <c r="AC10" s="13" t="s">
        <v>5654</v>
      </c>
      <c r="AD10" s="16" t="str">
        <f>VLOOKUP(B10,SAOM!B$2:T1551,16,0)</f>
        <v>29/06/2012 14:35:36 	Marcos Gonzaga Milagres 	Link ativado na localidade OS 3060  	Solicitação Cancelada
NÃO CONSEGUE CONTATO COM O CLIENTE.</v>
      </c>
      <c r="AE10" s="16">
        <f t="shared" si="1"/>
        <v>90</v>
      </c>
      <c r="AF10" s="42" t="s">
        <v>4492</v>
      </c>
      <c r="AG10" s="42"/>
      <c r="AH10" s="15"/>
      <c r="AI10" s="124"/>
      <c r="AJ10" s="124"/>
      <c r="AK10" s="13"/>
      <c r="AL10" s="17" t="s">
        <v>4492</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5" t="str">
        <f>VLOOKUP(B11,SAOM!B$2:O1552,11,0)</f>
        <v>39680-000</v>
      </c>
      <c r="X11" s="37" t="str">
        <f>VLOOKUP(B11,SAOM!B$2:Q1552,13,0)</f>
        <v>00:20:0E:10:48:B2</v>
      </c>
      <c r="Y11" s="15">
        <v>40934</v>
      </c>
      <c r="Z11" s="13" t="s">
        <v>1479</v>
      </c>
      <c r="AA11" s="33">
        <v>40935</v>
      </c>
      <c r="AB11" s="32" t="str">
        <f>VLOOKUP(C11,Relatorios!A$3:B782,2,0)</f>
        <v>Entregue</v>
      </c>
      <c r="AC11" s="45"/>
      <c r="AD11" s="16" t="str">
        <f>VLOOKUP(B11,SAOM!B$2:T1552,16,0)</f>
        <v>-</v>
      </c>
      <c r="AE11" s="16">
        <f t="shared" si="1"/>
        <v>41025</v>
      </c>
      <c r="AF11" s="16" t="s">
        <v>4492</v>
      </c>
      <c r="AG11" s="16"/>
      <c r="AH11" s="51"/>
      <c r="AI11" s="120"/>
      <c r="AJ11" s="120"/>
      <c r="AK11" s="13"/>
      <c r="AL11" s="17" t="s">
        <v>4492</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5"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4492</v>
      </c>
      <c r="AG12" s="16"/>
      <c r="AH12" s="51"/>
      <c r="AI12" s="120"/>
      <c r="AJ12" s="120"/>
      <c r="AK12" s="13"/>
      <c r="AL12" s="17" t="s">
        <v>4492</v>
      </c>
    </row>
    <row r="13" spans="1:38" s="17" customFormat="1" ht="16.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5" t="str">
        <f>VLOOKUP(B13,SAOM!B$2:O1554,11,0)</f>
        <v>39480-000</v>
      </c>
      <c r="X13" s="37" t="str">
        <f>VLOOKUP(B13,SAOM!B$2:Q1554,13,0)</f>
        <v>00:20:0E:10:48:7C</v>
      </c>
      <c r="Y13" s="15">
        <v>40933</v>
      </c>
      <c r="Z13" s="13" t="s">
        <v>2187</v>
      </c>
      <c r="AA13" s="33">
        <v>40934</v>
      </c>
      <c r="AB13" s="32">
        <f>VLOOKUP(C13,Relatorios!A$3:B784,2,0)</f>
        <v>40954</v>
      </c>
      <c r="AC13" s="45" t="s">
        <v>741</v>
      </c>
      <c r="AD13" s="16" t="str">
        <f>VLOOKUP(B13,SAOM!B$2:T1554,16,0)</f>
        <v>-</v>
      </c>
      <c r="AE13" s="16">
        <f t="shared" si="1"/>
        <v>41024</v>
      </c>
      <c r="AF13" s="16" t="s">
        <v>4492</v>
      </c>
      <c r="AG13" s="16"/>
      <c r="AH13" s="51"/>
      <c r="AI13" s="120"/>
      <c r="AJ13" s="120"/>
      <c r="AK13" s="13"/>
      <c r="AL13" s="17" t="s">
        <v>4492</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5"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4492</v>
      </c>
      <c r="AG14" s="16"/>
      <c r="AH14" s="51"/>
      <c r="AI14" s="120"/>
      <c r="AJ14" s="120"/>
      <c r="AK14" s="13"/>
      <c r="AL14" s="17" t="s">
        <v>4492</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5" t="str">
        <f>VLOOKUP(B15,SAOM!B$2:O1556,11,0)</f>
        <v>36700-000</v>
      </c>
      <c r="X15" s="37" t="str">
        <f>VLOOKUP(B15,SAOM!B$2:Q1556,13,0)</f>
        <v>00:20:0E:10:48:73</v>
      </c>
      <c r="Y15" s="15">
        <v>40906</v>
      </c>
      <c r="Z15" s="13" t="s">
        <v>3802</v>
      </c>
      <c r="AA15" s="33">
        <v>40906</v>
      </c>
      <c r="AB15" s="32">
        <f>VLOOKUP(C15,Relatorios!A$3:B786,2,0)</f>
        <v>41012</v>
      </c>
      <c r="AC15" s="45" t="s">
        <v>741</v>
      </c>
      <c r="AD15" s="16" t="str">
        <f>VLOOKUP(B15,SAOM!B$2:T1556,16,0)</f>
        <v>-</v>
      </c>
      <c r="AE15" s="16">
        <f t="shared" si="1"/>
        <v>40996</v>
      </c>
      <c r="AF15" s="16" t="s">
        <v>4492</v>
      </c>
      <c r="AG15" s="16"/>
      <c r="AH15" s="51"/>
      <c r="AI15" s="120"/>
      <c r="AJ15" s="120"/>
      <c r="AK15" s="33"/>
      <c r="AL15" s="17" t="s">
        <v>4492</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5"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t="s">
        <v>4492</v>
      </c>
      <c r="AG16" s="16"/>
      <c r="AH16" s="51"/>
      <c r="AI16" s="120"/>
      <c r="AJ16" s="120"/>
      <c r="AK16" s="13"/>
      <c r="AL16" s="17" t="s">
        <v>4492</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5" t="str">
        <f>VLOOKUP(B17,SAOM!B$2:O1558,11,0)</f>
        <v>38740-000</v>
      </c>
      <c r="X17" s="37" t="str">
        <f>VLOOKUP(B17,SAOM!B$2:Q1558,13,0)</f>
        <v>00:20:0E:10:48:B6</v>
      </c>
      <c r="Y17" s="15">
        <v>40976</v>
      </c>
      <c r="Z17" s="13" t="s">
        <v>2187</v>
      </c>
      <c r="AA17" s="32">
        <v>40976</v>
      </c>
      <c r="AB17" s="32">
        <f>VLOOKUP(C17,Relatorios!A$3:B788,2,0)</f>
        <v>41012</v>
      </c>
      <c r="AC17" s="45" t="s">
        <v>741</v>
      </c>
      <c r="AD17" s="16" t="str">
        <f>VLOOKUP(B17,SAOM!B$2:T1558,16,0)</f>
        <v>Endereço divergente. Aguardando resposta da Saúde.</v>
      </c>
      <c r="AE17" s="16">
        <f t="shared" si="1"/>
        <v>41066</v>
      </c>
      <c r="AF17" s="16" t="s">
        <v>4492</v>
      </c>
      <c r="AG17" s="16"/>
      <c r="AH17" s="51"/>
      <c r="AI17" s="120"/>
      <c r="AJ17" s="120"/>
      <c r="AK17" s="13"/>
      <c r="AL17" s="17" t="s">
        <v>4492</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5"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v>41327</v>
      </c>
      <c r="AG18" s="16"/>
      <c r="AH18" s="51" t="s">
        <v>8982</v>
      </c>
      <c r="AI18" s="16" t="s">
        <v>16090</v>
      </c>
      <c r="AJ18" s="120" t="s">
        <v>4492</v>
      </c>
      <c r="AK18" s="13"/>
      <c r="AL18" s="17" t="s">
        <v>4492</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5" t="str">
        <f>VLOOKUP(B19,SAOM!B$2:O1560,11,0)</f>
        <v>39800-224</v>
      </c>
      <c r="X19" s="37" t="str">
        <f>VLOOKUP(B19,SAOM!B$2:Q1560,13,0)</f>
        <v>00:20:0E:10:48:B7</v>
      </c>
      <c r="Y19" s="15">
        <v>40932</v>
      </c>
      <c r="Z19" s="13" t="s">
        <v>1479</v>
      </c>
      <c r="AA19" s="32">
        <v>40932</v>
      </c>
      <c r="AB19" s="32" t="str">
        <f>VLOOKUP(C19,Relatorios!A$3:B790,2,0)</f>
        <v>Entregue</v>
      </c>
      <c r="AC19" s="45"/>
      <c r="AD19" s="16" t="str">
        <f>VLOOKUP(B19,SAOM!B$2:T1560,16,0)</f>
        <v>-</v>
      </c>
      <c r="AE19" s="16">
        <f t="shared" si="1"/>
        <v>41022</v>
      </c>
      <c r="AF19" s="16" t="s">
        <v>4492</v>
      </c>
      <c r="AG19" s="16"/>
      <c r="AH19" s="51"/>
      <c r="AI19" s="120"/>
      <c r="AJ19" s="120"/>
      <c r="AK19" s="13"/>
      <c r="AL19" s="17" t="s">
        <v>4492</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5" t="str">
        <f>VLOOKUP(B20,SAOM!B$2:O1561,11,0)</f>
        <v>35177-000</v>
      </c>
      <c r="X20" s="37" t="str">
        <f>VLOOKUP(B20,SAOM!B$2:Q1561,13,0)</f>
        <v>00:20:0E:10:48:BB</v>
      </c>
      <c r="Y20" s="15">
        <v>40904</v>
      </c>
      <c r="Z20" s="13" t="s">
        <v>3804</v>
      </c>
      <c r="AA20" s="16">
        <v>40905</v>
      </c>
      <c r="AB20" s="32">
        <f>VLOOKUP(C20,Relatorios!A$3:B791,2,0)</f>
        <v>40954</v>
      </c>
      <c r="AC20" s="45" t="s">
        <v>741</v>
      </c>
      <c r="AD20" s="16" t="str">
        <f>VLOOKUP(B20,SAOM!B$2:T1561,16,0)</f>
        <v>-</v>
      </c>
      <c r="AE20" s="16">
        <f t="shared" si="1"/>
        <v>40995</v>
      </c>
      <c r="AF20" s="16" t="s">
        <v>4492</v>
      </c>
      <c r="AG20" s="16"/>
      <c r="AH20" s="51"/>
      <c r="AI20" s="120"/>
      <c r="AJ20" s="120"/>
      <c r="AK20" s="13"/>
      <c r="AL20" s="17" t="s">
        <v>4492</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5" t="str">
        <f>VLOOKUP(B21,SAOM!B$2:O1562,11,0)</f>
        <v>36850-000</v>
      </c>
      <c r="X21" s="37" t="str">
        <f>VLOOKUP(B21,SAOM!B$2:Q1562,13,0)</f>
        <v>00:20:0E:10:48:D7</v>
      </c>
      <c r="Y21" s="15">
        <v>40921</v>
      </c>
      <c r="Z21" s="13" t="s">
        <v>1846</v>
      </c>
      <c r="AA21" s="16">
        <v>40921</v>
      </c>
      <c r="AB21" s="32">
        <f>VLOOKUP(C21,Relatorios!A$3:B792,2,0)</f>
        <v>41012</v>
      </c>
      <c r="AC21" s="45" t="s">
        <v>741</v>
      </c>
      <c r="AD21" s="16" t="str">
        <f>VLOOKUP(B21,SAOM!B$2:T1562,16,0)</f>
        <v>-</v>
      </c>
      <c r="AE21" s="16">
        <f t="shared" si="1"/>
        <v>41011</v>
      </c>
      <c r="AF21" s="16" t="s">
        <v>4492</v>
      </c>
      <c r="AG21" s="16"/>
      <c r="AH21" s="51"/>
      <c r="AI21" s="120"/>
      <c r="AJ21" s="120"/>
      <c r="AK21" s="13"/>
      <c r="AL21" s="17" t="s">
        <v>4492</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5"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4492</v>
      </c>
      <c r="AG22" s="16"/>
      <c r="AH22" s="51"/>
      <c r="AI22" s="120"/>
      <c r="AJ22" s="120"/>
      <c r="AK22" s="13"/>
      <c r="AL22" s="17" t="s">
        <v>4492</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5" t="str">
        <f>VLOOKUP(B23,SAOM!B$2:O1564,11,0)</f>
        <v>37800-000</v>
      </c>
      <c r="X23" s="37" t="str">
        <f>VLOOKUP(B23,SAOM!B$2:Q1564,13,0)</f>
        <v>00:20:0E:10:48:CD</v>
      </c>
      <c r="Y23" s="15">
        <v>40926</v>
      </c>
      <c r="Z23" s="13" t="s">
        <v>1620</v>
      </c>
      <c r="AA23" s="16">
        <v>40926</v>
      </c>
      <c r="AB23" s="32">
        <f>VLOOKUP(C23,Relatorios!A$3:B794,2,0)</f>
        <v>40927</v>
      </c>
      <c r="AC23" s="45" t="s">
        <v>741</v>
      </c>
      <c r="AD23" s="16" t="str">
        <f>VLOOKUP(B23,SAOM!B$2:T1564,16,0)</f>
        <v>-</v>
      </c>
      <c r="AE23" s="16">
        <f t="shared" si="1"/>
        <v>41016</v>
      </c>
      <c r="AF23" s="16" t="s">
        <v>4492</v>
      </c>
      <c r="AG23" s="16"/>
      <c r="AH23" s="51"/>
      <c r="AI23" s="120"/>
      <c r="AJ23" s="120"/>
      <c r="AK23" s="13"/>
      <c r="AL23" s="17" t="s">
        <v>4492</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5"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4492</v>
      </c>
      <c r="AG24" s="16"/>
      <c r="AH24" s="51"/>
      <c r="AI24" s="120"/>
      <c r="AJ24" s="120"/>
      <c r="AK24" s="13"/>
      <c r="AL24" s="17" t="s">
        <v>4492</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5" t="str">
        <f>VLOOKUP(B25,SAOM!B$2:O1566,11,0)</f>
        <v>35938-000</v>
      </c>
      <c r="X25" s="37" t="str">
        <f>VLOOKUP(B25,SAOM!B$2:Q1566,13,0)</f>
        <v>00:20:0E:10:48:C5</v>
      </c>
      <c r="Y25" s="15">
        <v>40914</v>
      </c>
      <c r="Z25" s="13" t="s">
        <v>3803</v>
      </c>
      <c r="AA25" s="16">
        <v>40926</v>
      </c>
      <c r="AB25" s="32">
        <f>VLOOKUP(C25,Relatorios!A$3:B796,2,0)</f>
        <v>40927</v>
      </c>
      <c r="AC25" s="45" t="s">
        <v>2512</v>
      </c>
      <c r="AD25" s="16" t="str">
        <f>VLOOKUP(B25,SAOM!B$2:T1566,16,0)</f>
        <v>-</v>
      </c>
      <c r="AE25" s="16">
        <f t="shared" si="1"/>
        <v>41016</v>
      </c>
      <c r="AF25" s="16" t="s">
        <v>4492</v>
      </c>
      <c r="AG25" s="16"/>
      <c r="AH25" s="51"/>
      <c r="AI25" s="120"/>
      <c r="AJ25" s="120"/>
      <c r="AK25" s="13"/>
      <c r="AL25" s="17" t="s">
        <v>4492</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5" t="str">
        <f>VLOOKUP(B26,SAOM!B$2:O1567,11,0)</f>
        <v>37310-000</v>
      </c>
      <c r="X26" s="37" t="str">
        <f>VLOOKUP(B26,SAOM!B$2:Q1567,13,0)</f>
        <v>00:20:0E:10:48:C9</v>
      </c>
      <c r="Y26" s="15">
        <v>40914</v>
      </c>
      <c r="Z26" s="13" t="s">
        <v>1846</v>
      </c>
      <c r="AA26" s="16">
        <v>40914</v>
      </c>
      <c r="AB26" s="32">
        <f>VLOOKUP(C26,Relatorios!A$3:B797,2,0)</f>
        <v>41012</v>
      </c>
      <c r="AC26" s="45" t="s">
        <v>741</v>
      </c>
      <c r="AD26" s="16" t="str">
        <f>VLOOKUP(B26,SAOM!B$2:T1567,16,0)</f>
        <v>-</v>
      </c>
      <c r="AE26" s="16">
        <f t="shared" si="1"/>
        <v>41004</v>
      </c>
      <c r="AF26" s="16" t="s">
        <v>4492</v>
      </c>
      <c r="AG26" s="16"/>
      <c r="AH26" s="51"/>
      <c r="AI26" s="120"/>
      <c r="AJ26" s="120"/>
      <c r="AK26" s="33"/>
      <c r="AL26" s="17" t="s">
        <v>4492</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5" t="str">
        <f>VLOOKUP(B27,SAOM!B$2:O1568,11,0)</f>
        <v>35521-000</v>
      </c>
      <c r="X27" s="37" t="str">
        <f>VLOOKUP(B27,SAOM!B$2:Q1568,13,0)</f>
        <v>00:20:0E:10:48:C7</v>
      </c>
      <c r="Y27" s="15">
        <v>40904</v>
      </c>
      <c r="Z27" s="13" t="s">
        <v>3803</v>
      </c>
      <c r="AA27" s="16">
        <v>40905</v>
      </c>
      <c r="AB27" s="32">
        <f>VLOOKUP(C27,Relatorios!A$3:B798,2,0)</f>
        <v>41012</v>
      </c>
      <c r="AC27" s="45" t="s">
        <v>2578</v>
      </c>
      <c r="AD27" s="16" t="str">
        <f>VLOOKUP(B27,SAOM!B$2:T1568,16,0)</f>
        <v>-</v>
      </c>
      <c r="AE27" s="16">
        <f t="shared" si="1"/>
        <v>40995</v>
      </c>
      <c r="AF27" s="16" t="s">
        <v>4492</v>
      </c>
      <c r="AG27" s="16"/>
      <c r="AH27" s="51"/>
      <c r="AI27" s="120"/>
      <c r="AJ27" s="120"/>
      <c r="AK27" s="13"/>
      <c r="AL27" s="17" t="s">
        <v>4492</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5" t="str">
        <f>VLOOKUP(B28,SAOM!B$2:O1569,11,0)</f>
        <v>36542-000</v>
      </c>
      <c r="X28" s="37" t="str">
        <f>VLOOKUP(B28,SAOM!B$2:Q1569,13,0)</f>
        <v>00:20:0E:10:48:6E</v>
      </c>
      <c r="Y28" s="15">
        <v>40904</v>
      </c>
      <c r="Z28" s="13" t="s">
        <v>1846</v>
      </c>
      <c r="AA28" s="16">
        <v>40905</v>
      </c>
      <c r="AB28" s="32">
        <f>VLOOKUP(C28,Relatorios!A$3:B799,2,0)</f>
        <v>41012</v>
      </c>
      <c r="AC28" s="45" t="s">
        <v>741</v>
      </c>
      <c r="AD28" s="16" t="str">
        <f>VLOOKUP(B28,SAOM!B$2:T1569,16,0)</f>
        <v>-</v>
      </c>
      <c r="AE28" s="16">
        <f t="shared" si="1"/>
        <v>40995</v>
      </c>
      <c r="AF28" s="16">
        <v>41163</v>
      </c>
      <c r="AG28" s="16"/>
      <c r="AH28" s="51" t="s">
        <v>8982</v>
      </c>
      <c r="AI28" s="120" t="s">
        <v>14156</v>
      </c>
      <c r="AJ28" s="120"/>
      <c r="AK28" s="13"/>
      <c r="AL28" s="17" t="s">
        <v>4492</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5" t="str">
        <f>VLOOKUP(B29,SAOM!B$2:O1570,11,0)</f>
        <v>35169-000</v>
      </c>
      <c r="X29" s="37" t="str">
        <f>VLOOKUP(B29,SAOM!B$2:Q1570,13,0)</f>
        <v>00:20:0E:10:48:A5</v>
      </c>
      <c r="Y29" s="15">
        <v>40989</v>
      </c>
      <c r="Z29" s="13" t="s">
        <v>2115</v>
      </c>
      <c r="AA29" s="16">
        <v>40989</v>
      </c>
      <c r="AB29" s="32">
        <f>VLOOKUP(C29,Relatorios!A$3:B800,2,0)</f>
        <v>41012</v>
      </c>
      <c r="AC29" s="45" t="s">
        <v>741</v>
      </c>
      <c r="AD29" s="16" t="str">
        <f>VLOOKUP(B29,SAOM!B$2:T1570,16,0)</f>
        <v>TELEFONE ALTERADO.</v>
      </c>
      <c r="AE29" s="16">
        <f t="shared" si="1"/>
        <v>41079</v>
      </c>
      <c r="AF29" s="16" t="s">
        <v>4492</v>
      </c>
      <c r="AG29" s="16"/>
      <c r="AH29" s="51"/>
      <c r="AI29" s="120"/>
      <c r="AJ29" s="120"/>
      <c r="AK29" s="13"/>
      <c r="AL29" s="17" t="s">
        <v>4492</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5" t="str">
        <f>VLOOKUP(B30,SAOM!B$2:O1571,11,0)</f>
        <v>39230-000</v>
      </c>
      <c r="X30" s="37" t="str">
        <f>VLOOKUP(B30,SAOM!B$2:Q1571,13,0)</f>
        <v>00:20:0E:10:48:3D</v>
      </c>
      <c r="Y30" s="15">
        <v>40938</v>
      </c>
      <c r="Z30" s="13" t="s">
        <v>2187</v>
      </c>
      <c r="AA30" s="16">
        <v>40938</v>
      </c>
      <c r="AB30" s="32">
        <f>VLOOKUP(C30,Relatorios!A$3:B801,2,0)</f>
        <v>40954</v>
      </c>
      <c r="AC30" s="45" t="s">
        <v>741</v>
      </c>
      <c r="AD30" s="16" t="str">
        <f>VLOOKUP(B30,SAOM!B$2:T1571,16,0)</f>
        <v>-</v>
      </c>
      <c r="AE30" s="16">
        <f t="shared" si="1"/>
        <v>41028</v>
      </c>
      <c r="AF30" s="16" t="s">
        <v>4492</v>
      </c>
      <c r="AG30" s="16"/>
      <c r="AH30" s="51"/>
      <c r="AI30" s="120"/>
      <c r="AJ30" s="120"/>
      <c r="AK30" s="13"/>
      <c r="AL30" s="17" t="s">
        <v>4492</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12" t="s">
        <v>12443</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5" t="str">
        <f>VLOOKUP(B31,SAOM!B$2:O1572,11,0)</f>
        <v>39980-000</v>
      </c>
      <c r="X31" s="37" t="str">
        <f>VLOOKUP(B31,SAOM!B$2:Q1572,13,0)</f>
        <v>-</v>
      </c>
      <c r="Y31" s="15"/>
      <c r="Z31" s="13"/>
      <c r="AA31" s="16"/>
      <c r="AB31" s="32" t="e">
        <f>VLOOKUP(C31,Relatorios!A$3:B802,2,0)</f>
        <v>#N/A</v>
      </c>
      <c r="AC31" s="49" t="s">
        <v>4583</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4492</v>
      </c>
      <c r="AG31" s="16"/>
      <c r="AH31" s="51"/>
      <c r="AI31" s="121"/>
      <c r="AJ31" s="121"/>
      <c r="AK31" s="13"/>
      <c r="AL31" s="17" t="s">
        <v>4492</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5" t="str">
        <f>VLOOKUP(B32,SAOM!B$2:O1573,11,0)</f>
        <v>38370-000</v>
      </c>
      <c r="X32" s="37" t="str">
        <f>VLOOKUP(B32,SAOM!B$2:Q1573,13,0)</f>
        <v>00:20:0E:10:48:9F</v>
      </c>
      <c r="Y32" s="15">
        <v>40927</v>
      </c>
      <c r="Z32" s="13" t="s">
        <v>3804</v>
      </c>
      <c r="AA32" s="16">
        <v>40927</v>
      </c>
      <c r="AB32" s="32">
        <f>VLOOKUP(C32,Relatorios!A$3:B803,2,0)</f>
        <v>41012</v>
      </c>
      <c r="AC32" s="45" t="s">
        <v>741</v>
      </c>
      <c r="AD32" s="16" t="str">
        <f>VLOOKUP(B32,SAOM!B$2:T1573,16,0)</f>
        <v>-</v>
      </c>
      <c r="AE32" s="16">
        <f t="shared" si="1"/>
        <v>41017</v>
      </c>
      <c r="AF32" s="16" t="s">
        <v>4492</v>
      </c>
      <c r="AG32" s="16"/>
      <c r="AH32" s="51"/>
      <c r="AI32" s="120"/>
      <c r="AJ32" s="120"/>
      <c r="AK32" s="13"/>
      <c r="AL32" s="17" t="s">
        <v>4492</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5" t="str">
        <f>VLOOKUP(B33,SAOM!B$2:O1574,11,0)</f>
        <v>36832-000</v>
      </c>
      <c r="X33" s="37" t="str">
        <f>VLOOKUP(B33,SAOM!B$2:Q1574,13,0)</f>
        <v>00:20:0E:10:48:47</v>
      </c>
      <c r="Y33" s="15">
        <v>40931</v>
      </c>
      <c r="Z33" s="13" t="s">
        <v>1846</v>
      </c>
      <c r="AA33" s="16">
        <v>40932</v>
      </c>
      <c r="AB33" s="32">
        <f>VLOOKUP(C33,Relatorios!A$3:B804,2,0)</f>
        <v>41012</v>
      </c>
      <c r="AC33" s="45" t="s">
        <v>741</v>
      </c>
      <c r="AD33" s="16" t="str">
        <f>VLOOKUP(B33,SAOM!B$2:T1574,16,0)</f>
        <v>-</v>
      </c>
      <c r="AE33" s="16">
        <f t="shared" si="1"/>
        <v>41022</v>
      </c>
      <c r="AF33" s="16" t="s">
        <v>4492</v>
      </c>
      <c r="AG33" s="16"/>
      <c r="AH33" s="51"/>
      <c r="AI33" s="120"/>
      <c r="AJ33" s="120"/>
      <c r="AK33" s="33"/>
      <c r="AL33" s="17" t="s">
        <v>4492</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5" t="str">
        <f>VLOOKUP(B34,SAOM!B$2:O1575,11,0)</f>
        <v>39835-000</v>
      </c>
      <c r="X34" s="37" t="str">
        <f>VLOOKUP(B34,SAOM!B$2:Q1575,13,0)</f>
        <v>00:20:0e:10:49:d4</v>
      </c>
      <c r="Y34" s="15">
        <v>41081</v>
      </c>
      <c r="Z34" s="13" t="s">
        <v>3099</v>
      </c>
      <c r="AA34" s="16">
        <v>41082</v>
      </c>
      <c r="AB34" s="32">
        <f>VLOOKUP(C34,Relatorios!A$3:B805,2,0)</f>
        <v>41081</v>
      </c>
      <c r="AC34" s="16" t="s">
        <v>3726</v>
      </c>
      <c r="AD34" s="16" t="str">
        <f>VLOOKUP(B34,SAOM!B$2:T1575,16,0)</f>
        <v>CLIENTE NÃO ESTA CIENTE.</v>
      </c>
      <c r="AE34" s="16">
        <f t="shared" si="1"/>
        <v>41172</v>
      </c>
      <c r="AF34" s="16" t="s">
        <v>4492</v>
      </c>
      <c r="AG34" s="16"/>
      <c r="AH34" s="51"/>
      <c r="AI34" s="119"/>
      <c r="AJ34" s="191"/>
      <c r="AK34" s="30" t="s">
        <v>4184</v>
      </c>
      <c r="AL34" s="17" t="s">
        <v>4492</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5" t="str">
        <f>VLOOKUP(B35,SAOM!B$2:O1576,11,0)</f>
        <v>37267-000</v>
      </c>
      <c r="X35" s="37" t="str">
        <f>VLOOKUP(B35,SAOM!B$2:Q1576,13,0)</f>
        <v>00:20:0E:10:48:5E</v>
      </c>
      <c r="Y35" s="15">
        <v>40931</v>
      </c>
      <c r="Z35" s="13" t="s">
        <v>3803</v>
      </c>
      <c r="AA35" s="16">
        <v>40932</v>
      </c>
      <c r="AB35" s="32">
        <f>VLOOKUP(C35,Relatorios!A$3:B806,2,0)</f>
        <v>40954</v>
      </c>
      <c r="AC35" s="45" t="s">
        <v>741</v>
      </c>
      <c r="AD35" s="16" t="str">
        <f>VLOOKUP(B35,SAOM!B$2:T1576,16,0)</f>
        <v>-</v>
      </c>
      <c r="AE35" s="16">
        <f t="shared" si="1"/>
        <v>41022</v>
      </c>
      <c r="AF35" s="16" t="s">
        <v>4492</v>
      </c>
      <c r="AG35" s="16"/>
      <c r="AH35" s="51"/>
      <c r="AI35" s="120"/>
      <c r="AJ35" s="120"/>
      <c r="AK35" s="13"/>
      <c r="AL35" s="17" t="s">
        <v>4492</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5" t="str">
        <f>VLOOKUP(B36,SAOM!B$2:O1577,11,0)</f>
        <v>38290-000</v>
      </c>
      <c r="X36" s="37" t="str">
        <f>VLOOKUP(B36,SAOM!B$2:Q1577,13,0)</f>
        <v>00:20:0E:10:49:EA</v>
      </c>
      <c r="Y36" s="15">
        <v>40967</v>
      </c>
      <c r="Z36" s="13" t="s">
        <v>2520</v>
      </c>
      <c r="AA36" s="16">
        <v>40973</v>
      </c>
      <c r="AB36" s="32" t="e">
        <f>VLOOKUP(C36,Relatorios!A$3:B807,2,0)</f>
        <v>#N/A</v>
      </c>
      <c r="AC36" s="45"/>
      <c r="AD36" s="16" t="str">
        <f>VLOOKUP(B36,SAOM!B$2:T1577,16,0)</f>
        <v>NÃO CONSEGUE CONTATO COM O CLIENTE.</v>
      </c>
      <c r="AE36" s="16">
        <f t="shared" si="1"/>
        <v>41063</v>
      </c>
      <c r="AF36" s="16">
        <v>41163</v>
      </c>
      <c r="AG36" s="16">
        <v>41292</v>
      </c>
      <c r="AH36" s="51" t="s">
        <v>8981</v>
      </c>
      <c r="AI36" s="120" t="s">
        <v>12553</v>
      </c>
      <c r="AJ36" s="120" t="s">
        <v>14661</v>
      </c>
      <c r="AK36" s="13"/>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5" t="str">
        <f>VLOOKUP(B37,SAOM!B$2:O1578,11,0)</f>
        <v>38460-000</v>
      </c>
      <c r="X37" s="37" t="str">
        <f>VLOOKUP(B37,SAOM!B$2:Q1578,13,0)</f>
        <v>00:20:0E:10:48:7D</v>
      </c>
      <c r="Y37" s="15">
        <v>40933</v>
      </c>
      <c r="Z37" s="13" t="s">
        <v>1521</v>
      </c>
      <c r="AA37" s="16">
        <v>40934</v>
      </c>
      <c r="AB37" s="32">
        <f>VLOOKUP(C37,Relatorios!A$3:B808,2,0)</f>
        <v>40954</v>
      </c>
      <c r="AC37" s="45" t="s">
        <v>2517</v>
      </c>
      <c r="AD37" s="16" t="str">
        <f>VLOOKUP(B37,SAOM!B$2:T1578,16,0)</f>
        <v>-</v>
      </c>
      <c r="AE37" s="16">
        <f t="shared" si="1"/>
        <v>41024</v>
      </c>
      <c r="AF37" s="16" t="s">
        <v>4492</v>
      </c>
      <c r="AG37" s="16"/>
      <c r="AH37" s="51"/>
      <c r="AI37" s="120"/>
      <c r="AJ37" s="120"/>
      <c r="AK37" s="13"/>
      <c r="AL37" s="17" t="s">
        <v>4492</v>
      </c>
    </row>
    <row r="38" spans="1:42" s="62" customFormat="1" ht="15.75" customHeight="1">
      <c r="A38" s="222">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80">
        <v>4033</v>
      </c>
      <c r="S38" s="28">
        <v>40917</v>
      </c>
      <c r="T38" s="59" t="str">
        <f>VLOOKUP(B38,SAOM!B$2:M1579,9,0)</f>
        <v>Eliana Brambati Martins</v>
      </c>
      <c r="U38" s="28" t="str">
        <f>VLOOKUP(B38,SAOM!B$2:N1579,10,0)</f>
        <v>Rua Outra Banda, 0 - Vista Alegre</v>
      </c>
      <c r="V38" s="59" t="str">
        <f>VLOOKUP(B38,SAOM!B$2:P1579,12,0)</f>
        <v>(31) 3832-7125</v>
      </c>
      <c r="W38" s="181" t="str">
        <f>VLOOKUP(B38,SAOM!B$2:O1579,11,0)</f>
        <v>35960-000</v>
      </c>
      <c r="X38" s="35" t="str">
        <f>VLOOKUP(B38,SAOM!B$2:Q1579,13,0)</f>
        <v>00:20:0E:10:48:91</v>
      </c>
      <c r="Y38" s="28">
        <v>40918</v>
      </c>
      <c r="Z38" s="44" t="s">
        <v>2187</v>
      </c>
      <c r="AA38" s="60">
        <v>40918</v>
      </c>
      <c r="AB38" s="32">
        <f>VLOOKUP(C38,Relatorios!A$3:B809,2,0)</f>
        <v>40927</v>
      </c>
      <c r="AC38" s="49" t="s">
        <v>741</v>
      </c>
      <c r="AD38" s="60" t="str">
        <f>VLOOKUP(B38,SAOM!B$2:T1579,16,0)</f>
        <v>-</v>
      </c>
      <c r="AE38" s="60">
        <f t="shared" si="1"/>
        <v>41008</v>
      </c>
      <c r="AF38" s="60">
        <v>41285</v>
      </c>
      <c r="AG38" s="60">
        <v>41292</v>
      </c>
      <c r="AH38" s="187" t="s">
        <v>8983</v>
      </c>
      <c r="AI38" s="121" t="s">
        <v>14244</v>
      </c>
      <c r="AJ38" s="121" t="s">
        <v>14752</v>
      </c>
      <c r="AK38" s="44" t="s">
        <v>4492</v>
      </c>
      <c r="AL38" s="60">
        <v>41253</v>
      </c>
      <c r="AM38" s="60">
        <v>41261</v>
      </c>
      <c r="AN38" s="187" t="s">
        <v>8982</v>
      </c>
      <c r="AO38" s="121" t="s">
        <v>12553</v>
      </c>
      <c r="AP38" s="121" t="s">
        <v>13656</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(33)3243-1240</v>
      </c>
      <c r="W39" s="65"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8983</v>
      </c>
      <c r="AI39" s="120" t="s">
        <v>12553</v>
      </c>
      <c r="AJ39" s="120"/>
      <c r="AK39" s="13"/>
      <c r="AL39" s="17" t="s">
        <v>4492</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5" t="str">
        <f>VLOOKUP(B40,SAOM!B$2:O1581,11,0)</f>
        <v>9380-000</v>
      </c>
      <c r="X40" s="37" t="str">
        <f>VLOOKUP(B40,SAOM!B$2:Q1581,13,0)</f>
        <v>00:20:0E:10:48:77</v>
      </c>
      <c r="Y40" s="15">
        <v>40918</v>
      </c>
      <c r="Z40" s="13" t="s">
        <v>3805</v>
      </c>
      <c r="AA40" s="16">
        <v>40918</v>
      </c>
      <c r="AB40" s="32">
        <f>VLOOKUP(C40,Relatorios!A$3:B811,2,0)</f>
        <v>41012</v>
      </c>
      <c r="AC40" s="45" t="s">
        <v>741</v>
      </c>
      <c r="AD40" s="16" t="str">
        <f>VLOOKUP(B40,SAOM!B$2:T1581,16,0)</f>
        <v>-</v>
      </c>
      <c r="AE40" s="16">
        <f t="shared" si="1"/>
        <v>41008</v>
      </c>
      <c r="AF40" s="16" t="s">
        <v>4492</v>
      </c>
      <c r="AG40" s="16"/>
      <c r="AH40" s="51"/>
      <c r="AI40" s="120"/>
      <c r="AJ40" s="120"/>
      <c r="AK40" s="13"/>
      <c r="AL40" s="17" t="s">
        <v>4492</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5" t="str">
        <f>VLOOKUP(B41,SAOM!B$2:O1582,11,0)</f>
        <v>39489-000</v>
      </c>
      <c r="X41" s="37" t="str">
        <f>VLOOKUP(B41,SAOM!B$2:Q1582,13,0)</f>
        <v>00:20:0E:10:53:BB</v>
      </c>
      <c r="Y41" s="15">
        <v>41254</v>
      </c>
      <c r="Z41" s="13" t="s">
        <v>9719</v>
      </c>
      <c r="AA41" s="16">
        <v>41254</v>
      </c>
      <c r="AB41" s="32">
        <f>VLOOKUP(C41,Relatorios!A$3:B812,2,0)</f>
        <v>41299</v>
      </c>
      <c r="AC41" s="50" t="s">
        <v>4151</v>
      </c>
      <c r="AD41" s="16" t="str">
        <f>VLOOKUP(B41,SAOM!B$2:T1582,16,0)</f>
        <v>18/6 - Correção do Contao  (38)9915-5592 (PREFEITURA) (38) 99723291 (FARMACÊUTICO) (38)99168123 (SMS) TELEFONE INCORRETO.</v>
      </c>
      <c r="AE41" s="16">
        <f t="shared" si="1"/>
        <v>41344</v>
      </c>
      <c r="AF41" s="16" t="s">
        <v>4492</v>
      </c>
      <c r="AG41" s="16"/>
      <c r="AH41" s="51"/>
      <c r="AI41" s="122"/>
      <c r="AJ41" s="122"/>
      <c r="AK41" s="33"/>
      <c r="AL41" s="17" t="s">
        <v>4492</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5" t="str">
        <f>VLOOKUP(B42,SAOM!B$2:O1583,11,0)</f>
        <v>37557-000</v>
      </c>
      <c r="X42" s="37" t="str">
        <f>VLOOKUP(B42,SAOM!B$2:Q1583,13,0)</f>
        <v>00:20:0E:10:48:A6</v>
      </c>
      <c r="Y42" s="15">
        <v>40933</v>
      </c>
      <c r="Z42" s="13" t="s">
        <v>3803</v>
      </c>
      <c r="AA42" s="16">
        <v>40934</v>
      </c>
      <c r="AB42" s="32">
        <f>VLOOKUP(C42,Relatorios!A$3:B813,2,0)</f>
        <v>40954</v>
      </c>
      <c r="AC42" s="45" t="s">
        <v>2516</v>
      </c>
      <c r="AD42" s="16" t="str">
        <f>VLOOKUP(B42,SAOM!B$2:T1583,16,0)</f>
        <v>-</v>
      </c>
      <c r="AE42" s="16">
        <f t="shared" si="1"/>
        <v>41024</v>
      </c>
      <c r="AF42" s="16" t="s">
        <v>4492</v>
      </c>
      <c r="AG42" s="16"/>
      <c r="AH42" s="51"/>
      <c r="AI42" s="120"/>
      <c r="AJ42" s="120"/>
      <c r="AK42" s="13"/>
      <c r="AL42" s="17" t="s">
        <v>4492</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5" t="str">
        <f>VLOOKUP(B43,SAOM!B$2:O1584,11,0)</f>
        <v>35850-000</v>
      </c>
      <c r="X43" s="37" t="str">
        <f>VLOOKUP(B43,SAOM!B$2:Q1584,13,0)</f>
        <v>00:20:0E:10:48:3C</v>
      </c>
      <c r="Y43" s="15">
        <v>40921</v>
      </c>
      <c r="Z43" s="13" t="s">
        <v>3803</v>
      </c>
      <c r="AA43" s="16">
        <v>40921</v>
      </c>
      <c r="AB43" s="32">
        <f>VLOOKUP(C43,Relatorios!A$3:B814,2,0)</f>
        <v>40927</v>
      </c>
      <c r="AC43" s="45" t="s">
        <v>734</v>
      </c>
      <c r="AD43" s="16" t="str">
        <f>VLOOKUP(B43,SAOM!B$2:T1584,16,0)</f>
        <v>-</v>
      </c>
      <c r="AE43" s="16">
        <f t="shared" si="1"/>
        <v>41011</v>
      </c>
      <c r="AF43" s="16" t="s">
        <v>4492</v>
      </c>
      <c r="AG43" s="16"/>
      <c r="AH43" s="51"/>
      <c r="AI43" s="120"/>
      <c r="AJ43" s="120"/>
      <c r="AK43" s="13"/>
      <c r="AL43" s="17" t="s">
        <v>4492</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5" t="str">
        <f>VLOOKUP(B44,SAOM!B$2:O1585,11,0)</f>
        <v>38195-000</v>
      </c>
      <c r="X44" s="37" t="str">
        <f>VLOOKUP(B44,SAOM!B$2:Q1585,13,0)</f>
        <v>00:20:0E:10:49:BD</v>
      </c>
      <c r="Y44" s="15">
        <v>40976</v>
      </c>
      <c r="Z44" s="13" t="s">
        <v>2520</v>
      </c>
      <c r="AA44" s="16">
        <v>40976</v>
      </c>
      <c r="AB44" s="32" t="e">
        <f>VLOOKUP(C44,Relatorios!A$3:B815,2,0)</f>
        <v>#N/A</v>
      </c>
      <c r="AC44" s="45"/>
      <c r="AD44" s="16" t="str">
        <f>VLOOKUP(B44,SAOM!B$2:T1585,16,0)</f>
        <v>-</v>
      </c>
      <c r="AE44" s="16">
        <f t="shared" si="1"/>
        <v>41066</v>
      </c>
      <c r="AF44" s="16" t="s">
        <v>4492</v>
      </c>
      <c r="AG44" s="16"/>
      <c r="AH44" s="51"/>
      <c r="AI44" s="120"/>
      <c r="AJ44" s="120"/>
      <c r="AK44" s="13"/>
      <c r="AL44" s="17" t="s">
        <v>4492</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5" t="str">
        <f>VLOOKUP(B45,SAOM!B$2:O1586,11,0)</f>
        <v>35780-000</v>
      </c>
      <c r="X45" s="37" t="str">
        <f>VLOOKUP(B45,SAOM!B$2:Q1586,13,0)</f>
        <v>00:20:0E:10:48:A4</v>
      </c>
      <c r="Y45" s="15">
        <v>40919</v>
      </c>
      <c r="Z45" s="13" t="s">
        <v>3804</v>
      </c>
      <c r="AA45" s="16">
        <v>40919</v>
      </c>
      <c r="AB45" s="32">
        <f>VLOOKUP(C45,Relatorios!A$3:B816,2,0)</f>
        <v>40927</v>
      </c>
      <c r="AC45" s="45" t="s">
        <v>741</v>
      </c>
      <c r="AD45" s="16" t="str">
        <f>VLOOKUP(B45,SAOM!B$2:T1586,16,0)</f>
        <v>-</v>
      </c>
      <c r="AE45" s="16">
        <f t="shared" si="1"/>
        <v>41009</v>
      </c>
      <c r="AF45" s="16" t="s">
        <v>4492</v>
      </c>
      <c r="AG45" s="16"/>
      <c r="AH45" s="51"/>
      <c r="AI45" s="120"/>
      <c r="AJ45" s="120"/>
      <c r="AK45" s="33"/>
      <c r="AL45" s="17" t="s">
        <v>4492</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5" t="str">
        <f>VLOOKUP(B46,SAOM!B$2:O1587,11,0)</f>
        <v>39635-000</v>
      </c>
      <c r="X46" s="37" t="str">
        <f>VLOOKUP(B46,SAOM!B$2:Q1587,13,0)</f>
        <v>00:20:0E:10:48:70</v>
      </c>
      <c r="Y46" s="15">
        <v>40919</v>
      </c>
      <c r="Z46" s="13" t="s">
        <v>2187</v>
      </c>
      <c r="AA46" s="16">
        <v>40919</v>
      </c>
      <c r="AB46" s="32">
        <f>VLOOKUP(C46,Relatorios!A$3:B817,2,0)</f>
        <v>40954</v>
      </c>
      <c r="AC46" s="45" t="s">
        <v>2518</v>
      </c>
      <c r="AD46" s="16" t="str">
        <f>VLOOKUP(B46,SAOM!B$2:T1587,16,0)</f>
        <v>-</v>
      </c>
      <c r="AE46" s="16">
        <f t="shared" si="1"/>
        <v>41009</v>
      </c>
      <c r="AF46" s="16" t="s">
        <v>4492</v>
      </c>
      <c r="AG46" s="16"/>
      <c r="AH46" s="51"/>
      <c r="AI46" s="120"/>
      <c r="AJ46" s="120"/>
      <c r="AK46" s="13"/>
      <c r="AL46" s="17" t="s">
        <v>4492</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5" t="str">
        <f>VLOOKUP(B47,SAOM!B$2:O1588,11,0)</f>
        <v>37514-000</v>
      </c>
      <c r="X47" s="37" t="str">
        <f>VLOOKUP(B47,SAOM!B$2:Q1588,13,0)</f>
        <v>00:20:0E:10:48:68</v>
      </c>
      <c r="Y47" s="15">
        <v>40925</v>
      </c>
      <c r="Z47" s="13" t="s">
        <v>3803</v>
      </c>
      <c r="AA47" s="16">
        <v>40925</v>
      </c>
      <c r="AB47" s="32">
        <f>VLOOKUP(C47,Relatorios!A$3:B818,2,0)</f>
        <v>40927</v>
      </c>
      <c r="AC47" s="45" t="s">
        <v>735</v>
      </c>
      <c r="AD47" s="16" t="str">
        <f>VLOOKUP(B47,SAOM!B$2:T1588,16,0)</f>
        <v>-</v>
      </c>
      <c r="AE47" s="16">
        <f t="shared" si="1"/>
        <v>41015</v>
      </c>
      <c r="AF47" s="16" t="s">
        <v>4492</v>
      </c>
      <c r="AG47" s="16"/>
      <c r="AH47" s="51"/>
      <c r="AI47" s="120"/>
      <c r="AJ47" s="120"/>
      <c r="AK47" s="13"/>
      <c r="AL47" s="17" t="s">
        <v>4492</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5" t="str">
        <f>VLOOKUP(B48,SAOM!B$2:O1589,11,0)</f>
        <v>38108-000</v>
      </c>
      <c r="X48" s="37" t="str">
        <f>VLOOKUP(B48,SAOM!B$2:Q1589,13,0)</f>
        <v>00:20:0E:10:4A:25</v>
      </c>
      <c r="Y48" s="15">
        <v>40991</v>
      </c>
      <c r="Z48" s="13" t="s">
        <v>2520</v>
      </c>
      <c r="AA48" s="16">
        <v>40991</v>
      </c>
      <c r="AB48" s="32" t="e">
        <f>VLOOKUP(C48,Relatorios!A$3:B819,2,0)</f>
        <v>#N/A</v>
      </c>
      <c r="AC48" s="45" t="s">
        <v>2318</v>
      </c>
      <c r="AD48" s="16" t="str">
        <f>VLOOKUP(B48,SAOM!B$2:T1589,16,0)</f>
        <v>NÃO CONSEGUE CONTATO COM O CLIENTE.</v>
      </c>
      <c r="AE48" s="16">
        <f t="shared" si="1"/>
        <v>41081</v>
      </c>
      <c r="AF48" s="16" t="s">
        <v>4492</v>
      </c>
      <c r="AG48" s="16"/>
      <c r="AH48" s="51"/>
      <c r="AI48" s="120"/>
      <c r="AJ48" s="120"/>
      <c r="AK48" s="13"/>
      <c r="AL48" s="17" t="s">
        <v>4492</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5" t="str">
        <f>VLOOKUP(B49,SAOM!B$2:O1590,11,0)</f>
        <v>36820-000</v>
      </c>
      <c r="X49" s="37" t="str">
        <f>VLOOKUP(B49,SAOM!B$2:Q1590,13,0)</f>
        <v>00:20:0E:10:48:3E</v>
      </c>
      <c r="Y49" s="15">
        <v>40904</v>
      </c>
      <c r="Z49" s="13" t="s">
        <v>1846</v>
      </c>
      <c r="AA49" s="16">
        <v>40905</v>
      </c>
      <c r="AB49" s="32">
        <f>VLOOKUP(C49,Relatorios!A$3:B820,2,0)</f>
        <v>41012</v>
      </c>
      <c r="AC49" s="45" t="s">
        <v>741</v>
      </c>
      <c r="AD49" s="16" t="str">
        <f>VLOOKUP(B49,SAOM!B$2:T1590,16,0)</f>
        <v>-</v>
      </c>
      <c r="AE49" s="16">
        <f t="shared" si="1"/>
        <v>40995</v>
      </c>
      <c r="AF49" s="16" t="s">
        <v>4492</v>
      </c>
      <c r="AG49" s="16"/>
      <c r="AH49" s="51"/>
      <c r="AI49" s="120"/>
      <c r="AJ49" s="120"/>
      <c r="AK49" s="13"/>
      <c r="AL49" s="17" t="s">
        <v>4492</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5"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4492</v>
      </c>
      <c r="AG50" s="16"/>
      <c r="AH50" s="51"/>
      <c r="AI50" s="120"/>
      <c r="AJ50" s="120"/>
      <c r="AK50" s="13"/>
      <c r="AL50" s="17" t="s">
        <v>4492</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5"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4492</v>
      </c>
      <c r="AG51" s="16"/>
      <c r="AH51" s="51"/>
      <c r="AI51" s="120"/>
      <c r="AJ51" s="120"/>
      <c r="AK51" s="13"/>
      <c r="AL51" s="17" t="s">
        <v>4492</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5" t="str">
        <f>VLOOKUP(B52,SAOM!B$2:O1593,11,0)</f>
        <v>35760-000</v>
      </c>
      <c r="X52" s="37" t="str">
        <f>VLOOKUP(B52,SAOM!B$2:Q1593,13,0)</f>
        <v>00:20:0E:10:48:63</v>
      </c>
      <c r="Y52" s="15">
        <v>40904</v>
      </c>
      <c r="Z52" s="13" t="s">
        <v>3804</v>
      </c>
      <c r="AA52" s="16">
        <v>40905</v>
      </c>
      <c r="AB52" s="32">
        <f>VLOOKUP(C52,Relatorios!A$3:B823,2,0)</f>
        <v>40927</v>
      </c>
      <c r="AC52" s="45" t="s">
        <v>740</v>
      </c>
      <c r="AD52" s="16" t="str">
        <f>VLOOKUP(B52,SAOM!B$2:T1593,16,0)</f>
        <v>-</v>
      </c>
      <c r="AE52" s="16">
        <f t="shared" si="1"/>
        <v>40995</v>
      </c>
      <c r="AF52" s="16" t="s">
        <v>4492</v>
      </c>
      <c r="AG52" s="16"/>
      <c r="AH52" s="51"/>
      <c r="AI52" s="120"/>
      <c r="AJ52" s="120"/>
      <c r="AK52" s="13"/>
      <c r="AL52" s="17" t="s">
        <v>4492</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5" t="str">
        <f>VLOOKUP(B53,SAOM!B$2:O1594,11,0)</f>
        <v>39840-000</v>
      </c>
      <c r="X53" s="37" t="str">
        <f>VLOOKUP(B53,SAOM!B$2:Q1594,13,0)</f>
        <v>00:20:0E:10:48:8D</v>
      </c>
      <c r="Y53" s="15">
        <v>40924</v>
      </c>
      <c r="Z53" s="13" t="s">
        <v>3804</v>
      </c>
      <c r="AA53" s="16">
        <v>40924</v>
      </c>
      <c r="AB53" s="32" t="str">
        <f>VLOOKUP(C53,Relatorios!A$3:B824,2,0)</f>
        <v>Entregue</v>
      </c>
      <c r="AC53" s="45"/>
      <c r="AD53" s="16" t="str">
        <f>VLOOKUP(B53,SAOM!B$2:T1594,16,0)</f>
        <v>-</v>
      </c>
      <c r="AE53" s="16">
        <f t="shared" si="1"/>
        <v>41014</v>
      </c>
      <c r="AF53" s="16" t="s">
        <v>4492</v>
      </c>
      <c r="AG53" s="16"/>
      <c r="AH53" s="51"/>
      <c r="AI53" s="120"/>
      <c r="AJ53" s="120"/>
      <c r="AK53" s="13"/>
      <c r="AL53" s="17" t="s">
        <v>4492</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5" t="str">
        <f>VLOOKUP(B54,SAOM!B$2:O1595,11,0)</f>
        <v>36152-000</v>
      </c>
      <c r="X54" s="37" t="str">
        <f>VLOOKUP(B54,SAOM!B$2:Q1595,13,0)</f>
        <v>00:20:0E:10:48:69</v>
      </c>
      <c r="Y54" s="15">
        <v>40913</v>
      </c>
      <c r="Z54" s="13" t="s">
        <v>1846</v>
      </c>
      <c r="AA54" s="16">
        <v>40913</v>
      </c>
      <c r="AB54" s="32">
        <f>VLOOKUP(C54,Relatorios!A$3:B825,2,0)</f>
        <v>40954</v>
      </c>
      <c r="AC54" s="45" t="s">
        <v>741</v>
      </c>
      <c r="AD54" s="16" t="str">
        <f>VLOOKUP(B54,SAOM!B$2:T1595,16,0)</f>
        <v>-</v>
      </c>
      <c r="AE54" s="16">
        <f t="shared" si="1"/>
        <v>41003</v>
      </c>
      <c r="AF54" s="16" t="s">
        <v>4492</v>
      </c>
      <c r="AG54" s="16"/>
      <c r="AH54" s="51"/>
      <c r="AI54" s="120"/>
      <c r="AJ54" s="120"/>
      <c r="AK54" s="13"/>
      <c r="AL54" s="17" t="s">
        <v>4492</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5" t="str">
        <f>VLOOKUP(B55,SAOM!B$2:O1596,11,0)</f>
        <v>38730-000</v>
      </c>
      <c r="X55" s="37" t="str">
        <f>VLOOKUP(B55,SAOM!B$2:Q1596,13,0)</f>
        <v>00:20:0E:10:48:48</v>
      </c>
      <c r="Y55" s="15">
        <v>40931</v>
      </c>
      <c r="Z55" s="13" t="s">
        <v>1521</v>
      </c>
      <c r="AA55" s="16">
        <v>40932</v>
      </c>
      <c r="AB55" s="32">
        <f>VLOOKUP(C55,Relatorios!A$3:B826,2,0)</f>
        <v>40954</v>
      </c>
      <c r="AC55" s="45" t="s">
        <v>2516</v>
      </c>
      <c r="AD55" s="16" t="str">
        <f>VLOOKUP(B55,SAOM!B$2:T1596,16,0)</f>
        <v>-</v>
      </c>
      <c r="AE55" s="16">
        <f t="shared" si="1"/>
        <v>41022</v>
      </c>
      <c r="AF55" s="16">
        <v>41163</v>
      </c>
      <c r="AG55" s="16"/>
      <c r="AH55" s="51" t="s">
        <v>676</v>
      </c>
      <c r="AI55" s="120" t="s">
        <v>12553</v>
      </c>
      <c r="AJ55" s="120"/>
      <c r="AK55" s="13"/>
      <c r="AL55" s="17" t="s">
        <v>4492</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5" t="str">
        <f>VLOOKUP(B56,SAOM!B$2:O1597,11,0)</f>
        <v>36525-000</v>
      </c>
      <c r="X56" s="37" t="str">
        <f>VLOOKUP(B56,SAOM!B$2:Q1597,13,0)</f>
        <v>00:20:0e:10:52:c5</v>
      </c>
      <c r="Y56" s="15">
        <v>41086</v>
      </c>
      <c r="Z56" s="13" t="s">
        <v>1456</v>
      </c>
      <c r="AA56" s="16">
        <v>41086</v>
      </c>
      <c r="AB56" s="32">
        <f>VLOOKUP(C56,Relatorios!A$3:B827,2,0)</f>
        <v>41143</v>
      </c>
      <c r="AC56" s="49" t="s">
        <v>3785</v>
      </c>
      <c r="AD56" s="16" t="str">
        <f>VLOOKUP(B56,SAOM!B$2:T1597,16,0)</f>
        <v>NÃO CONSEGUE CONTATO COM O CLIENTE.</v>
      </c>
      <c r="AE56" s="16">
        <f t="shared" si="1"/>
        <v>41176</v>
      </c>
      <c r="AF56" s="16" t="s">
        <v>4492</v>
      </c>
      <c r="AG56" s="16"/>
      <c r="AH56" s="51"/>
      <c r="AI56" s="121"/>
      <c r="AJ56" s="121"/>
      <c r="AK56" s="13" t="s">
        <v>4394</v>
      </c>
      <c r="AL56" s="17" t="s">
        <v>4492</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5"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4492</v>
      </c>
      <c r="AG57" s="16"/>
      <c r="AH57" s="51"/>
      <c r="AI57" s="120"/>
      <c r="AJ57" s="120"/>
      <c r="AK57" s="13"/>
      <c r="AL57" s="17" t="s">
        <v>4492</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5"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4492</v>
      </c>
      <c r="AG58" s="16"/>
      <c r="AH58" s="51"/>
      <c r="AI58" s="120"/>
      <c r="AJ58" s="120"/>
      <c r="AK58" s="13"/>
      <c r="AL58" s="17" t="s">
        <v>4492</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5" t="str">
        <f>VLOOKUP(B59,SAOM!B$2:O1600,11,0)</f>
        <v>35796-000</v>
      </c>
      <c r="X59" s="37" t="str">
        <f>VLOOKUP(B59,SAOM!B$2:Q1600,13,0)</f>
        <v>00:20:0E:10:48:B3</v>
      </c>
      <c r="Y59" s="15">
        <v>40931</v>
      </c>
      <c r="Z59" s="13" t="s">
        <v>3804</v>
      </c>
      <c r="AA59" s="16">
        <v>40934</v>
      </c>
      <c r="AB59" s="32">
        <f>VLOOKUP(C59,Relatorios!A$3:B830,2,0)</f>
        <v>40954</v>
      </c>
      <c r="AC59" s="45" t="s">
        <v>741</v>
      </c>
      <c r="AD59" s="16" t="str">
        <f>VLOOKUP(B59,SAOM!B$2:T1600,16,0)</f>
        <v>-</v>
      </c>
      <c r="AE59" s="16">
        <f t="shared" si="1"/>
        <v>41024</v>
      </c>
      <c r="AF59" s="16" t="s">
        <v>4492</v>
      </c>
      <c r="AG59" s="16"/>
      <c r="AH59" s="51"/>
      <c r="AI59" s="120"/>
      <c r="AJ59" s="120"/>
      <c r="AK59" s="13"/>
      <c r="AL59" s="17" t="s">
        <v>4492</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5"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8983</v>
      </c>
      <c r="AI60" s="120" t="s">
        <v>15446</v>
      </c>
      <c r="AJ60" s="120" t="s">
        <v>15868</v>
      </c>
      <c r="AK60" s="13" t="s">
        <v>4492</v>
      </c>
      <c r="AL60" s="16">
        <v>41163</v>
      </c>
      <c r="AM60" s="16">
        <v>41295</v>
      </c>
      <c r="AN60" s="51" t="s">
        <v>676</v>
      </c>
      <c r="AO60" s="120" t="s">
        <v>12553</v>
      </c>
      <c r="AP60" s="120" t="s">
        <v>14117</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5"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4492</v>
      </c>
      <c r="AG61" s="16"/>
      <c r="AH61" s="51"/>
      <c r="AI61" s="120"/>
      <c r="AJ61" s="120"/>
      <c r="AK61" s="13"/>
      <c r="AL61" s="17" t="s">
        <v>4492</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5" t="str">
        <f>VLOOKUP(B62,SAOM!B$2:O1603,11,0)</f>
        <v>39645-000</v>
      </c>
      <c r="X62" s="37" t="str">
        <f>VLOOKUP(B62,SAOM!B$2:Q1603,13,0)</f>
        <v xml:space="preserve">00:20:0E:10:48:41 </v>
      </c>
      <c r="Y62" s="15">
        <v>40946</v>
      </c>
      <c r="Z62" s="13" t="s">
        <v>1479</v>
      </c>
      <c r="AA62" s="16">
        <v>40946</v>
      </c>
      <c r="AB62" s="32">
        <f>VLOOKUP(C62,Relatorios!A$3:B833,2,0)</f>
        <v>40984</v>
      </c>
      <c r="AC62" s="45" t="s">
        <v>2418</v>
      </c>
      <c r="AD62" s="16" t="str">
        <f>VLOOKUP(B62,SAOM!B$2:T1603,16,0)</f>
        <v>-</v>
      </c>
      <c r="AE62" s="16">
        <f t="shared" si="1"/>
        <v>41036</v>
      </c>
      <c r="AF62" s="16">
        <v>41221</v>
      </c>
      <c r="AG62" s="16"/>
      <c r="AH62" s="51" t="s">
        <v>676</v>
      </c>
      <c r="AI62" s="120" t="s">
        <v>12545</v>
      </c>
      <c r="AJ62" s="120" t="s">
        <v>4492</v>
      </c>
      <c r="AK62" s="13"/>
      <c r="AL62" s="17" t="s">
        <v>4492</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5" t="str">
        <f>VLOOKUP(B63,SAOM!B$2:O1604,11,0)</f>
        <v>39370-000</v>
      </c>
      <c r="X63" s="37" t="str">
        <f>VLOOKUP(B63,SAOM!B$2:Q1604,13,0)</f>
        <v>00:20:0E:10:48:AE</v>
      </c>
      <c r="Y63" s="15">
        <v>40934</v>
      </c>
      <c r="Z63" s="13" t="s">
        <v>2187</v>
      </c>
      <c r="AA63" s="16">
        <v>40935</v>
      </c>
      <c r="AB63" s="32">
        <f>VLOOKUP(C63,Relatorios!A$3:B834,2,0)</f>
        <v>40954</v>
      </c>
      <c r="AC63" s="45" t="s">
        <v>741</v>
      </c>
      <c r="AD63" s="16" t="str">
        <f>VLOOKUP(B63,SAOM!B$2:T1604,16,0)</f>
        <v>-</v>
      </c>
      <c r="AE63" s="16">
        <f t="shared" si="1"/>
        <v>41025</v>
      </c>
      <c r="AF63" s="16" t="s">
        <v>4492</v>
      </c>
      <c r="AG63" s="16"/>
      <c r="AH63" s="51"/>
      <c r="AI63" s="120"/>
      <c r="AJ63" s="120"/>
      <c r="AK63" s="13"/>
      <c r="AL63" s="17" t="s">
        <v>4492</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5" t="str">
        <f>VLOOKUP(B64,SAOM!B$2:O1605,11,0)</f>
        <v>35767-000</v>
      </c>
      <c r="X64" s="37" t="str">
        <f>VLOOKUP(B64,SAOM!B$2:Q1605,13,0)</f>
        <v>00:20:0E:10:48:AB</v>
      </c>
      <c r="Y64" s="15">
        <v>40911</v>
      </c>
      <c r="Z64" s="13" t="s">
        <v>1620</v>
      </c>
      <c r="AA64" s="16">
        <v>40910</v>
      </c>
      <c r="AB64" s="32">
        <f>VLOOKUP(C64,Relatorios!A$3:B835,2,0)</f>
        <v>41012</v>
      </c>
      <c r="AC64" s="45" t="s">
        <v>741</v>
      </c>
      <c r="AD64" s="16" t="str">
        <f>VLOOKUP(B64,SAOM!B$2:T1605,16,0)</f>
        <v>-</v>
      </c>
      <c r="AE64" s="16">
        <f t="shared" si="1"/>
        <v>41000</v>
      </c>
      <c r="AF64" s="16" t="s">
        <v>4492</v>
      </c>
      <c r="AG64" s="16"/>
      <c r="AH64" s="51"/>
      <c r="AI64" s="120"/>
      <c r="AJ64" s="120"/>
      <c r="AK64" s="13"/>
      <c r="AL64" s="17" t="s">
        <v>4492</v>
      </c>
    </row>
    <row r="65" spans="1:47"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5" t="str">
        <f>VLOOKUP(B65,SAOM!B$2:O1606,11,0)</f>
        <v>35168-000</v>
      </c>
      <c r="X65" s="37" t="str">
        <f>VLOOKUP(B65,SAOM!B$2:Q1606,13,0)</f>
        <v>00:20:0E:10:48:64</v>
      </c>
      <c r="Y65" s="15">
        <v>40904</v>
      </c>
      <c r="Z65" s="13" t="s">
        <v>3804</v>
      </c>
      <c r="AA65" s="16">
        <v>40905</v>
      </c>
      <c r="AB65" s="32">
        <f>VLOOKUP(C65,Relatorios!A$3:B836,2,0)</f>
        <v>41012</v>
      </c>
      <c r="AC65" s="45" t="s">
        <v>741</v>
      </c>
      <c r="AD65" s="16" t="str">
        <f>VLOOKUP(B65,SAOM!B$2:T1606,16,0)</f>
        <v>-</v>
      </c>
      <c r="AE65" s="16">
        <f t="shared" si="1"/>
        <v>40995</v>
      </c>
      <c r="AF65" s="16" t="s">
        <v>4492</v>
      </c>
      <c r="AG65" s="16"/>
      <c r="AH65" s="51"/>
      <c r="AI65" s="120"/>
      <c r="AJ65" s="120"/>
      <c r="AK65" s="13"/>
      <c r="AL65" s="17" t="s">
        <v>4492</v>
      </c>
    </row>
    <row r="66" spans="1:47"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5" t="str">
        <f>VLOOKUP(B66,SAOM!B$2:O1607,11,0)</f>
        <v>39642-000</v>
      </c>
      <c r="X66" s="37" t="str">
        <f>VLOOKUP(B66,SAOM!B$2:Q1607,13,0)</f>
        <v>00:20:0E:10:48:58</v>
      </c>
      <c r="Y66" s="15">
        <v>40997</v>
      </c>
      <c r="Z66" s="13" t="s">
        <v>2187</v>
      </c>
      <c r="AA66" s="16">
        <v>40998</v>
      </c>
      <c r="AB66" s="32">
        <f>VLOOKUP(C66,Relatorios!A$3:B837,2,0)</f>
        <v>41012</v>
      </c>
      <c r="AC66" s="45" t="s">
        <v>5337</v>
      </c>
      <c r="AD66" s="16" t="str">
        <f>VLOOKUP(B66,SAOM!B$2:T1607,16,0)</f>
        <v>-</v>
      </c>
      <c r="AE66" s="16">
        <f t="shared" si="1"/>
        <v>41088</v>
      </c>
      <c r="AF66" s="16" t="s">
        <v>4492</v>
      </c>
      <c r="AG66" s="16"/>
      <c r="AH66" s="51"/>
      <c r="AI66" s="120"/>
      <c r="AJ66" s="120"/>
      <c r="AK66" s="13"/>
      <c r="AL66" s="17" t="s">
        <v>4492</v>
      </c>
    </row>
    <row r="67" spans="1:47"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5"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4492</v>
      </c>
      <c r="AG67" s="16"/>
      <c r="AH67" s="51"/>
      <c r="AI67" s="120"/>
      <c r="AJ67" s="120"/>
      <c r="AK67" s="13"/>
      <c r="AL67" s="17" t="s">
        <v>4492</v>
      </c>
    </row>
    <row r="68" spans="1:47"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5" t="str">
        <f>VLOOKUP(B68,SAOM!B$2:O1609,11,0)</f>
        <v>33035-050</v>
      </c>
      <c r="X68" s="37" t="str">
        <f>VLOOKUP(B68,SAOM!B$2:Q1609,13,0)</f>
        <v>00:20:0E:10:48:7A</v>
      </c>
      <c r="Y68" s="15">
        <v>40899</v>
      </c>
      <c r="Z68" s="13" t="s">
        <v>1620</v>
      </c>
      <c r="AA68" s="16">
        <v>40899</v>
      </c>
      <c r="AB68" s="32">
        <f>VLOOKUP(C68,Relatorios!A$3:B839,2,0)</f>
        <v>40927</v>
      </c>
      <c r="AC68" s="45" t="s">
        <v>741</v>
      </c>
      <c r="AD68" s="16" t="str">
        <f>VLOOKUP(B68,SAOM!B$2:T1609,16,0)</f>
        <v>-</v>
      </c>
      <c r="AE68" s="16">
        <f t="shared" si="1"/>
        <v>40989</v>
      </c>
      <c r="AF68" s="16" t="s">
        <v>4492</v>
      </c>
      <c r="AG68" s="16"/>
      <c r="AH68" s="51"/>
      <c r="AI68" s="120"/>
      <c r="AJ68" s="120"/>
      <c r="AK68" s="13"/>
      <c r="AL68" s="17" t="s">
        <v>4492</v>
      </c>
    </row>
    <row r="69" spans="1:47"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5"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4492</v>
      </c>
      <c r="AG69" s="16"/>
      <c r="AH69" s="51"/>
      <c r="AI69" s="120"/>
      <c r="AJ69" s="120"/>
      <c r="AK69" s="13"/>
      <c r="AL69" s="17" t="s">
        <v>4492</v>
      </c>
    </row>
    <row r="70" spans="1:47"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5" t="str">
        <f>VLOOKUP(B70,SAOM!B$2:O1611,11,0)</f>
        <v>33105-450</v>
      </c>
      <c r="X70" s="37" t="str">
        <f>VLOOKUP(B70,SAOM!B$2:Q1611,13,0)</f>
        <v>00:20:0E:10:45:AE</v>
      </c>
      <c r="Y70" s="15">
        <v>40917</v>
      </c>
      <c r="Z70" s="13" t="s">
        <v>3803</v>
      </c>
      <c r="AA70" s="16">
        <v>40917</v>
      </c>
      <c r="AB70" s="32">
        <f>VLOOKUP(C70,Relatorios!A$3:B841,2,0)</f>
        <v>41012</v>
      </c>
      <c r="AC70" s="45" t="s">
        <v>741</v>
      </c>
      <c r="AD70" s="16" t="str">
        <f>VLOOKUP(B70,SAOM!B$2:T1611,16,0)</f>
        <v>-</v>
      </c>
      <c r="AE70" s="16">
        <f t="shared" si="3"/>
        <v>41007</v>
      </c>
      <c r="AF70" s="16" t="s">
        <v>4492</v>
      </c>
      <c r="AG70" s="16"/>
      <c r="AH70" s="51"/>
      <c r="AI70" s="120"/>
      <c r="AJ70" s="120"/>
      <c r="AK70" s="13"/>
      <c r="AL70" s="17" t="s">
        <v>4492</v>
      </c>
    </row>
    <row r="71" spans="1:47"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5" t="str">
        <f>VLOOKUP(B71,SAOM!B$2:O1612,11,0)</f>
        <v>33010-360</v>
      </c>
      <c r="X71" s="37" t="str">
        <f>VLOOKUP(B71,SAOM!B$2:Q1612,13,0)</f>
        <v>00:20:0E:10:49:03</v>
      </c>
      <c r="Y71" s="15">
        <v>40918</v>
      </c>
      <c r="Z71" s="13" t="s">
        <v>1620</v>
      </c>
      <c r="AA71" s="16">
        <v>40918</v>
      </c>
      <c r="AB71" s="32">
        <f>VLOOKUP(C71,Relatorios!A$3:B842,2,0)</f>
        <v>41012</v>
      </c>
      <c r="AC71" s="45" t="s">
        <v>741</v>
      </c>
      <c r="AD71" s="16" t="str">
        <f>VLOOKUP(B71,SAOM!B$2:T1612,16,0)</f>
        <v>-</v>
      </c>
      <c r="AE71" s="16">
        <f t="shared" si="3"/>
        <v>41008</v>
      </c>
      <c r="AF71" s="16" t="s">
        <v>4492</v>
      </c>
      <c r="AG71" s="16"/>
      <c r="AH71" s="51"/>
      <c r="AI71" s="120"/>
      <c r="AJ71" s="120"/>
      <c r="AK71" s="13"/>
      <c r="AL71" s="17" t="s">
        <v>4492</v>
      </c>
    </row>
    <row r="72" spans="1:47"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5"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6" t="s">
        <v>9006</v>
      </c>
      <c r="AJ72" s="116" t="s">
        <v>9007</v>
      </c>
      <c r="AK72" s="13"/>
      <c r="AL72" s="17" t="s">
        <v>4492</v>
      </c>
    </row>
    <row r="73" spans="1:47"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5" t="str">
        <f>VLOOKUP(B73,SAOM!B$2:O1614,11,0)</f>
        <v>33010-360</v>
      </c>
      <c r="X73" s="37" t="str">
        <f>VLOOKUP(B73,SAOM!B$2:Q1614,13,0)</f>
        <v>00:20:0E:10:48:D8</v>
      </c>
      <c r="Y73" s="15">
        <v>40910</v>
      </c>
      <c r="Z73" s="13" t="s">
        <v>3803</v>
      </c>
      <c r="AA73" s="16">
        <v>40910</v>
      </c>
      <c r="AB73" s="32">
        <f>VLOOKUP(C73,Relatorios!A$3:B844,2,0)</f>
        <v>40927</v>
      </c>
      <c r="AC73" s="45" t="s">
        <v>741</v>
      </c>
      <c r="AD73" s="16" t="str">
        <f>VLOOKUP(B73,SAOM!B$2:T1614,16,0)</f>
        <v>-</v>
      </c>
      <c r="AE73" s="16">
        <f t="shared" si="3"/>
        <v>41000</v>
      </c>
      <c r="AF73" s="16" t="s">
        <v>4492</v>
      </c>
      <c r="AG73" s="16"/>
      <c r="AH73" s="51"/>
      <c r="AI73" s="120"/>
      <c r="AJ73" s="120" t="s">
        <v>9008</v>
      </c>
      <c r="AK73" s="13"/>
      <c r="AL73" s="17" t="s">
        <v>4492</v>
      </c>
    </row>
    <row r="74" spans="1:47"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5"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4492</v>
      </c>
      <c r="AG74" s="16"/>
      <c r="AH74" s="51"/>
      <c r="AI74" s="120"/>
      <c r="AJ74" s="120"/>
      <c r="AK74" s="13"/>
      <c r="AL74" s="17" t="s">
        <v>4492</v>
      </c>
    </row>
    <row r="75" spans="1:47"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5"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4492</v>
      </c>
      <c r="AG75" s="16"/>
      <c r="AH75" s="51"/>
      <c r="AI75" s="120"/>
      <c r="AJ75" s="120"/>
      <c r="AK75" s="13"/>
      <c r="AL75" s="17" t="s">
        <v>4492</v>
      </c>
    </row>
    <row r="76" spans="1:47"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5" t="str">
        <f>VLOOKUP(B76,SAOM!B$2:O1617,11,0)</f>
        <v>33035-290</v>
      </c>
      <c r="X76" s="37" t="str">
        <f>VLOOKUP(B76,SAOM!B$2:Q1617,13,0)</f>
        <v>00:20:0E:10:4a:24</v>
      </c>
      <c r="Y76" s="15">
        <v>40911</v>
      </c>
      <c r="Z76" s="13" t="s">
        <v>3804</v>
      </c>
      <c r="AA76" s="16">
        <v>40911</v>
      </c>
      <c r="AB76" s="32">
        <f>VLOOKUP(C76,Relatorios!A$3:B847,2,0)</f>
        <v>40927</v>
      </c>
      <c r="AC76" s="45" t="s">
        <v>740</v>
      </c>
      <c r="AD76" s="16" t="str">
        <f>VLOOKUP(B76,SAOM!B$2:T1617,16,0)</f>
        <v>-</v>
      </c>
      <c r="AE76" s="16">
        <f t="shared" si="3"/>
        <v>41001</v>
      </c>
      <c r="AF76" s="16" t="s">
        <v>4492</v>
      </c>
      <c r="AG76" s="16"/>
      <c r="AH76" s="51"/>
      <c r="AI76" s="120"/>
      <c r="AJ76" s="120"/>
      <c r="AK76" s="13"/>
      <c r="AL76" s="17" t="s">
        <v>4492</v>
      </c>
    </row>
    <row r="77" spans="1:47"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5" t="str">
        <f>VLOOKUP(B77,SAOM!B$2:O1618,11,0)</f>
        <v>33125-210</v>
      </c>
      <c r="X77" s="37" t="str">
        <f>VLOOKUP(B77,SAOM!B$2:Q1618,13,0)</f>
        <v>00:20:0E:10:48:B8</v>
      </c>
      <c r="Y77" s="15">
        <v>40904</v>
      </c>
      <c r="Z77" s="13" t="s">
        <v>3804</v>
      </c>
      <c r="AA77" s="16">
        <v>40903</v>
      </c>
      <c r="AB77" s="32">
        <f>VLOOKUP(C77,Relatorios!A$3:B848,2,0)</f>
        <v>41012</v>
      </c>
      <c r="AC77" s="45" t="s">
        <v>741</v>
      </c>
      <c r="AD77" s="16" t="str">
        <f>VLOOKUP(B77,SAOM!B$2:T1618,16,0)</f>
        <v>-</v>
      </c>
      <c r="AE77" s="16">
        <f t="shared" si="3"/>
        <v>40993</v>
      </c>
      <c r="AF77" s="16" t="s">
        <v>4492</v>
      </c>
      <c r="AG77" s="16"/>
      <c r="AH77" s="51"/>
      <c r="AI77" s="120"/>
      <c r="AJ77" s="120"/>
      <c r="AK77" s="13"/>
      <c r="AL77" s="17" t="s">
        <v>4492</v>
      </c>
    </row>
    <row r="78" spans="1:47"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5" t="str">
        <f>VLOOKUP(B78,SAOM!B$2:O1619,11,0)</f>
        <v>33010-360</v>
      </c>
      <c r="X78" s="37" t="str">
        <f>VLOOKUP(B78,SAOM!B$2:Q1619,13,0)</f>
        <v>00:20:0E:10:48:F2</v>
      </c>
      <c r="Y78" s="15">
        <v>40904</v>
      </c>
      <c r="Z78" s="13" t="s">
        <v>1620</v>
      </c>
      <c r="AA78" s="16">
        <v>40905</v>
      </c>
      <c r="AB78" s="32">
        <f>VLOOKUP(C78,Relatorios!A$3:B849,2,0)</f>
        <v>40927</v>
      </c>
      <c r="AC78" s="45" t="s">
        <v>740</v>
      </c>
      <c r="AD78" s="16" t="str">
        <f>VLOOKUP(B78,SAOM!B$2:T1619,16,0)</f>
        <v>-</v>
      </c>
      <c r="AE78" s="16">
        <f t="shared" si="3"/>
        <v>40995</v>
      </c>
      <c r="AF78" s="16">
        <v>41278</v>
      </c>
      <c r="AG78" s="16">
        <v>41283</v>
      </c>
      <c r="AH78" s="51" t="s">
        <v>8983</v>
      </c>
      <c r="AI78" s="120" t="s">
        <v>14124</v>
      </c>
      <c r="AJ78" s="120" t="s">
        <v>14178</v>
      </c>
      <c r="AK78" s="13"/>
      <c r="AL78" s="16">
        <v>41198</v>
      </c>
      <c r="AM78" s="16">
        <v>41198</v>
      </c>
      <c r="AN78" s="51" t="s">
        <v>8983</v>
      </c>
      <c r="AO78" s="120" t="s">
        <v>9009</v>
      </c>
      <c r="AP78" s="120" t="s">
        <v>9033</v>
      </c>
      <c r="AQ78" s="16">
        <v>41278</v>
      </c>
      <c r="AR78" s="16">
        <v>41283</v>
      </c>
      <c r="AS78" s="51" t="s">
        <v>8983</v>
      </c>
      <c r="AT78" s="120" t="s">
        <v>14124</v>
      </c>
      <c r="AU78" s="120" t="s">
        <v>14178</v>
      </c>
    </row>
    <row r="79" spans="1:47"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5"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4492</v>
      </c>
      <c r="AG79" s="16"/>
      <c r="AH79" s="51"/>
      <c r="AI79" s="120"/>
      <c r="AJ79" s="120"/>
      <c r="AK79" s="13"/>
      <c r="AL79" s="17" t="s">
        <v>4492</v>
      </c>
    </row>
    <row r="80" spans="1:47"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5" t="str">
        <f>VLOOKUP(B80,SAOM!B$2:O1621,11,0)</f>
        <v>36750-000</v>
      </c>
      <c r="X80" s="37" t="str">
        <f>VLOOKUP(B80,SAOM!B$2:Q1621,13,0)</f>
        <v>00:20:0E:10:48:DE</v>
      </c>
      <c r="Y80" s="15">
        <v>40917</v>
      </c>
      <c r="Z80" s="13" t="s">
        <v>1846</v>
      </c>
      <c r="AA80" s="16">
        <v>40917</v>
      </c>
      <c r="AB80" s="32">
        <f>VLOOKUP(C80,Relatorios!A$3:B851,2,0)</f>
        <v>41012</v>
      </c>
      <c r="AC80" s="45" t="s">
        <v>741</v>
      </c>
      <c r="AD80" s="16" t="str">
        <f>VLOOKUP(B80,SAOM!B$2:T1621,16,0)</f>
        <v>-</v>
      </c>
      <c r="AE80" s="16">
        <f t="shared" si="3"/>
        <v>41007</v>
      </c>
      <c r="AF80" s="16">
        <v>41292</v>
      </c>
      <c r="AG80" s="16">
        <v>41309</v>
      </c>
      <c r="AH80" s="51" t="s">
        <v>8983</v>
      </c>
      <c r="AI80" s="120" t="s">
        <v>14667</v>
      </c>
      <c r="AJ80" s="120" t="s">
        <v>15443</v>
      </c>
      <c r="AK80" s="13" t="s">
        <v>4492</v>
      </c>
      <c r="AL80" s="17" t="s">
        <v>4492</v>
      </c>
    </row>
    <row r="81" spans="1:42"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5" t="str">
        <f>VLOOKUP(B81,SAOM!B$2:O1622,11,0)</f>
        <v>39818-000</v>
      </c>
      <c r="X81" s="37" t="str">
        <f>VLOOKUP(B81,SAOM!B$2:Q1622,13,0)</f>
        <v>00:20:0E:10:48:D9</v>
      </c>
      <c r="Y81" s="15">
        <v>40924</v>
      </c>
      <c r="Z81" s="13" t="s">
        <v>1479</v>
      </c>
      <c r="AA81" s="16">
        <v>40924</v>
      </c>
      <c r="AB81" s="32" t="str">
        <f>VLOOKUP(C81,Relatorios!A$3:B852,2,0)</f>
        <v>Entregue</v>
      </c>
      <c r="AC81" s="45"/>
      <c r="AD81" s="16" t="str">
        <f>VLOOKUP(B81,SAOM!B$2:T1622,16,0)</f>
        <v>-</v>
      </c>
      <c r="AE81" s="16">
        <f t="shared" si="3"/>
        <v>41014</v>
      </c>
      <c r="AF81" s="16" t="s">
        <v>4492</v>
      </c>
      <c r="AG81" s="16"/>
      <c r="AH81" s="51"/>
      <c r="AI81" s="120"/>
      <c r="AJ81" s="120"/>
      <c r="AK81" s="13"/>
      <c r="AL81" s="17" t="s">
        <v>4492</v>
      </c>
    </row>
    <row r="82" spans="1:42"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5" t="str">
        <f>VLOOKUP(B82,SAOM!B$2:O1623,11,0)</f>
        <v>36148-000</v>
      </c>
      <c r="X82" s="37" t="str">
        <f>VLOOKUP(B82,SAOM!B$2:Q1623,13,0)</f>
        <v>00:20:0E:10:48:8A</v>
      </c>
      <c r="Y82" s="15">
        <v>40933</v>
      </c>
      <c r="Z82" s="13" t="s">
        <v>1846</v>
      </c>
      <c r="AA82" s="16">
        <v>40934</v>
      </c>
      <c r="AB82" s="32">
        <f>VLOOKUP(C82,Relatorios!A$3:B853,2,0)</f>
        <v>40954</v>
      </c>
      <c r="AC82" s="45" t="s">
        <v>741</v>
      </c>
      <c r="AD82" s="16" t="str">
        <f>VLOOKUP(B82,SAOM!B$2:T1623,16,0)</f>
        <v>-</v>
      </c>
      <c r="AE82" s="16">
        <f t="shared" si="3"/>
        <v>41024</v>
      </c>
      <c r="AF82" s="16" t="s">
        <v>4492</v>
      </c>
      <c r="AG82" s="16"/>
      <c r="AH82" s="51"/>
      <c r="AI82" s="120"/>
      <c r="AJ82" s="120"/>
      <c r="AK82" s="13"/>
      <c r="AL82" s="17" t="s">
        <v>4492</v>
      </c>
    </row>
    <row r="83" spans="1:42"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5" t="str">
        <f>VLOOKUP(B83,SAOM!B$2:O1624,11,0)</f>
        <v>35113-000</v>
      </c>
      <c r="X83" s="37" t="str">
        <f>VLOOKUP(B83,SAOM!B$2:Q1624,13,0)</f>
        <v>00:20:0E:10:48:82</v>
      </c>
      <c r="Y83" s="15">
        <v>40941</v>
      </c>
      <c r="Z83" s="13" t="s">
        <v>489</v>
      </c>
      <c r="AA83" s="16">
        <v>40942</v>
      </c>
      <c r="AB83" s="32">
        <f>VLOOKUP(C83,Relatorios!A$3:B854,2,0)</f>
        <v>40984</v>
      </c>
      <c r="AC83" s="45" t="s">
        <v>2419</v>
      </c>
      <c r="AD83" s="16" t="str">
        <f>VLOOKUP(B83,SAOM!B$2:T1624,16,0)</f>
        <v>-</v>
      </c>
      <c r="AE83" s="16">
        <f t="shared" si="3"/>
        <v>41032</v>
      </c>
      <c r="AF83" s="16" t="s">
        <v>4492</v>
      </c>
      <c r="AG83" s="16"/>
      <c r="AH83" s="51"/>
      <c r="AI83" s="120"/>
      <c r="AJ83" s="120"/>
      <c r="AK83" s="13"/>
      <c r="AL83" s="17" t="s">
        <v>4492</v>
      </c>
    </row>
    <row r="84" spans="1:42"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5" t="str">
        <f>VLOOKUP(B84,SAOM!B$2:O1625,11,0)</f>
        <v>36370-000</v>
      </c>
      <c r="X84" s="37" t="str">
        <f>VLOOKUP(B84,SAOM!B$2:Q1625,13,0)</f>
        <v>00:20:0E:10:48:95</v>
      </c>
      <c r="Y84" s="15">
        <v>40921</v>
      </c>
      <c r="Z84" s="13" t="s">
        <v>1620</v>
      </c>
      <c r="AA84" s="16">
        <v>40921</v>
      </c>
      <c r="AB84" s="32">
        <f>VLOOKUP(C84,Relatorios!A$3:B855,2,0)</f>
        <v>41012</v>
      </c>
      <c r="AC84" s="45" t="s">
        <v>741</v>
      </c>
      <c r="AD84" s="16" t="str">
        <f>VLOOKUP(B84,SAOM!B$2:T1625,16,0)</f>
        <v>-</v>
      </c>
      <c r="AE84" s="16">
        <f t="shared" si="3"/>
        <v>41011</v>
      </c>
      <c r="AF84" s="16">
        <v>41327</v>
      </c>
      <c r="AG84" s="16">
        <v>41334</v>
      </c>
      <c r="AH84" s="51" t="s">
        <v>676</v>
      </c>
      <c r="AI84" s="120" t="s">
        <v>15908</v>
      </c>
      <c r="AJ84" s="120" t="s">
        <v>14117</v>
      </c>
      <c r="AK84" s="13" t="s">
        <v>4492</v>
      </c>
      <c r="AL84" s="16">
        <v>41163</v>
      </c>
      <c r="AM84" s="16">
        <v>41311</v>
      </c>
      <c r="AN84" s="51" t="s">
        <v>8981</v>
      </c>
      <c r="AO84" s="120" t="s">
        <v>12553</v>
      </c>
      <c r="AP84" s="120" t="s">
        <v>15798</v>
      </c>
    </row>
    <row r="85" spans="1:42"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5" t="str">
        <f>VLOOKUP(B85,SAOM!B$2:O1626,11,0)</f>
        <v>35798-000</v>
      </c>
      <c r="X85" s="37" t="str">
        <f>VLOOKUP(B85,SAOM!B$2:Q1626,13,0)</f>
        <v>00:20:0E:10:48:4F</v>
      </c>
      <c r="Y85" s="15">
        <v>40913</v>
      </c>
      <c r="Z85" s="13" t="s">
        <v>1620</v>
      </c>
      <c r="AA85" s="16">
        <v>40913</v>
      </c>
      <c r="AB85" s="32">
        <f>VLOOKUP(C85,Relatorios!A$3:B856,2,0)</f>
        <v>40927</v>
      </c>
      <c r="AC85" s="45" t="s">
        <v>739</v>
      </c>
      <c r="AD85" s="16" t="str">
        <f>VLOOKUP(B85,SAOM!B$2:T1626,16,0)</f>
        <v>-</v>
      </c>
      <c r="AE85" s="16">
        <f t="shared" si="3"/>
        <v>41003</v>
      </c>
      <c r="AF85" s="16" t="s">
        <v>4492</v>
      </c>
      <c r="AG85" s="16"/>
      <c r="AH85" s="51"/>
      <c r="AI85" s="120"/>
      <c r="AJ85" s="120"/>
      <c r="AK85" s="13"/>
      <c r="AL85" s="17" t="s">
        <v>4492</v>
      </c>
    </row>
    <row r="86" spans="1:42"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5" t="str">
        <f>VLOOKUP(B86,SAOM!B$2:O1627,11,0)</f>
        <v>39215-000</v>
      </c>
      <c r="X86" s="37" t="str">
        <f>VLOOKUP(B86,SAOM!B$2:Q1627,13,0)</f>
        <v>00:20:0E:10:48:53</v>
      </c>
      <c r="Y86" s="15">
        <v>40924</v>
      </c>
      <c r="Z86" s="13" t="s">
        <v>3804</v>
      </c>
      <c r="AA86" s="16">
        <v>40925</v>
      </c>
      <c r="AB86" s="32">
        <f>VLOOKUP(C86,Relatorios!A$3:B857,2,0)</f>
        <v>40927</v>
      </c>
      <c r="AC86" s="45" t="s">
        <v>738</v>
      </c>
      <c r="AD86" s="16" t="str">
        <f>VLOOKUP(B86,SAOM!B$2:T1627,16,0)</f>
        <v>-</v>
      </c>
      <c r="AE86" s="16">
        <f t="shared" si="3"/>
        <v>41015</v>
      </c>
      <c r="AF86" s="16" t="s">
        <v>4492</v>
      </c>
      <c r="AG86" s="16"/>
      <c r="AH86" s="51"/>
      <c r="AI86" s="120"/>
      <c r="AJ86" s="120"/>
      <c r="AK86" s="13"/>
      <c r="AL86" s="17" t="s">
        <v>4492</v>
      </c>
    </row>
    <row r="87" spans="1:42"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5"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4492</v>
      </c>
      <c r="AG87" s="16"/>
      <c r="AH87" s="51"/>
      <c r="AI87" s="120"/>
      <c r="AJ87" s="120"/>
      <c r="AK87" s="33"/>
      <c r="AL87" s="17" t="s">
        <v>4492</v>
      </c>
    </row>
    <row r="88" spans="1:42"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5"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4492</v>
      </c>
      <c r="AG88" s="16"/>
      <c r="AH88" s="51"/>
      <c r="AI88" s="120"/>
      <c r="AJ88" s="120"/>
      <c r="AK88" s="13"/>
      <c r="AL88" s="17" t="s">
        <v>4492</v>
      </c>
    </row>
    <row r="89" spans="1:42"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5" t="str">
        <f>VLOOKUP(B89,SAOM!B$2:O1630,11,0)</f>
        <v>39336-000</v>
      </c>
      <c r="X89" s="37" t="str">
        <f>VLOOKUP(B89,SAOM!B$2:Q1630,13,0)</f>
        <v>00:20:0E:10:48:42</v>
      </c>
      <c r="Y89" s="15">
        <v>40932</v>
      </c>
      <c r="Z89" s="13" t="s">
        <v>2187</v>
      </c>
      <c r="AA89" s="16">
        <v>40932</v>
      </c>
      <c r="AB89" s="32">
        <f>VLOOKUP(C89,Relatorios!A$3:B860,2,0)</f>
        <v>40954</v>
      </c>
      <c r="AC89" s="45" t="s">
        <v>741</v>
      </c>
      <c r="AD89" s="16" t="str">
        <f>VLOOKUP(B89,SAOM!B$2:T1630,16,0)</f>
        <v>-</v>
      </c>
      <c r="AE89" s="16">
        <f t="shared" si="3"/>
        <v>41022</v>
      </c>
      <c r="AF89" s="16" t="s">
        <v>4492</v>
      </c>
      <c r="AG89" s="16"/>
      <c r="AH89" s="51"/>
      <c r="AI89" s="120"/>
      <c r="AJ89" s="120"/>
      <c r="AK89" s="13"/>
      <c r="AL89" s="17" t="s">
        <v>4492</v>
      </c>
    </row>
    <row r="90" spans="1:42"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5" t="str">
        <f>VLOOKUP(B90,SAOM!B$2:O1631,11,0)</f>
        <v>38295-000</v>
      </c>
      <c r="X90" s="37" t="str">
        <f>VLOOKUP(B90,SAOM!B$2:Q1631,13,0)</f>
        <v>00:20:0E:10:49:AE</v>
      </c>
      <c r="Y90" s="15">
        <v>40974</v>
      </c>
      <c r="Z90" s="13" t="s">
        <v>2520</v>
      </c>
      <c r="AA90" s="16">
        <v>40974</v>
      </c>
      <c r="AB90" s="32" t="e">
        <f>VLOOKUP(C90,Relatorios!A$3:B861,2,0)</f>
        <v>#N/A</v>
      </c>
      <c r="AC90" s="45"/>
      <c r="AD90" s="16" t="str">
        <f>VLOOKUP(B90,SAOM!B$2:T1631,16,0)</f>
        <v>-</v>
      </c>
      <c r="AE90" s="16">
        <f t="shared" si="3"/>
        <v>41064</v>
      </c>
      <c r="AF90" s="16" t="s">
        <v>4492</v>
      </c>
      <c r="AG90" s="16"/>
      <c r="AH90" s="51"/>
      <c r="AI90" s="120"/>
      <c r="AJ90" s="120"/>
      <c r="AK90" s="33"/>
      <c r="AL90" s="17" t="s">
        <v>4492</v>
      </c>
    </row>
    <row r="91" spans="1:42"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5" t="str">
        <f>VLOOKUP(B91,SAOM!B$2:O1632,11,0)</f>
        <v>38155-000</v>
      </c>
      <c r="X91" s="37" t="str">
        <f>VLOOKUP(B91,SAOM!B$2:Q1632,13,0)</f>
        <v>00:20:0E:10:48:8C</v>
      </c>
      <c r="Y91" s="15">
        <v>40920</v>
      </c>
      <c r="Z91" s="13" t="s">
        <v>2997</v>
      </c>
      <c r="AA91" s="16">
        <v>40920</v>
      </c>
      <c r="AB91" s="32">
        <f>VLOOKUP(C91,Relatorios!A$3:B862,2,0)</f>
        <v>40954</v>
      </c>
      <c r="AC91" s="45" t="s">
        <v>741</v>
      </c>
      <c r="AD91" s="16" t="str">
        <f>VLOOKUP(B91,SAOM!B$2:T1632,16,0)</f>
        <v>-</v>
      </c>
      <c r="AE91" s="16">
        <f t="shared" si="3"/>
        <v>41010</v>
      </c>
      <c r="AF91" s="16" t="s">
        <v>4492</v>
      </c>
      <c r="AG91" s="16"/>
      <c r="AH91" s="51"/>
      <c r="AI91" s="120"/>
      <c r="AJ91" s="120"/>
      <c r="AK91" s="13"/>
      <c r="AL91" s="17" t="s">
        <v>4492</v>
      </c>
    </row>
    <row r="92" spans="1:42"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5" t="str">
        <f>VLOOKUP(B92,SAOM!B$2:O1633,11,0)</f>
        <v>39855-000</v>
      </c>
      <c r="X92" s="37" t="str">
        <f>VLOOKUP(B92,SAOM!B$2:Q1633,13,0)</f>
        <v>00:20:0E:10:48:5A</v>
      </c>
      <c r="Y92" s="15">
        <v>40939</v>
      </c>
      <c r="Z92" s="13" t="s">
        <v>489</v>
      </c>
      <c r="AA92" s="16">
        <v>40939</v>
      </c>
      <c r="AB92" s="32" t="str">
        <f>VLOOKUP(C92,Relatorios!A$3:B863,2,0)</f>
        <v>Entregue</v>
      </c>
      <c r="AC92" s="45"/>
      <c r="AD92" s="16" t="str">
        <f>VLOOKUP(B92,SAOM!B$2:T1633,16,0)</f>
        <v>-</v>
      </c>
      <c r="AE92" s="16">
        <f t="shared" si="3"/>
        <v>41029</v>
      </c>
      <c r="AF92" s="16" t="s">
        <v>4492</v>
      </c>
      <c r="AG92" s="16"/>
      <c r="AH92" s="51"/>
      <c r="AI92" s="120"/>
      <c r="AJ92" s="120"/>
      <c r="AK92" s="13"/>
      <c r="AL92" s="17" t="s">
        <v>4492</v>
      </c>
    </row>
    <row r="93" spans="1:42"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5"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4492</v>
      </c>
      <c r="AG93" s="16"/>
      <c r="AH93" s="51"/>
      <c r="AI93" s="120"/>
      <c r="AJ93" s="120"/>
      <c r="AK93" s="33"/>
      <c r="AL93" s="17" t="s">
        <v>4492</v>
      </c>
    </row>
    <row r="94" spans="1:42"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5" t="str">
        <f>VLOOKUP(B94,SAOM!B$2:O1635,11,0)</f>
        <v>35797-000</v>
      </c>
      <c r="X94" s="37" t="str">
        <f>VLOOKUP(B94,SAOM!B$2:Q1635,13,0)</f>
        <v>00:20:0E:10:4A:50</v>
      </c>
      <c r="Y94" s="15">
        <v>40945</v>
      </c>
      <c r="Z94" s="13" t="s">
        <v>3804</v>
      </c>
      <c r="AA94" s="16">
        <v>40946</v>
      </c>
      <c r="AB94" s="32">
        <f>VLOOKUP(C94,Relatorios!A$3:B865,2,0)</f>
        <v>40984</v>
      </c>
      <c r="AC94" s="45" t="s">
        <v>2420</v>
      </c>
      <c r="AD94" s="16" t="str">
        <f>VLOOKUP(B94,SAOM!B$2:T1635,16,0)</f>
        <v>-</v>
      </c>
      <c r="AE94" s="16">
        <f t="shared" si="3"/>
        <v>41036</v>
      </c>
      <c r="AF94" s="16">
        <v>41327</v>
      </c>
      <c r="AG94" s="16">
        <v>41337</v>
      </c>
      <c r="AH94" s="51" t="s">
        <v>676</v>
      </c>
      <c r="AI94" s="16" t="s">
        <v>16091</v>
      </c>
      <c r="AJ94" s="120" t="s">
        <v>14117</v>
      </c>
      <c r="AK94" s="13" t="s">
        <v>4492</v>
      </c>
      <c r="AL94" s="17" t="s">
        <v>4492</v>
      </c>
    </row>
    <row r="95" spans="1:42"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5"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4492</v>
      </c>
      <c r="AG95" s="16"/>
      <c r="AH95" s="51"/>
      <c r="AI95" s="120"/>
      <c r="AJ95" s="120"/>
      <c r="AK95" s="13"/>
      <c r="AL95" s="17" t="s">
        <v>4492</v>
      </c>
    </row>
    <row r="96" spans="1:42"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5" t="str">
        <f>VLOOKUP(B96,SAOM!B$2:O1637,11,0)</f>
        <v>35715-000</v>
      </c>
      <c r="X96" s="37" t="str">
        <f>VLOOKUP(B96,SAOM!B$2:Q1637,13,0)</f>
        <v>00:20:0E:10:48:F4</v>
      </c>
      <c r="Y96" s="15">
        <v>40980</v>
      </c>
      <c r="Z96" s="13" t="s">
        <v>4098</v>
      </c>
      <c r="AA96" s="16">
        <v>40980</v>
      </c>
      <c r="AB96" s="32" t="e">
        <f>VLOOKUP(C96,Relatorios!A$3:B867,2,0)</f>
        <v>#N/A</v>
      </c>
      <c r="AC96" s="45"/>
      <c r="AD96" s="16" t="str">
        <f>VLOOKUP(B96,SAOM!B$2:T1637,16,0)</f>
        <v>-</v>
      </c>
      <c r="AE96" s="16">
        <f t="shared" si="3"/>
        <v>41070</v>
      </c>
      <c r="AF96" s="16" t="s">
        <v>4492</v>
      </c>
      <c r="AG96" s="16"/>
      <c r="AH96" s="51"/>
      <c r="AI96" s="120"/>
      <c r="AJ96" s="120"/>
      <c r="AK96" s="13"/>
      <c r="AL96" s="17" t="s">
        <v>4492</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5"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4492</v>
      </c>
      <c r="AG97" s="16"/>
      <c r="AH97" s="51"/>
      <c r="AI97" s="120"/>
      <c r="AJ97" s="120"/>
      <c r="AK97" s="13"/>
      <c r="AL97" s="17" t="s">
        <v>4492</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5" t="str">
        <f>VLOOKUP(B98,SAOM!B$2:O1639,11,0)</f>
        <v>39529-000</v>
      </c>
      <c r="X98" s="37" t="str">
        <f>VLOOKUP(B98,SAOM!B$2:Q1639,13,0)</f>
        <v>00:20:0E:10:48:6F</v>
      </c>
      <c r="Y98" s="15">
        <v>40947</v>
      </c>
      <c r="Z98" s="13" t="s">
        <v>2187</v>
      </c>
      <c r="AA98" s="16">
        <v>40947</v>
      </c>
      <c r="AB98" s="32">
        <f>VLOOKUP(C98,Relatorios!A$3:B869,2,0)</f>
        <v>40984</v>
      </c>
      <c r="AC98" s="45" t="s">
        <v>735</v>
      </c>
      <c r="AD98" s="16" t="str">
        <f>VLOOKUP(B98,SAOM!B$2:T1639,16,0)</f>
        <v>-</v>
      </c>
      <c r="AE98" s="16">
        <f t="shared" si="3"/>
        <v>41037</v>
      </c>
      <c r="AF98" s="16" t="s">
        <v>4492</v>
      </c>
      <c r="AG98" s="16"/>
      <c r="AH98" s="51"/>
      <c r="AI98" s="120"/>
      <c r="AJ98" s="120"/>
      <c r="AK98" s="33"/>
      <c r="AL98" s="17" t="s">
        <v>4492</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5" t="str">
        <f>VLOOKUP(B99,SAOM!B$2:O1640,11,0)</f>
        <v>39563-000</v>
      </c>
      <c r="X99" s="37" t="str">
        <f>VLOOKUP(B99,SAOM!B$2:Q1640,13,0)</f>
        <v>00:20:0E:10:48:6A</v>
      </c>
      <c r="Y99" s="15">
        <v>40948</v>
      </c>
      <c r="Z99" s="13" t="s">
        <v>2997</v>
      </c>
      <c r="AA99" s="16">
        <v>40948</v>
      </c>
      <c r="AB99" s="32">
        <f>VLOOKUP(C99,Relatorios!A$3:B870,2,0)</f>
        <v>40984</v>
      </c>
      <c r="AC99" s="45" t="s">
        <v>735</v>
      </c>
      <c r="AD99" s="16" t="str">
        <f>VLOOKUP(B99,SAOM!B$2:T1640,16,0)</f>
        <v>-</v>
      </c>
      <c r="AE99" s="16">
        <f t="shared" si="3"/>
        <v>41038</v>
      </c>
      <c r="AF99" s="16" t="s">
        <v>4492</v>
      </c>
      <c r="AG99" s="16"/>
      <c r="AH99" s="51"/>
      <c r="AI99" s="120"/>
      <c r="AJ99" s="120"/>
      <c r="AK99" s="13"/>
      <c r="AL99" s="17" t="s">
        <v>4492</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5" t="str">
        <f>VLOOKUP(B100,SAOM!B$2:O1641,11,0)</f>
        <v>37775-000</v>
      </c>
      <c r="X100" s="37" t="str">
        <f>VLOOKUP(B100,SAOM!B$2:Q1641,13,0)</f>
        <v>00:20:0E:10:49:DA</v>
      </c>
      <c r="Y100" s="15">
        <v>41003</v>
      </c>
      <c r="Z100" s="13" t="s">
        <v>2520</v>
      </c>
      <c r="AA100" s="16">
        <v>41010</v>
      </c>
      <c r="AB100" s="32" t="e">
        <f>VLOOKUP(C100,Relatorios!A$3:B871,2,0)</f>
        <v>#N/A</v>
      </c>
      <c r="AC100" s="45" t="s">
        <v>2572</v>
      </c>
      <c r="AD100" s="16" t="str">
        <f>VLOOKUP(B100,SAOM!B$2:T1641,16,0)</f>
        <v>-</v>
      </c>
      <c r="AE100" s="16">
        <f t="shared" si="3"/>
        <v>41100</v>
      </c>
      <c r="AF100" s="16" t="s">
        <v>4492</v>
      </c>
      <c r="AG100" s="16"/>
      <c r="AH100" s="51"/>
      <c r="AI100" s="120"/>
      <c r="AJ100" s="120"/>
      <c r="AK100" s="33"/>
      <c r="AL100" s="17" t="s">
        <v>4492</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5" t="str">
        <f>VLOOKUP(B101,SAOM!B$2:O1642,11,0)</f>
        <v>36146-000</v>
      </c>
      <c r="X101" s="37" t="str">
        <f>VLOOKUP(B101,SAOM!B$2:Q1642,13,0)</f>
        <v>00:20:0E:10:48:CA</v>
      </c>
      <c r="Y101" s="15">
        <v>40989</v>
      </c>
      <c r="Z101" s="13" t="s">
        <v>1846</v>
      </c>
      <c r="AA101" s="16">
        <v>40989</v>
      </c>
      <c r="AB101" s="32">
        <f>VLOOKUP(C101,Relatorios!A$3:B872,2,0)</f>
        <v>41012</v>
      </c>
      <c r="AC101" s="45" t="s">
        <v>741</v>
      </c>
      <c r="AD101" s="16" t="str">
        <f>VLOOKUP(B101,SAOM!B$2:T1642,16,0)</f>
        <v>-</v>
      </c>
      <c r="AE101" s="16">
        <f t="shared" si="3"/>
        <v>41079</v>
      </c>
      <c r="AF101" s="16" t="s">
        <v>4492</v>
      </c>
      <c r="AG101" s="16"/>
      <c r="AH101" s="51"/>
      <c r="AI101" s="120"/>
      <c r="AJ101" s="120"/>
      <c r="AK101" s="13"/>
      <c r="AL101" s="17" t="s">
        <v>4492</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5"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4492</v>
      </c>
      <c r="AG102" s="16"/>
      <c r="AH102" s="51"/>
      <c r="AI102" s="120"/>
      <c r="AJ102" s="120"/>
      <c r="AK102" s="13"/>
      <c r="AL102" s="17" t="s">
        <v>4492</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5"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4492</v>
      </c>
      <c r="AG103" s="16"/>
      <c r="AH103" s="51"/>
      <c r="AI103" s="120"/>
      <c r="AJ103" s="120"/>
      <c r="AK103" s="13"/>
      <c r="AL103" s="17" t="s">
        <v>4492</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5" t="str">
        <f>VLOOKUP(B104,SAOM!B$2:O1645,11,0)</f>
        <v>35515-000</v>
      </c>
      <c r="X104" s="37" t="str">
        <f>VLOOKUP(B104,SAOM!B$2:Q1645,13,0)</f>
        <v>00:20:0E:10:49:95</v>
      </c>
      <c r="Y104" s="15">
        <v>40952</v>
      </c>
      <c r="Z104" s="13" t="s">
        <v>4098</v>
      </c>
      <c r="AA104" s="16">
        <v>40952</v>
      </c>
      <c r="AB104" s="32" t="e">
        <f>VLOOKUP(C104,Relatorios!A$3:B875,2,0)</f>
        <v>#N/A</v>
      </c>
      <c r="AC104" s="45"/>
      <c r="AD104" s="16" t="str">
        <f>VLOOKUP(B104,SAOM!B$2:T1645,16,0)</f>
        <v>-</v>
      </c>
      <c r="AE104" s="16">
        <f t="shared" si="3"/>
        <v>41042</v>
      </c>
      <c r="AF104" s="16" t="s">
        <v>4492</v>
      </c>
      <c r="AG104" s="16"/>
      <c r="AH104" s="51"/>
      <c r="AI104" s="120"/>
      <c r="AJ104" s="120"/>
      <c r="AK104" s="13"/>
      <c r="AL104" s="17" t="s">
        <v>4492</v>
      </c>
    </row>
    <row r="105" spans="1:38" s="62" customFormat="1" ht="15.75" customHeight="1">
      <c r="A105" s="43">
        <v>955</v>
      </c>
      <c r="B105" s="79" t="s">
        <v>2340</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2341</v>
      </c>
      <c r="O105" s="13" t="str">
        <f>VLOOKUP(N105,Coordenadas!B$2:C952,2,0)</f>
        <v>JEQUITINHONHA</v>
      </c>
      <c r="P105" s="13" t="str">
        <f>VLOOKUP(N105,Coordenadas!B$2:D952,3,0)</f>
        <v xml:space="preserve"> 18°26'44.52"S</v>
      </c>
      <c r="Q105" s="13" t="str">
        <f>VLOOKUP(N105,Coordenadas!B$2:E952,4,0)</f>
        <v xml:space="preserve"> 43°39'21.44"O</v>
      </c>
      <c r="R105" s="74">
        <v>4033</v>
      </c>
      <c r="S105" s="28">
        <v>41115</v>
      </c>
      <c r="T105" s="39" t="str">
        <f>VLOOKUP(B105,SAOM!B$2:M1646,9,0)</f>
        <v>Hugo Souza Maciel</v>
      </c>
      <c r="U105" s="15" t="str">
        <f>VLOOKUP(B105,SAOM!B$2:N1646,10,0)</f>
        <v>Rua Nestra vicentino de Ávila, 105 - Centro</v>
      </c>
      <c r="V105" s="39" t="str">
        <f>VLOOKUP(B105,SAOM!B$2:P1646,12,0)</f>
        <v>(38) 3535-1178</v>
      </c>
      <c r="W105" s="65" t="str">
        <f>VLOOKUP(B105,SAOM!B$2:O1646,11,0)</f>
        <v>39130-000</v>
      </c>
      <c r="X105" s="37" t="str">
        <f>VLOOKUP(B105,SAOM!B$2:Q1646,13,0)</f>
        <v>00:20:0e:10:4f:3e</v>
      </c>
      <c r="Y105" s="28">
        <v>41115</v>
      </c>
      <c r="Z105" s="13" t="s">
        <v>5677</v>
      </c>
      <c r="AA105" s="60">
        <v>41120</v>
      </c>
      <c r="AB105" s="32" t="e">
        <f>VLOOKUP(C105,Relatorios!A$3:B876,2,0)</f>
        <v>#N/A</v>
      </c>
      <c r="AC105" s="49" t="s">
        <v>5703</v>
      </c>
      <c r="AD105" s="16" t="str">
        <f>VLOOKUP(B105,SAOM!B$2:T1646,16,0)</f>
        <v xml:space="preserve">ENDEREÇO INCORRETO: Nestra vicentino de Ávila, 105 - centro
</v>
      </c>
      <c r="AE105" s="16">
        <f t="shared" si="3"/>
        <v>41210</v>
      </c>
      <c r="AF105" s="60">
        <v>41327</v>
      </c>
      <c r="AG105" s="60"/>
      <c r="AH105" s="187" t="s">
        <v>8981</v>
      </c>
      <c r="AI105" s="16" t="s">
        <v>16092</v>
      </c>
      <c r="AJ105" s="121" t="s">
        <v>4492</v>
      </c>
      <c r="AK105" s="44"/>
      <c r="AL105" s="62" t="s">
        <v>4492</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5" t="str">
        <f>VLOOKUP(B106,SAOM!B$2:O1647,11,0)</f>
        <v>35145-000</v>
      </c>
      <c r="X106" s="37" t="str">
        <f>VLOOKUP(B106,SAOM!B$2:Q1647,13,0)</f>
        <v>00:20:0E:10:4F:8E</v>
      </c>
      <c r="Y106" s="15">
        <v>41108</v>
      </c>
      <c r="Z106" s="13" t="s">
        <v>1461</v>
      </c>
      <c r="AA106" s="16">
        <v>41108</v>
      </c>
      <c r="AB106" s="32">
        <f>VLOOKUP(C106,Relatorios!A$3:B877,2,0)</f>
        <v>41183</v>
      </c>
      <c r="AC106" s="16" t="s">
        <v>4197</v>
      </c>
      <c r="AD106" s="16" t="str">
        <f>VLOOKUP(B106,SAOM!B$2:T1647,16,0)</f>
        <v>-</v>
      </c>
      <c r="AE106" s="16">
        <f t="shared" si="3"/>
        <v>41198</v>
      </c>
      <c r="AF106" s="16" t="s">
        <v>4492</v>
      </c>
      <c r="AG106" s="16"/>
      <c r="AH106" s="51"/>
      <c r="AI106" s="119"/>
      <c r="AJ106" s="119"/>
      <c r="AK106" s="13" t="s">
        <v>5543</v>
      </c>
      <c r="AL106" s="17" t="s">
        <v>4492</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5" t="str">
        <f>VLOOKUP(B107,SAOM!B$2:O1648,11,0)</f>
        <v>38150-000</v>
      </c>
      <c r="X107" s="37" t="str">
        <f>VLOOKUP(B107,SAOM!B$2:Q1648,13,0)</f>
        <v>00:20:0e:10:4c:50</v>
      </c>
      <c r="Y107" s="15">
        <v>41123</v>
      </c>
      <c r="Z107" s="13" t="s">
        <v>2598</v>
      </c>
      <c r="AA107" s="42">
        <v>41124</v>
      </c>
      <c r="AB107" s="32" t="e">
        <f>VLOOKUP(C107,Relatorios!A$3:B878,2,0)</f>
        <v>#N/A</v>
      </c>
      <c r="AC107" s="47" t="s">
        <v>4210</v>
      </c>
      <c r="AD107" s="16" t="str">
        <f>VLOOKUP(B107,SAOM!B$2:T1648,16,0)</f>
        <v xml:space="preserve">18/06/2012 17:40:06 	Marcos Gonzaga Milagres 	Correção de Endereço e contato
AVENIDA PADRE JULIO DE RAZZ, 505 - (34)3323-1222 </v>
      </c>
      <c r="AE107" s="16">
        <f t="shared" si="3"/>
        <v>41214</v>
      </c>
      <c r="AF107" s="16" t="s">
        <v>4492</v>
      </c>
      <c r="AG107" s="16"/>
      <c r="AH107" s="51"/>
      <c r="AI107" s="120"/>
      <c r="AJ107" s="120"/>
      <c r="AK107" s="13"/>
      <c r="AL107" s="17" t="s">
        <v>4492</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5" t="str">
        <f>VLOOKUP(B108,SAOM!B$2:O1649,11,0)</f>
        <v>38650-000</v>
      </c>
      <c r="X108" s="37" t="str">
        <f>VLOOKUP(B108,SAOM!B$2:Q1649,13,0)</f>
        <v>00:20:0E:10:48:4D</v>
      </c>
      <c r="Y108" s="15">
        <v>40967</v>
      </c>
      <c r="Z108" s="13" t="s">
        <v>3805</v>
      </c>
      <c r="AA108" s="108">
        <v>40968</v>
      </c>
      <c r="AB108" s="32">
        <f>VLOOKUP(C108,Relatorios!A$3:B879,2,0)</f>
        <v>40984</v>
      </c>
      <c r="AC108" s="110" t="s">
        <v>741</v>
      </c>
      <c r="AD108" s="16" t="str">
        <f>VLOOKUP(B108,SAOM!B$2:T1649,16,0)</f>
        <v>-</v>
      </c>
      <c r="AE108" s="16">
        <f t="shared" si="3"/>
        <v>41058</v>
      </c>
      <c r="AF108" s="16" t="s">
        <v>4492</v>
      </c>
      <c r="AG108" s="16"/>
      <c r="AH108" s="51"/>
      <c r="AI108" s="120"/>
      <c r="AJ108" s="120"/>
      <c r="AK108" s="13"/>
      <c r="AL108" s="17" t="s">
        <v>4492</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5" t="str">
        <f>VLOOKUP(B109,SAOM!B$2:O1650,11,0)</f>
        <v>38640-000</v>
      </c>
      <c r="X109" s="37" t="str">
        <f>VLOOKUP(B109,SAOM!B$2:Q1650,13,0)</f>
        <v>00:20:0E:10:4A:59</v>
      </c>
      <c r="Y109" s="15">
        <v>41137</v>
      </c>
      <c r="Z109" s="13" t="s">
        <v>5338</v>
      </c>
      <c r="AA109" s="16">
        <v>41137</v>
      </c>
      <c r="AB109" s="32">
        <f>VLOOKUP(C109,Relatorios!A$3:B880,2,0)</f>
        <v>41254</v>
      </c>
      <c r="AC109" s="16" t="s">
        <v>4179</v>
      </c>
      <c r="AD109" s="16" t="str">
        <f>VLOOKUP(B109,SAOM!B$2:T1650,16,0)</f>
        <v xml:space="preserve">Não está ciente
</v>
      </c>
      <c r="AE109" s="16">
        <f t="shared" si="3"/>
        <v>41227</v>
      </c>
      <c r="AF109" s="16" t="s">
        <v>4492</v>
      </c>
      <c r="AG109" s="16"/>
      <c r="AH109" s="51"/>
      <c r="AI109" s="119"/>
      <c r="AJ109" s="119"/>
      <c r="AK109" s="13"/>
      <c r="AL109" s="17" t="s">
        <v>4492</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5" t="str">
        <f>VLOOKUP(B110,SAOM!B$2:O1651,11,0)</f>
        <v>35628-000</v>
      </c>
      <c r="X110" s="37" t="str">
        <f>VLOOKUP(B110,SAOM!B$2:Q1651,13,0)</f>
        <v>00:20:0e:10:48:57</v>
      </c>
      <c r="Y110" s="15">
        <v>40995</v>
      </c>
      <c r="Z110" s="13" t="s">
        <v>1620</v>
      </c>
      <c r="AA110" s="16">
        <v>40998</v>
      </c>
      <c r="AB110" s="32" t="str">
        <f>VLOOKUP(C110,Relatorios!A$3:B881,2,0)</f>
        <v>Entregue</v>
      </c>
      <c r="AC110" s="45"/>
      <c r="AD110" s="16" t="str">
        <f>VLOOKUP(B110,SAOM!B$2:T1651,16,0)</f>
        <v>-</v>
      </c>
      <c r="AE110" s="16">
        <f t="shared" si="3"/>
        <v>41088</v>
      </c>
      <c r="AF110" s="16" t="s">
        <v>4492</v>
      </c>
      <c r="AG110" s="16"/>
      <c r="AH110" s="51"/>
      <c r="AI110" s="120"/>
      <c r="AJ110" s="120"/>
      <c r="AK110" s="13"/>
      <c r="AL110" s="17" t="s">
        <v>4492</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5" t="str">
        <f>VLOOKUP(B111,SAOM!B$2:O1652,11,0)</f>
        <v>35125-000</v>
      </c>
      <c r="X111" s="37" t="str">
        <f>VLOOKUP(B111,SAOM!B$2:Q1652,13,0)</f>
        <v>00:20:0e:10:4a:30</v>
      </c>
      <c r="Y111" s="15">
        <v>41131</v>
      </c>
      <c r="Z111" s="13" t="s">
        <v>6609</v>
      </c>
      <c r="AA111" s="42">
        <v>41135</v>
      </c>
      <c r="AB111" s="32" t="e">
        <f>VLOOKUP(C111,Relatorios!A$3:B882,2,0)</f>
        <v>#N/A</v>
      </c>
      <c r="AC111" s="47" t="s">
        <v>6382</v>
      </c>
      <c r="AD111" s="16" t="str">
        <f>VLOOKUP(B111,SAOM!B$2:T1652,16,0)</f>
        <v xml:space="preserve">
</v>
      </c>
      <c r="AE111" s="16">
        <f t="shared" si="3"/>
        <v>41225</v>
      </c>
      <c r="AF111" s="16" t="s">
        <v>4492</v>
      </c>
      <c r="AG111" s="16"/>
      <c r="AH111" s="51"/>
      <c r="AI111" s="120"/>
      <c r="AJ111" s="120"/>
      <c r="AK111" s="13"/>
      <c r="AL111" s="17" t="s">
        <v>4492</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5" t="str">
        <f>VLOOKUP(B112,SAOM!B$2:O1653,11,0)</f>
        <v>37235-000</v>
      </c>
      <c r="X112" s="37" t="str">
        <f>VLOOKUP(B112,SAOM!B$2:Q1653,13,0)</f>
        <v>00:20:0E:10:49:94</v>
      </c>
      <c r="Y112" s="15">
        <v>40966</v>
      </c>
      <c r="Z112" s="13" t="s">
        <v>1461</v>
      </c>
      <c r="AA112" s="108">
        <v>40967</v>
      </c>
      <c r="AB112" s="32">
        <f>VLOOKUP(C112,Relatorios!A$3:B883,2,0)</f>
        <v>40984</v>
      </c>
      <c r="AC112" s="110" t="s">
        <v>741</v>
      </c>
      <c r="AD112" s="16" t="str">
        <f>VLOOKUP(B112,SAOM!B$2:T1653,16,0)</f>
        <v>-</v>
      </c>
      <c r="AE112" s="16">
        <f t="shared" si="3"/>
        <v>41057</v>
      </c>
      <c r="AF112" s="16" t="s">
        <v>4492</v>
      </c>
      <c r="AG112" s="16"/>
      <c r="AH112" s="51"/>
      <c r="AI112" s="120"/>
      <c r="AJ112" s="120"/>
      <c r="AK112" s="13"/>
      <c r="AL112" s="17" t="s">
        <v>4492</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5" t="str">
        <f>VLOOKUP(B113,SAOM!B$2:O1654,11,0)</f>
        <v>39100-000</v>
      </c>
      <c r="X113" s="37" t="str">
        <f>VLOOKUP(B113,SAOM!B$2:Q1654,13,0)</f>
        <v>00:20:0E:10:48:9E</v>
      </c>
      <c r="Y113" s="15">
        <v>40967</v>
      </c>
      <c r="Z113" s="13" t="s">
        <v>2187</v>
      </c>
      <c r="AA113" s="16">
        <v>40968</v>
      </c>
      <c r="AB113" s="32">
        <f>VLOOKUP(C113,Relatorios!A$3:B884,2,0)</f>
        <v>40984</v>
      </c>
      <c r="AC113" s="45" t="s">
        <v>741</v>
      </c>
      <c r="AD113" s="16" t="str">
        <f>VLOOKUP(B113,SAOM!B$2:T1654,16,0)</f>
        <v>-</v>
      </c>
      <c r="AE113" s="16">
        <f t="shared" si="3"/>
        <v>41058</v>
      </c>
      <c r="AF113" s="16" t="s">
        <v>4492</v>
      </c>
      <c r="AG113" s="16"/>
      <c r="AH113" s="51"/>
      <c r="AI113" s="120"/>
      <c r="AJ113" s="120"/>
      <c r="AK113" s="13"/>
      <c r="AL113" s="17" t="s">
        <v>4492</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5"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4492</v>
      </c>
      <c r="AG114" s="16"/>
      <c r="AH114" s="51"/>
      <c r="AI114" s="120"/>
      <c r="AJ114" s="120"/>
      <c r="AK114" s="13"/>
      <c r="AL114" s="17" t="s">
        <v>4492</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5" t="str">
        <f>VLOOKUP(B115,SAOM!B$2:O1656,11,0)</f>
        <v>39440-000</v>
      </c>
      <c r="X115" s="37" t="str">
        <f>VLOOKUP(B115,SAOM!B$2:Q1656,13,0)</f>
        <v>00:20:0E:10:49:FE</v>
      </c>
      <c r="Y115" s="15">
        <v>40963</v>
      </c>
      <c r="Z115" s="13" t="s">
        <v>2187</v>
      </c>
      <c r="AA115" s="16">
        <v>40966</v>
      </c>
      <c r="AB115" s="32">
        <f>VLOOKUP(C115,Relatorios!A$3:B886,2,0)</f>
        <v>40984</v>
      </c>
      <c r="AC115" s="45" t="s">
        <v>740</v>
      </c>
      <c r="AD115" s="16" t="str">
        <f>VLOOKUP(B115,SAOM!B$2:T1656,16,0)</f>
        <v>-</v>
      </c>
      <c r="AE115" s="16">
        <f t="shared" si="3"/>
        <v>41056</v>
      </c>
      <c r="AF115" s="16" t="s">
        <v>4492</v>
      </c>
      <c r="AG115" s="16"/>
      <c r="AH115" s="51"/>
      <c r="AI115" s="120"/>
      <c r="AJ115" s="120"/>
      <c r="AK115" s="13"/>
      <c r="AL115" s="17" t="s">
        <v>4492</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5" t="str">
        <f>VLOOKUP(B116,SAOM!B$2:O1657,11,0)</f>
        <v>36270-000</v>
      </c>
      <c r="X116" s="37" t="str">
        <f>VLOOKUP(B116,SAOM!B$2:Q1657,13,0)</f>
        <v>00:20:0e:10:4f:28</v>
      </c>
      <c r="Y116" s="15">
        <v>41124</v>
      </c>
      <c r="Z116" s="13" t="s">
        <v>6230</v>
      </c>
      <c r="AA116" s="42">
        <v>41127</v>
      </c>
      <c r="AB116" s="32">
        <f>VLOOKUP(C116,Relatorios!A$3:B887,2,0)</f>
        <v>41254</v>
      </c>
      <c r="AC116" s="42" t="s">
        <v>4101</v>
      </c>
      <c r="AD116" s="16" t="str">
        <f>VLOOKUP(B116,SAOM!B$2:T1657,16,0)</f>
        <v xml:space="preserve">
</v>
      </c>
      <c r="AE116" s="16">
        <f t="shared" si="3"/>
        <v>41217</v>
      </c>
      <c r="AF116" s="16">
        <v>41218</v>
      </c>
      <c r="AG116" s="16"/>
      <c r="AH116" s="51" t="s">
        <v>676</v>
      </c>
      <c r="AI116" s="119" t="s">
        <v>12546</v>
      </c>
      <c r="AJ116" s="119" t="s">
        <v>4492</v>
      </c>
      <c r="AK116" s="13"/>
      <c r="AL116" s="17" t="s">
        <v>4492</v>
      </c>
    </row>
    <row r="117" spans="1:38" s="62"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80">
        <v>4033</v>
      </c>
      <c r="S117" s="28">
        <v>41164</v>
      </c>
      <c r="T117" s="39" t="str">
        <f>VLOOKUP(B117,SAOM!B$2:M1658,9,0)</f>
        <v>nathalia Cesar de Oliveira</v>
      </c>
      <c r="U117" s="15" t="str">
        <f>VLOOKUP(B117,SAOM!B$2:N1658,10,0)</f>
        <v>Rua Maria Virginia da Conceição, 0 - Centro</v>
      </c>
      <c r="V117" s="39" t="str">
        <f>VLOOKUP(B117,SAOM!B$2:P1658,12,0)</f>
        <v>(33) 3343-1117</v>
      </c>
      <c r="W117" s="65" t="str">
        <f>VLOOKUP(B117,SAOM!B$2:O1658,11,0)</f>
        <v>36976-000</v>
      </c>
      <c r="X117" s="37" t="str">
        <f>VLOOKUP(B117,SAOM!B$2:Q1658,13,0)</f>
        <v>00:20:0e:10:4c:ad</v>
      </c>
      <c r="Y117" s="28">
        <v>41164</v>
      </c>
      <c r="Z117" s="44" t="s">
        <v>4096</v>
      </c>
      <c r="AA117" s="111">
        <v>41165</v>
      </c>
      <c r="AB117" s="32">
        <f>VLOOKUP(C117,Relatorios!A$3:B888,2,0)</f>
        <v>41271</v>
      </c>
      <c r="AC117" s="112" t="s">
        <v>6931</v>
      </c>
      <c r="AD117" s="16" t="str">
        <f>VLOOKUP(B117,SAOM!B$2:T1658,16,0)</f>
        <v>-</v>
      </c>
      <c r="AE117" s="16">
        <f t="shared" si="3"/>
        <v>41255</v>
      </c>
      <c r="AF117" s="60">
        <v>41254</v>
      </c>
      <c r="AG117" s="60">
        <v>41276</v>
      </c>
      <c r="AH117" s="187" t="s">
        <v>676</v>
      </c>
      <c r="AI117" s="121" t="s">
        <v>9023</v>
      </c>
      <c r="AJ117" s="121" t="s">
        <v>14117</v>
      </c>
      <c r="AK117" s="106"/>
      <c r="AL117" s="62" t="s">
        <v>4492</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5" t="str">
        <f>VLOOKUP(B118,SAOM!B$2:O1659,11,0)</f>
        <v>37300-000</v>
      </c>
      <c r="X118" s="37" t="str">
        <f>VLOOKUP(B118,SAOM!B$2:Q1659,13,0)</f>
        <v>00:20:0E:10:49:E9</v>
      </c>
      <c r="Y118" s="15">
        <v>41131</v>
      </c>
      <c r="Z118" s="13" t="s">
        <v>1521</v>
      </c>
      <c r="AA118" s="42">
        <v>41131</v>
      </c>
      <c r="AB118" s="32" t="e">
        <f>VLOOKUP(C118,Relatorios!A$3:B889,2,0)</f>
        <v>#N/A</v>
      </c>
      <c r="AC118" s="47" t="s">
        <v>4102</v>
      </c>
      <c r="AD118" s="16" t="str">
        <f>VLOOKUP(B118,SAOM!B$2:T1659,16,0)</f>
        <v xml:space="preserve">18/06/2012 10:58:06 	Marcos Gonzaga Milagres 	RUA: AQUIM RIBEIRO GUIMARAES 157
Cliente notificado por oficio, para ciencia. </v>
      </c>
      <c r="AE118" s="16">
        <f t="shared" si="3"/>
        <v>41221</v>
      </c>
      <c r="AF118" s="16" t="s">
        <v>4492</v>
      </c>
      <c r="AG118" s="16"/>
      <c r="AH118" s="51"/>
      <c r="AI118" s="120"/>
      <c r="AJ118" s="120"/>
      <c r="AK118" s="13"/>
      <c r="AL118" s="17" t="s">
        <v>4492</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5" t="str">
        <f>VLOOKUP(B119,SAOM!B$2:O1660,11,0)</f>
        <v>36918-000</v>
      </c>
      <c r="X119" s="37" t="str">
        <f>VLOOKUP(B119,SAOM!B$2:Q1660,13,0)</f>
        <v>00:20:0e:10:4f:54</v>
      </c>
      <c r="Y119" s="15">
        <v>41110</v>
      </c>
      <c r="Z119" s="13" t="s">
        <v>1461</v>
      </c>
      <c r="AA119" s="108">
        <v>41110</v>
      </c>
      <c r="AB119" s="32">
        <f>VLOOKUP(C119,Relatorios!A$3:B890,2,0)</f>
        <v>41183</v>
      </c>
      <c r="AC119" s="108" t="s">
        <v>4190</v>
      </c>
      <c r="AD119" s="16" t="str">
        <f>VLOOKUP(B119,SAOM!B$2:T1660,16,0)</f>
        <v xml:space="preserve">
</v>
      </c>
      <c r="AE119" s="16">
        <f t="shared" si="3"/>
        <v>41200</v>
      </c>
      <c r="AF119" s="16" t="s">
        <v>4492</v>
      </c>
      <c r="AG119" s="16"/>
      <c r="AH119" s="51"/>
      <c r="AI119" s="119"/>
      <c r="AJ119" s="119"/>
      <c r="AK119" s="73" t="s">
        <v>5123</v>
      </c>
      <c r="AL119" s="17" t="s">
        <v>4492</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5"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4492</v>
      </c>
      <c r="AG120" s="16"/>
      <c r="AH120" s="51"/>
      <c r="AI120" s="120"/>
      <c r="AJ120" s="120"/>
      <c r="AK120" s="13"/>
      <c r="AL120" s="17" t="s">
        <v>4492</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5" t="str">
        <f>VLOOKUP(B121,SAOM!B$2:O1662,11,0)</f>
        <v>39848-000</v>
      </c>
      <c r="X121" s="37" t="str">
        <f>VLOOKUP(B121,SAOM!B$2:Q1662,13,0)</f>
        <v>00:20:0E:10:4A:1C</v>
      </c>
      <c r="Y121" s="15">
        <v>40963</v>
      </c>
      <c r="Z121" s="13" t="s">
        <v>1479</v>
      </c>
      <c r="AA121" s="16">
        <v>40966</v>
      </c>
      <c r="AB121" s="32" t="str">
        <f>VLOOKUP(C121,Relatorios!A$3:B892,2,0)</f>
        <v>Entregue</v>
      </c>
      <c r="AC121" s="45"/>
      <c r="AD121" s="16" t="str">
        <f>VLOOKUP(B121,SAOM!B$2:T1662,16,0)</f>
        <v>-</v>
      </c>
      <c r="AE121" s="16">
        <f t="shared" si="3"/>
        <v>41056</v>
      </c>
      <c r="AF121" s="16" t="s">
        <v>4492</v>
      </c>
      <c r="AG121" s="16"/>
      <c r="AH121" s="51"/>
      <c r="AI121" s="120"/>
      <c r="AJ121" s="120"/>
      <c r="AK121" s="13"/>
      <c r="AL121" s="17" t="s">
        <v>4492</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5" t="str">
        <f>VLOOKUP(B122,SAOM!B$2:O1663,11,0)</f>
        <v>39290-000</v>
      </c>
      <c r="X122" s="37" t="str">
        <f>VLOOKUP(B122,SAOM!B$2:Q1663,13,0)</f>
        <v>00:20:0e:10:4c:92</v>
      </c>
      <c r="Y122" s="15">
        <v>41137</v>
      </c>
      <c r="Z122" s="13" t="s">
        <v>6687</v>
      </c>
      <c r="AA122" s="16">
        <v>41137</v>
      </c>
      <c r="AB122" s="32" t="e">
        <f>VLOOKUP(C122,Relatorios!A$3:B893,2,0)</f>
        <v>#N/A</v>
      </c>
      <c r="AC122" s="16" t="s">
        <v>4193</v>
      </c>
      <c r="AD122" s="16" t="str">
        <f>VLOOKUP(B122,SAOM!B$2:T1663,16,0)</f>
        <v>-</v>
      </c>
      <c r="AE122" s="16">
        <f t="shared" si="3"/>
        <v>41227</v>
      </c>
      <c r="AF122" s="16">
        <v>41278</v>
      </c>
      <c r="AG122" s="16" t="s">
        <v>14127</v>
      </c>
      <c r="AH122" s="51" t="s">
        <v>676</v>
      </c>
      <c r="AI122" s="119" t="s">
        <v>14130</v>
      </c>
      <c r="AJ122" s="119" t="s">
        <v>4492</v>
      </c>
      <c r="AK122" s="33"/>
      <c r="AL122" s="17" t="s">
        <v>4492</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5"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4492</v>
      </c>
      <c r="AG123" s="16"/>
      <c r="AH123" s="51"/>
      <c r="AI123" s="120"/>
      <c r="AJ123" s="120"/>
      <c r="AK123" s="13"/>
      <c r="AL123" s="17" t="s">
        <v>4492</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5" t="str">
        <f>VLOOKUP(B124,SAOM!B$2:O1665,11,0)</f>
        <v>37370-000</v>
      </c>
      <c r="X124" s="37" t="str">
        <f>VLOOKUP(B124,SAOM!B$2:Q1665,13,0)</f>
        <v>00:20:0E:10:52:79</v>
      </c>
      <c r="Y124" s="15">
        <v>41163</v>
      </c>
      <c r="Z124" s="13" t="s">
        <v>7643</v>
      </c>
      <c r="AA124" s="16">
        <v>41163</v>
      </c>
      <c r="AB124" s="32" t="e">
        <f>VLOOKUP(C124,Relatorios!A$3:B895,2,0)</f>
        <v>#N/A</v>
      </c>
      <c r="AC124" s="16" t="s">
        <v>3786</v>
      </c>
      <c r="AD124" s="16" t="str">
        <f>VLOOKUP(B124,SAOM!B$2:T1665,16,0)</f>
        <v xml:space="preserve">Cliente não está ciente
</v>
      </c>
      <c r="AE124" s="16">
        <f t="shared" si="3"/>
        <v>41253</v>
      </c>
      <c r="AF124" s="16">
        <v>41163</v>
      </c>
      <c r="AG124" s="16">
        <v>41284</v>
      </c>
      <c r="AH124" s="51" t="s">
        <v>8981</v>
      </c>
      <c r="AI124" s="119" t="s">
        <v>12553</v>
      </c>
      <c r="AJ124" s="119" t="s">
        <v>14239</v>
      </c>
      <c r="AK124" s="13" t="s">
        <v>4492</v>
      </c>
      <c r="AL124" s="17" t="s">
        <v>4492</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5" t="str">
        <f>VLOOKUP(B125,SAOM!B$2:O1666,11,0)</f>
        <v>36650-000</v>
      </c>
      <c r="X125" s="37" t="str">
        <f>VLOOKUP(B125,SAOM!B$2:Q1666,13,0)</f>
        <v>00:20:0E:10:4A:19</v>
      </c>
      <c r="Y125" s="15">
        <v>40988</v>
      </c>
      <c r="Z125" s="13" t="s">
        <v>1846</v>
      </c>
      <c r="AA125" s="16">
        <v>40988</v>
      </c>
      <c r="AB125" s="32" t="str">
        <f>VLOOKUP(C125,Relatorios!A$3:B896,2,0)</f>
        <v>Entregue</v>
      </c>
      <c r="AC125" s="16"/>
      <c r="AD125" s="16" t="str">
        <f>VLOOKUP(B125,SAOM!B$2:T1666,16,0)</f>
        <v>-</v>
      </c>
      <c r="AE125" s="16">
        <f t="shared" si="3"/>
        <v>41078</v>
      </c>
      <c r="AF125" s="16" t="s">
        <v>4492</v>
      </c>
      <c r="AG125" s="16"/>
      <c r="AH125" s="51"/>
      <c r="AI125" s="119"/>
      <c r="AJ125" s="119"/>
      <c r="AK125" s="13"/>
      <c r="AL125" s="17" t="s">
        <v>4492</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5" t="str">
        <f>VLOOKUP(B126,SAOM!B$2:O1667,11,0)</f>
        <v>36470-000</v>
      </c>
      <c r="X126" s="37" t="str">
        <f>VLOOKUP(B126,SAOM!B$2:Q1667,13,0)</f>
        <v>00:20:0E:10:4F:6E</v>
      </c>
      <c r="Y126" s="15">
        <v>41109</v>
      </c>
      <c r="Z126" s="13" t="s">
        <v>5710</v>
      </c>
      <c r="AA126" s="16">
        <v>41109</v>
      </c>
      <c r="AB126" s="32">
        <f>VLOOKUP(C126,Relatorios!A$3:B897,2,0)</f>
        <v>41183</v>
      </c>
      <c r="AC126" s="16" t="s">
        <v>4194</v>
      </c>
      <c r="AD126" s="16" t="str">
        <f>VLOOKUP(B126,SAOM!B$2:T1667,16,0)</f>
        <v>-</v>
      </c>
      <c r="AE126" s="16">
        <f t="shared" si="3"/>
        <v>41199</v>
      </c>
      <c r="AF126" s="16" t="s">
        <v>4492</v>
      </c>
      <c r="AG126" s="16"/>
      <c r="AH126" s="51"/>
      <c r="AI126" s="119"/>
      <c r="AJ126" s="119"/>
      <c r="AK126" s="13" t="s">
        <v>5558</v>
      </c>
      <c r="AL126" s="17" t="s">
        <v>4492</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5"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4492</v>
      </c>
      <c r="AG127" s="16"/>
      <c r="AH127" s="51"/>
      <c r="AI127" s="120"/>
      <c r="AJ127" s="120"/>
      <c r="AK127" s="33"/>
      <c r="AL127" s="17" t="s">
        <v>4492</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5" t="str">
        <f>VLOOKUP(B128,SAOM!B$2:O1669,11,0)</f>
        <v>37498-000</v>
      </c>
      <c r="X128" s="37" t="str">
        <f>VLOOKUP(B128,SAOM!B$2:Q1669,13,0)</f>
        <v>00:20:0E:10:49:ED</v>
      </c>
      <c r="Y128" s="15">
        <v>40963</v>
      </c>
      <c r="Z128" s="13" t="s">
        <v>1620</v>
      </c>
      <c r="AA128" s="16">
        <v>40963</v>
      </c>
      <c r="AB128" s="32">
        <f>VLOOKUP(C128,Relatorios!A$3:B899,2,0)</f>
        <v>40984</v>
      </c>
      <c r="AC128" s="45" t="s">
        <v>741</v>
      </c>
      <c r="AD128" s="16" t="str">
        <f>VLOOKUP(B128,SAOM!B$2:T1669,16,0)</f>
        <v>-</v>
      </c>
      <c r="AE128" s="16">
        <f t="shared" si="3"/>
        <v>41053</v>
      </c>
      <c r="AF128" s="16" t="s">
        <v>4492</v>
      </c>
      <c r="AG128" s="16"/>
      <c r="AH128" s="51"/>
      <c r="AI128" s="120"/>
      <c r="AJ128" s="120"/>
      <c r="AK128" s="33"/>
      <c r="AL128" s="17" t="s">
        <v>4492</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5" t="str">
        <f>VLOOKUP(B129,SAOM!B$2:O1670,11,0)</f>
        <v>35560-000</v>
      </c>
      <c r="X129" s="37" t="str">
        <f>VLOOKUP(B129,SAOM!B$2:Q1670,13,0)</f>
        <v>00:20:0E:10:49:AD</v>
      </c>
      <c r="Y129" s="15">
        <v>40963</v>
      </c>
      <c r="Z129" s="13" t="s">
        <v>503</v>
      </c>
      <c r="AA129" s="16">
        <v>40963</v>
      </c>
      <c r="AB129" s="32">
        <f>VLOOKUP(C129,Relatorios!A$3:B900,2,0)</f>
        <v>40984</v>
      </c>
      <c r="AC129" s="45" t="s">
        <v>2513</v>
      </c>
      <c r="AD129" s="16" t="str">
        <f>VLOOKUP(B129,SAOM!B$2:T1670,16,0)</f>
        <v>-</v>
      </c>
      <c r="AE129" s="16">
        <f t="shared" si="3"/>
        <v>41053</v>
      </c>
      <c r="AF129" s="16" t="s">
        <v>4492</v>
      </c>
      <c r="AG129" s="16"/>
      <c r="AH129" s="51"/>
      <c r="AI129" s="120"/>
      <c r="AJ129" s="120"/>
      <c r="AK129" s="13"/>
      <c r="AL129" s="17" t="s">
        <v>4492</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5" t="str">
        <f>VLOOKUP(B130,SAOM!B$2:O1671,11,0)</f>
        <v>36895-000</v>
      </c>
      <c r="X130" s="37" t="str">
        <f>VLOOKUP(B130,SAOM!B$2:Q1671,13,0)</f>
        <v>00:20:0E:10:52:DA</v>
      </c>
      <c r="Y130" s="15">
        <v>40969</v>
      </c>
      <c r="Z130" s="13" t="s">
        <v>1846</v>
      </c>
      <c r="AA130" s="16">
        <v>40970</v>
      </c>
      <c r="AB130" s="32" t="str">
        <f>VLOOKUP(C130,Relatorios!A$3:B901,2,0)</f>
        <v>Entregue</v>
      </c>
      <c r="AC130" s="45"/>
      <c r="AD130" s="16" t="str">
        <f>VLOOKUP(B130,SAOM!B$2:T1671,16,0)</f>
        <v>-</v>
      </c>
      <c r="AE130" s="16">
        <f t="shared" si="3"/>
        <v>41060</v>
      </c>
      <c r="AF130" s="16" t="s">
        <v>4492</v>
      </c>
      <c r="AG130" s="16"/>
      <c r="AH130" s="51"/>
      <c r="AI130" s="120"/>
      <c r="AJ130" s="120"/>
      <c r="AK130" s="33"/>
      <c r="AL130" s="17" t="s">
        <v>4492</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5" t="str">
        <f>VLOOKUP(B131,SAOM!B$2:O1672,11,0)</f>
        <v>39878-000</v>
      </c>
      <c r="X131" s="37" t="str">
        <f>VLOOKUP(B131,SAOM!B$2:Q1672,13,0)</f>
        <v>00:20:0E:10:4A:47</v>
      </c>
      <c r="Y131" s="15">
        <v>40982</v>
      </c>
      <c r="Z131" s="13" t="s">
        <v>1479</v>
      </c>
      <c r="AA131" s="16">
        <v>40982</v>
      </c>
      <c r="AB131" s="32" t="str">
        <f>VLOOKUP(C131,Relatorios!A$3:B902,2,0)</f>
        <v>Entregue</v>
      </c>
      <c r="AC131" s="45"/>
      <c r="AD131" s="16" t="str">
        <f>VLOOKUP(B131,SAOM!B$2:T1672,16,0)</f>
        <v>-</v>
      </c>
      <c r="AE131" s="16">
        <f t="shared" si="3"/>
        <v>41072</v>
      </c>
      <c r="AF131" s="16" t="s">
        <v>4492</v>
      </c>
      <c r="AG131" s="16"/>
      <c r="AH131" s="51"/>
      <c r="AI131" s="120"/>
      <c r="AJ131" s="120"/>
      <c r="AK131" s="13"/>
      <c r="AL131" s="17" t="s">
        <v>4492</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5" t="str">
        <f>VLOOKUP(B132,SAOM!B$2:O1673,11,0)</f>
        <v>38780-000</v>
      </c>
      <c r="X132" s="37" t="str">
        <f>VLOOKUP(B132,SAOM!B$2:Q1673,13,0)</f>
        <v>00:20:0E:10:4D:05</v>
      </c>
      <c r="Y132" s="15">
        <v>41122</v>
      </c>
      <c r="Z132" s="13" t="s">
        <v>5677</v>
      </c>
      <c r="AA132" s="42">
        <v>41122</v>
      </c>
      <c r="AB132" s="32">
        <f>VLOOKUP(C132,Relatorios!A$3:B903,2,0)</f>
        <v>41183</v>
      </c>
      <c r="AC132" s="42" t="s">
        <v>4199</v>
      </c>
      <c r="AD132" s="16" t="str">
        <f>VLOOKUP(B132,SAOM!B$2:T1673,16,0)</f>
        <v>-</v>
      </c>
      <c r="AE132" s="16">
        <f t="shared" si="3"/>
        <v>41212</v>
      </c>
      <c r="AF132" s="16" t="s">
        <v>4492</v>
      </c>
      <c r="AG132" s="16"/>
      <c r="AH132" s="51"/>
      <c r="AI132" s="119"/>
      <c r="AJ132" s="119"/>
      <c r="AK132" s="33"/>
      <c r="AL132" s="17" t="s">
        <v>4492</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5" t="str">
        <f>VLOOKUP(B133,SAOM!B$2:O1674,11,0)</f>
        <v>38690-000</v>
      </c>
      <c r="X133" s="37" t="str">
        <f>VLOOKUP(B133,SAOM!B$2:Q1674,13,0)</f>
        <v>00:20:0E:10:4A:0F</v>
      </c>
      <c r="Y133" s="15">
        <v>40969</v>
      </c>
      <c r="Z133" s="13" t="s">
        <v>2997</v>
      </c>
      <c r="AA133" s="108">
        <v>40969</v>
      </c>
      <c r="AB133" s="32" t="str">
        <f>VLOOKUP(C133,Relatorios!A$3:B904,2,0)</f>
        <v>Entregue</v>
      </c>
      <c r="AC133" s="110"/>
      <c r="AD133" s="16" t="str">
        <f>VLOOKUP(B133,SAOM!B$2:T1674,16,0)</f>
        <v>-</v>
      </c>
      <c r="AE133" s="16">
        <f t="shared" ref="AE133:AE196" si="5">AA133+90</f>
        <v>41059</v>
      </c>
      <c r="AF133" s="16" t="s">
        <v>4492</v>
      </c>
      <c r="AG133" s="16"/>
      <c r="AH133" s="51"/>
      <c r="AI133" s="120"/>
      <c r="AJ133" s="120"/>
      <c r="AK133" s="13"/>
      <c r="AL133" s="17" t="s">
        <v>4492</v>
      </c>
    </row>
    <row r="134" spans="1:38" s="62"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80">
        <v>4035</v>
      </c>
      <c r="S134" s="28">
        <v>41109</v>
      </c>
      <c r="T134" s="39" t="str">
        <f>VLOOKUP(B134,SAOM!B$2:M1675,9,0)</f>
        <v>PEDRO PAULO DE ANDRADE NOGUEIRA</v>
      </c>
      <c r="U134" s="15" t="str">
        <f>VLOOKUP(B134,SAOM!B$2:N1675,10,0)</f>
        <v>PRAÇA LEÔNCIO DE OLIVEIRA, 46  - CENTRO.</v>
      </c>
      <c r="V134" s="39" t="str">
        <f>VLOOKUP(B134,SAOM!B$2:P1675,12,0)</f>
        <v>(33)3316-1768</v>
      </c>
      <c r="W134" s="65" t="str">
        <f>VLOOKUP(B134,SAOM!B$2:O1675,11,0)</f>
        <v>36960-000</v>
      </c>
      <c r="X134" s="37" t="str">
        <f>VLOOKUP(B134,SAOM!B$2:Q1675,13,0)</f>
        <v>00:20:0e:10:4f:61</v>
      </c>
      <c r="Y134" s="28">
        <v>41109</v>
      </c>
      <c r="Z134" s="44" t="s">
        <v>1461</v>
      </c>
      <c r="AA134" s="60">
        <v>41114</v>
      </c>
      <c r="AB134" s="32">
        <f>VLOOKUP(C134,Relatorios!A$3:B905,2,0)</f>
        <v>41183</v>
      </c>
      <c r="AC134" s="78" t="s">
        <v>5658</v>
      </c>
      <c r="AD134" s="16" t="str">
        <f>VLOOKUP(B134,SAOM!B$2:T1675,16,0)</f>
        <v>-</v>
      </c>
      <c r="AE134" s="16">
        <f t="shared" si="5"/>
        <v>41204</v>
      </c>
      <c r="AF134" s="60" t="s">
        <v>4492</v>
      </c>
      <c r="AG134" s="60"/>
      <c r="AH134" s="187"/>
      <c r="AI134" s="123"/>
      <c r="AJ134" s="123"/>
      <c r="AK134" s="44"/>
      <c r="AL134" s="62" t="s">
        <v>4492</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5" t="str">
        <f>VLOOKUP(B135,SAOM!B$2:O1676,11,0)</f>
        <v>39205-000</v>
      </c>
      <c r="X135" s="37" t="str">
        <f>VLOOKUP(B135,SAOM!B$2:Q1676,13,0)</f>
        <v>00:20:0E:10:48:8</v>
      </c>
      <c r="Y135" s="15">
        <v>40988</v>
      </c>
      <c r="Z135" s="13" t="s">
        <v>1620</v>
      </c>
      <c r="AA135" s="16">
        <v>40988</v>
      </c>
      <c r="AB135" s="32" t="str">
        <f>VLOOKUP(C135,Relatorios!A$3:B906,2,0)</f>
        <v>Entregue</v>
      </c>
      <c r="AC135" s="16"/>
      <c r="AD135" s="16" t="str">
        <f>VLOOKUP(B135,SAOM!B$2:T1676,16,0)</f>
        <v>-</v>
      </c>
      <c r="AE135" s="16">
        <f t="shared" si="5"/>
        <v>41078</v>
      </c>
      <c r="AF135" s="16" t="s">
        <v>4492</v>
      </c>
      <c r="AG135" s="16"/>
      <c r="AH135" s="51"/>
      <c r="AI135" s="119"/>
      <c r="AJ135" s="119"/>
      <c r="AK135" s="13"/>
      <c r="AL135" s="17" t="s">
        <v>4492</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5" t="str">
        <f>VLOOKUP(B136,SAOM!B$2:O1677,11,0)</f>
        <v>37456-000</v>
      </c>
      <c r="X136" s="37" t="str">
        <f>VLOOKUP(B136,SAOM!B$2:Q1677,13,0)</f>
        <v>00:20:0e:10:54:ab</v>
      </c>
      <c r="Y136" s="15">
        <v>41220</v>
      </c>
      <c r="Z136" s="13" t="s">
        <v>5316</v>
      </c>
      <c r="AA136" s="16">
        <v>41220</v>
      </c>
      <c r="AB136" s="32">
        <f>VLOOKUP(C136,Relatorios!A$3:B907,2,0)</f>
        <v>41277</v>
      </c>
      <c r="AC136" s="16" t="s">
        <v>4207</v>
      </c>
      <c r="AD136" s="16" t="str">
        <f>VLOOKUP(B136,SAOM!B$2:T1677,16,0)</f>
        <v xml:space="preserve">
</v>
      </c>
      <c r="AE136" s="16">
        <f t="shared" si="5"/>
        <v>41310</v>
      </c>
      <c r="AF136" s="16" t="s">
        <v>4492</v>
      </c>
      <c r="AG136" s="16"/>
      <c r="AH136" s="51"/>
      <c r="AI136" s="119"/>
      <c r="AJ136" s="119"/>
      <c r="AK136" s="33"/>
      <c r="AL136" s="17" t="s">
        <v>4492</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5" t="str">
        <f>VLOOKUP(B137,SAOM!B$2:O1678,11,0)</f>
        <v>35020-550</v>
      </c>
      <c r="X137" s="37" t="str">
        <f>VLOOKUP(B137,SAOM!B$2:Q1678,13,0)</f>
        <v>00:20:0e:10:4a:ea</v>
      </c>
      <c r="Y137" s="15">
        <v>41225</v>
      </c>
      <c r="Z137" s="13" t="s">
        <v>9716</v>
      </c>
      <c r="AA137" s="16">
        <v>41225</v>
      </c>
      <c r="AB137" s="32">
        <f>VLOOKUP(C137,Relatorios!A$3:B908,2,0)</f>
        <v>41277</v>
      </c>
      <c r="AC137" s="16" t="s">
        <v>6694</v>
      </c>
      <c r="AD137" s="16" t="str">
        <f>VLOOKUP(B137,SAOM!B$2:T1678,16,0)</f>
        <v xml:space="preserve">14/08/2012 09:58:13 	Ivan Santos 	Resolvida. 
Não está ciente
</v>
      </c>
      <c r="AE137" s="16">
        <f t="shared" si="5"/>
        <v>41315</v>
      </c>
      <c r="AF137" s="16" t="s">
        <v>4492</v>
      </c>
      <c r="AG137" s="16"/>
      <c r="AH137" s="51"/>
      <c r="AI137" s="119"/>
      <c r="AJ137" s="119"/>
      <c r="AK137" s="33"/>
      <c r="AL137" s="17" t="s">
        <v>4492</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5"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4492</v>
      </c>
      <c r="AG138" s="16"/>
      <c r="AH138" s="51"/>
      <c r="AI138" s="120"/>
      <c r="AJ138" s="120"/>
      <c r="AK138" s="13"/>
      <c r="AL138" s="17" t="s">
        <v>4492</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5" t="str">
        <f>VLOOKUP(B139,SAOM!B$2:O1680,11,0)</f>
        <v>37200-000</v>
      </c>
      <c r="X139" s="37" t="str">
        <f>VLOOKUP(B139,SAOM!B$2:Q1680,13,0)</f>
        <v>00:20:0E:10:4A:0E</v>
      </c>
      <c r="Y139" s="15">
        <v>40974</v>
      </c>
      <c r="Z139" s="13" t="s">
        <v>2315</v>
      </c>
      <c r="AA139" s="16">
        <v>40974</v>
      </c>
      <c r="AB139" s="32" t="str">
        <f>VLOOKUP(C139,Relatorios!A$3:B910,2,0)</f>
        <v>Entregue</v>
      </c>
      <c r="AC139" s="45"/>
      <c r="AD139" s="16" t="str">
        <f>VLOOKUP(B139,SAOM!B$2:T1680,16,0)</f>
        <v>-</v>
      </c>
      <c r="AE139" s="16">
        <f t="shared" si="5"/>
        <v>41064</v>
      </c>
      <c r="AF139" s="16">
        <v>41285</v>
      </c>
      <c r="AG139" s="16">
        <v>41311</v>
      </c>
      <c r="AH139" s="51" t="s">
        <v>8981</v>
      </c>
      <c r="AI139" s="233" t="s">
        <v>14243</v>
      </c>
      <c r="AJ139" s="120" t="s">
        <v>15795</v>
      </c>
      <c r="AK139" s="13" t="s">
        <v>4492</v>
      </c>
      <c r="AL139" s="17" t="s">
        <v>4492</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5" t="str">
        <f>VLOOKUP(B140,SAOM!B$2:O1681,11,0)</f>
        <v>36301-182</v>
      </c>
      <c r="X140" s="37" t="str">
        <f>VLOOKUP(B140,SAOM!B$2:Q1681,13,0)</f>
        <v>00:20:0E:10:48:59</v>
      </c>
      <c r="Y140" s="15">
        <v>40969</v>
      </c>
      <c r="Z140" s="13" t="s">
        <v>2187</v>
      </c>
      <c r="AA140" s="16">
        <v>40969</v>
      </c>
      <c r="AB140" s="32">
        <f>VLOOKUP(C140,Relatorios!A$3:B911,2,0)</f>
        <v>40984</v>
      </c>
      <c r="AC140" s="45" t="s">
        <v>2514</v>
      </c>
      <c r="AD140" s="16" t="str">
        <f>VLOOKUP(B140,SAOM!B$2:T1681,16,0)</f>
        <v>CVV RS Cid Souza Rangel</v>
      </c>
      <c r="AE140" s="16">
        <f t="shared" si="5"/>
        <v>41059</v>
      </c>
      <c r="AF140" s="16" t="s">
        <v>4492</v>
      </c>
      <c r="AG140" s="16"/>
      <c r="AH140" s="51"/>
      <c r="AI140" s="120"/>
      <c r="AJ140" s="120"/>
      <c r="AK140" s="33"/>
      <c r="AL140" s="17" t="s">
        <v>4492</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5" t="str">
        <f>VLOOKUP(B141,SAOM!B$2:O1682,11,0)</f>
        <v>37470-000</v>
      </c>
      <c r="X141" s="37" t="str">
        <f>VLOOKUP(B141,SAOM!B$2:Q1682,13,0)</f>
        <v>00:20:0e:10:4c:cd</v>
      </c>
      <c r="Y141" s="15">
        <v>41136</v>
      </c>
      <c r="Z141" s="13" t="s">
        <v>6612</v>
      </c>
      <c r="AA141" s="42">
        <v>41137</v>
      </c>
      <c r="AB141" s="32" t="e">
        <f>VLOOKUP(C141,Relatorios!A$3:B912,2,0)</f>
        <v>#N/A</v>
      </c>
      <c r="AC141" s="13" t="s">
        <v>5317</v>
      </c>
      <c r="AD141" s="16" t="str">
        <f>VLOOKUP(B141,SAOM!B$2:T1682,16,0)</f>
        <v>(035)3331-4555 Ramais: 701, 702,703)
Telefone ocupado</v>
      </c>
      <c r="AE141" s="16">
        <f t="shared" si="5"/>
        <v>41227</v>
      </c>
      <c r="AF141" s="42" t="s">
        <v>4492</v>
      </c>
      <c r="AG141" s="42"/>
      <c r="AH141" s="15"/>
      <c r="AI141" s="124"/>
      <c r="AJ141" s="124"/>
      <c r="AK141" s="13"/>
      <c r="AL141" s="17" t="s">
        <v>4492</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5" t="str">
        <f>VLOOKUP(B142,SAOM!B$2:O1683,11,0)</f>
        <v>36570-000</v>
      </c>
      <c r="X142" s="37" t="str">
        <f>VLOOKUP(B142,SAOM!B$2:Q1683,13,0)</f>
        <v>00:20:0E:10:4C:67</v>
      </c>
      <c r="Y142" s="15">
        <v>41171</v>
      </c>
      <c r="Z142" s="13" t="s">
        <v>5316</v>
      </c>
      <c r="AA142" s="108">
        <v>41171</v>
      </c>
      <c r="AB142" s="32" t="e">
        <f>VLOOKUP(C142,Relatorios!A$3:B913,2,0)</f>
        <v>#N/A</v>
      </c>
      <c r="AC142" s="7" t="s">
        <v>6390</v>
      </c>
      <c r="AD142" s="16" t="str">
        <f>VLOOKUP(B142,SAOM!B$2:T1683,16,0)</f>
        <v>cintiamlouzada@yahoo.com.br
Não está ciente</v>
      </c>
      <c r="AE142" s="16">
        <f t="shared" si="5"/>
        <v>41261</v>
      </c>
      <c r="AF142" s="16" t="s">
        <v>4492</v>
      </c>
      <c r="AG142" s="16"/>
      <c r="AH142" s="51"/>
      <c r="AI142" s="119"/>
      <c r="AJ142" s="119"/>
      <c r="AK142" s="13"/>
      <c r="AL142" s="17" t="s">
        <v>4492</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5" t="str">
        <f>VLOOKUP(B143,SAOM!B$2:O1684,11,0)</f>
        <v>37405-000</v>
      </c>
      <c r="X143" s="37" t="str">
        <f>VLOOKUP(B143,SAOM!B$2:Q1684,13,0)</f>
        <v>00:20:0E:10:49:AC</v>
      </c>
      <c r="Y143" s="15">
        <v>40970</v>
      </c>
      <c r="Z143" s="13" t="s">
        <v>1521</v>
      </c>
      <c r="AA143" s="16">
        <v>40970</v>
      </c>
      <c r="AB143" s="32" t="str">
        <f>VLOOKUP(C143,Relatorios!A$3:B914,2,0)</f>
        <v>Entregue</v>
      </c>
      <c r="AC143" s="45"/>
      <c r="AD143" s="16" t="str">
        <f>VLOOKUP(B143,SAOM!B$2:T1684,16,0)</f>
        <v>-</v>
      </c>
      <c r="AE143" s="16">
        <f t="shared" si="5"/>
        <v>41060</v>
      </c>
      <c r="AF143" s="16" t="s">
        <v>4492</v>
      </c>
      <c r="AG143" s="16"/>
      <c r="AH143" s="51"/>
      <c r="AI143" s="120"/>
      <c r="AJ143" s="120"/>
      <c r="AK143" s="13"/>
      <c r="AL143" s="17" t="s">
        <v>4492</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5" t="str">
        <f>VLOOKUP(B144,SAOM!B$2:O1685,11,0)</f>
        <v>37260-000</v>
      </c>
      <c r="X144" s="37" t="str">
        <f>VLOOKUP(B144,SAOM!B$2:Q1685,13,0)</f>
        <v>00:20:0e:10:4f:3f</v>
      </c>
      <c r="Y144" s="15">
        <v>41110</v>
      </c>
      <c r="Z144" s="13" t="s">
        <v>5345</v>
      </c>
      <c r="AA144" s="16">
        <v>41110</v>
      </c>
      <c r="AB144" s="32">
        <f>VLOOKUP(C144,Relatorios!A$3:B915,2,0)</f>
        <v>41183</v>
      </c>
      <c r="AC144" s="16" t="s">
        <v>4177</v>
      </c>
      <c r="AD144" s="16" t="str">
        <f>VLOOKUP(B144,SAOM!B$2:T1685,16,0)</f>
        <v xml:space="preserve">
</v>
      </c>
      <c r="AE144" s="16">
        <f t="shared" si="5"/>
        <v>41200</v>
      </c>
      <c r="AF144" s="16" t="s">
        <v>4492</v>
      </c>
      <c r="AG144" s="16"/>
      <c r="AH144" s="51"/>
      <c r="AI144" s="119"/>
      <c r="AJ144" s="119"/>
      <c r="AK144" s="73" t="s">
        <v>5568</v>
      </c>
      <c r="AL144" s="17" t="s">
        <v>4492</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5" t="str">
        <f>VLOOKUP(B145,SAOM!B$2:O1686,11,0)</f>
        <v>37264-000</v>
      </c>
      <c r="X145" s="37" t="str">
        <f>VLOOKUP(B145,SAOM!B$2:Q1686,13,0)</f>
        <v>00:20:0e:10:4b:02</v>
      </c>
      <c r="Y145" s="15">
        <v>41180</v>
      </c>
      <c r="Z145" s="13" t="s">
        <v>2187</v>
      </c>
      <c r="AA145" s="16">
        <v>41180</v>
      </c>
      <c r="AB145" s="32" t="e">
        <f>VLOOKUP(C145,Relatorios!A$3:B916,2,0)</f>
        <v>#N/A</v>
      </c>
      <c r="AC145" s="16" t="s">
        <v>4180</v>
      </c>
      <c r="AD145" s="16" t="str">
        <f>VLOOKUP(B145,SAOM!B$2:T1686,16,0)</f>
        <v>-</v>
      </c>
      <c r="AE145" s="16">
        <f t="shared" si="5"/>
        <v>41270</v>
      </c>
      <c r="AF145" s="16" t="s">
        <v>4492</v>
      </c>
      <c r="AG145" s="16"/>
      <c r="AH145" s="51"/>
      <c r="AI145" s="119"/>
      <c r="AJ145" s="119"/>
      <c r="AK145" s="13"/>
      <c r="AL145" s="17" t="s">
        <v>4492</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5" t="str">
        <f>VLOOKUP(B146,SAOM!B$2:O1687,11,0)</f>
        <v>37190-000</v>
      </c>
      <c r="X146" s="37" t="str">
        <f>VLOOKUP(B146,SAOM!B$2:Q1687,13,0)</f>
        <v>00:20:0E:10:51:C3</v>
      </c>
      <c r="Y146" s="15">
        <v>41107</v>
      </c>
      <c r="Z146" s="13" t="s">
        <v>1449</v>
      </c>
      <c r="AA146" s="16">
        <v>41107</v>
      </c>
      <c r="AB146" s="32">
        <f>VLOOKUP(C146,Relatorios!A$3:B917,2,0)</f>
        <v>41183</v>
      </c>
      <c r="AC146" s="16" t="s">
        <v>4186</v>
      </c>
      <c r="AD146" s="16" t="str">
        <f>VLOOKUP(B146,SAOM!B$2:T1687,16,0)</f>
        <v xml:space="preserve">
</v>
      </c>
      <c r="AE146" s="16">
        <f t="shared" si="5"/>
        <v>41197</v>
      </c>
      <c r="AF146" s="16">
        <v>41327</v>
      </c>
      <c r="AG146" s="16"/>
      <c r="AH146" s="51" t="s">
        <v>8983</v>
      </c>
      <c r="AI146" s="16" t="s">
        <v>16093</v>
      </c>
      <c r="AJ146" s="119" t="s">
        <v>4492</v>
      </c>
      <c r="AK146" s="13" t="s">
        <v>5491</v>
      </c>
      <c r="AL146" s="17" t="s">
        <v>4492</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5" t="str">
        <f>VLOOKUP(B147,SAOM!B$2:O1688,11,0)</f>
        <v>37414-000</v>
      </c>
      <c r="X147" s="37" t="str">
        <f>VLOOKUP(B147,SAOM!B$2:Q1688,13,0)</f>
        <v>00:20:0e:10:52:3d</v>
      </c>
      <c r="Y147" s="15">
        <v>41094</v>
      </c>
      <c r="Z147" s="13" t="s">
        <v>1846</v>
      </c>
      <c r="AA147" s="16">
        <v>41094</v>
      </c>
      <c r="AB147" s="32">
        <f>VLOOKUP(C147,Relatorios!A$3:B918,2,0)</f>
        <v>41183</v>
      </c>
      <c r="AC147" s="16" t="s">
        <v>3725</v>
      </c>
      <c r="AD147" s="16" t="str">
        <f>VLOOKUP(B147,SAOM!B$2:T1688,16,0)</f>
        <v xml:space="preserve">Já informado ao cliente sobre o processo. / Cliente não está ciente
</v>
      </c>
      <c r="AE147" s="16">
        <f t="shared" si="5"/>
        <v>41184</v>
      </c>
      <c r="AF147" s="16" t="s">
        <v>4492</v>
      </c>
      <c r="AG147" s="16"/>
      <c r="AH147" s="51"/>
      <c r="AI147" s="119"/>
      <c r="AJ147" s="119"/>
      <c r="AK147" s="13"/>
      <c r="AL147" s="17" t="s">
        <v>4492</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1867</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5" t="str">
        <f>VLOOKUP(B148,SAOM!B$2:O1689,11,0)</f>
        <v>37418-000</v>
      </c>
      <c r="X148" s="37" t="str">
        <f>VLOOKUP(B148,SAOM!B$2:Q1689,13,0)</f>
        <v>00:20:0e:10:4c:7d</v>
      </c>
      <c r="Y148" s="15">
        <v>41187</v>
      </c>
      <c r="Z148" s="44" t="s">
        <v>5003</v>
      </c>
      <c r="AA148" s="16">
        <v>41190</v>
      </c>
      <c r="AB148" s="32">
        <f>VLOOKUP(C148,Relatorios!A$3:B919,2,0)</f>
        <v>41299</v>
      </c>
      <c r="AC148" s="16" t="s">
        <v>4188</v>
      </c>
      <c r="AD148" s="16" t="str">
        <f>VLOOKUP(B148,SAOM!B$2:T1689,16,0)</f>
        <v>-</v>
      </c>
      <c r="AE148" s="16">
        <f t="shared" si="5"/>
        <v>41280</v>
      </c>
      <c r="AF148" s="16">
        <v>41218</v>
      </c>
      <c r="AG148" s="16">
        <v>41285</v>
      </c>
      <c r="AH148" s="51" t="s">
        <v>495</v>
      </c>
      <c r="AI148" s="119" t="s">
        <v>9462</v>
      </c>
      <c r="AJ148" s="119" t="s">
        <v>14652</v>
      </c>
      <c r="AK148" s="33" t="s">
        <v>4492</v>
      </c>
      <c r="AL148" s="17" t="s">
        <v>4492</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5" t="str">
        <f>VLOOKUP(B149,SAOM!B$2:O1690,11,0)</f>
        <v>35603-000</v>
      </c>
      <c r="X149" s="37" t="str">
        <f>VLOOKUP(B149,SAOM!B$2:Q1690,13,0)</f>
        <v>00:20:0E:10:49:02</v>
      </c>
      <c r="Y149" s="15">
        <v>40963</v>
      </c>
      <c r="Z149" s="13" t="s">
        <v>3803</v>
      </c>
      <c r="AA149" s="16">
        <v>40966</v>
      </c>
      <c r="AB149" s="32">
        <f>VLOOKUP(C149,Relatorios!A$3:B920,2,0)</f>
        <v>40984</v>
      </c>
      <c r="AC149" s="45" t="s">
        <v>2515</v>
      </c>
      <c r="AD149" s="16" t="str">
        <f>VLOOKUP(B149,SAOM!B$2:T1690,16,0)</f>
        <v>-</v>
      </c>
      <c r="AE149" s="16">
        <f t="shared" si="5"/>
        <v>41056</v>
      </c>
      <c r="AF149" s="16" t="s">
        <v>4492</v>
      </c>
      <c r="AG149" s="16"/>
      <c r="AH149" s="51"/>
      <c r="AI149" s="120"/>
      <c r="AJ149" s="120"/>
      <c r="AK149" s="13"/>
      <c r="AL149" s="17" t="s">
        <v>4492</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5" t="str">
        <f>VLOOKUP(B150,SAOM!B$2:O1691,11,0)</f>
        <v>38870-000</v>
      </c>
      <c r="X150" s="37" t="str">
        <f>VLOOKUP(B150,SAOM!B$2:Q1691,13,0)</f>
        <v>00:20:0E:10:4F:39</v>
      </c>
      <c r="Y150" s="15">
        <v>41117</v>
      </c>
      <c r="Z150" s="13" t="s">
        <v>5677</v>
      </c>
      <c r="AA150" s="16">
        <v>41117</v>
      </c>
      <c r="AB150" s="32">
        <f>VLOOKUP(C150,Relatorios!A$3:B921,2,0)</f>
        <v>41183</v>
      </c>
      <c r="AC150" s="16" t="s">
        <v>4170</v>
      </c>
      <c r="AD150" s="16" t="str">
        <f>VLOOKUP(B150,SAOM!B$2:T1691,16,0)</f>
        <v>-</v>
      </c>
      <c r="AE150" s="16">
        <f t="shared" si="5"/>
        <v>41207</v>
      </c>
      <c r="AF150" s="16" t="s">
        <v>4492</v>
      </c>
      <c r="AG150" s="16"/>
      <c r="AH150" s="51"/>
      <c r="AI150" s="119"/>
      <c r="AJ150" s="119"/>
      <c r="AK150" s="13"/>
      <c r="AL150" s="17" t="s">
        <v>4492</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5" t="str">
        <f>VLOOKUP(B151,SAOM!B$2:O1692,11,0)</f>
        <v>35621-000</v>
      </c>
      <c r="X151" s="37" t="str">
        <f>VLOOKUP(B151,SAOM!B$2:Q1692,13,0)</f>
        <v>00:20:0E:10:48:B9</v>
      </c>
      <c r="Y151" s="15">
        <v>40969</v>
      </c>
      <c r="Z151" s="13" t="s">
        <v>1521</v>
      </c>
      <c r="AA151" s="16">
        <v>40970</v>
      </c>
      <c r="AB151" s="32" t="str">
        <f>VLOOKUP(C151,Relatorios!A$3:B922,2,0)</f>
        <v>Entregue</v>
      </c>
      <c r="AC151" s="45"/>
      <c r="AD151" s="16" t="str">
        <f>VLOOKUP(B151,SAOM!B$2:T1692,16,0)</f>
        <v>-</v>
      </c>
      <c r="AE151" s="16">
        <f t="shared" si="5"/>
        <v>41060</v>
      </c>
      <c r="AF151" s="16" t="s">
        <v>4492</v>
      </c>
      <c r="AG151" s="16"/>
      <c r="AH151" s="51"/>
      <c r="AI151" s="120"/>
      <c r="AJ151" s="120"/>
      <c r="AK151" s="13"/>
      <c r="AL151" s="17" t="s">
        <v>4492</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5" t="str">
        <f>VLOOKUP(B152,SAOM!B$2:O1693,11,0)</f>
        <v>37926-000</v>
      </c>
      <c r="X152" s="37" t="str">
        <f>VLOOKUP(B152,SAOM!B$2:Q1693,13,0)</f>
        <v>00:20:0E:10:4A:EB</v>
      </c>
      <c r="Y152" s="15">
        <v>41116</v>
      </c>
      <c r="Z152" s="13" t="s">
        <v>5389</v>
      </c>
      <c r="AA152" s="16">
        <v>41116</v>
      </c>
      <c r="AB152" s="32">
        <f>VLOOKUP(C152,Relatorios!A$3:B923,2,0)</f>
        <v>41183</v>
      </c>
      <c r="AC152" s="16" t="s">
        <v>3799</v>
      </c>
      <c r="AD152" s="16" t="str">
        <f>VLOOKUP(B152,SAOM!B$2:T1693,16,0)</f>
        <v xml:space="preserve">6/6 - Cliente ciente / Cliente não está ciente
</v>
      </c>
      <c r="AE152" s="16">
        <f t="shared" si="5"/>
        <v>41206</v>
      </c>
      <c r="AF152" s="16">
        <v>41136</v>
      </c>
      <c r="AG152" s="51" t="s">
        <v>497</v>
      </c>
      <c r="AH152" s="51" t="s">
        <v>495</v>
      </c>
      <c r="AI152" s="119" t="s">
        <v>6685</v>
      </c>
      <c r="AJ152" s="119"/>
      <c r="AK152" s="13"/>
      <c r="AL152" s="17" t="s">
        <v>4492</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5" t="str">
        <f>VLOOKUP(B153,SAOM!B$2:O1694,11,0)</f>
        <v>36510-000</v>
      </c>
      <c r="X153" s="37" t="str">
        <f>VLOOKUP(B153,SAOM!B$2:Q1694,13,0)</f>
        <v>00:20:0e:10:4f:be</v>
      </c>
      <c r="Y153" s="15">
        <v>41129</v>
      </c>
      <c r="Z153" s="13" t="s">
        <v>6243</v>
      </c>
      <c r="AA153" s="42">
        <v>41134</v>
      </c>
      <c r="AB153" s="32">
        <f>VLOOKUP(C153,Relatorios!A$3:B924,2,0)</f>
        <v>41254</v>
      </c>
      <c r="AC153" s="42" t="s">
        <v>4182</v>
      </c>
      <c r="AD153" s="16" t="str">
        <f>VLOOKUP(B153,SAOM!B$2:T1694,16,0)</f>
        <v xml:space="preserve">
</v>
      </c>
      <c r="AE153" s="16">
        <f t="shared" si="5"/>
        <v>41224</v>
      </c>
      <c r="AF153" s="16" t="s">
        <v>4492</v>
      </c>
      <c r="AG153" s="16"/>
      <c r="AH153" s="51"/>
      <c r="AI153" s="119"/>
      <c r="AJ153" s="119"/>
      <c r="AK153" s="13"/>
      <c r="AL153" s="17" t="s">
        <v>4492</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5" t="str">
        <f>VLOOKUP(B154,SAOM!B$2:O1695,11,0)</f>
        <v>36045-010</v>
      </c>
      <c r="X154" s="37" t="str">
        <f>VLOOKUP(B154,SAOM!B$2:Q1695,13,0)</f>
        <v>-</v>
      </c>
      <c r="Y154" s="15"/>
      <c r="Z154" s="13"/>
      <c r="AA154" s="108"/>
      <c r="AB154" s="32" t="e">
        <f>VLOOKUP(C154,Relatorios!A$3:B925,2,0)</f>
        <v>#N/A</v>
      </c>
      <c r="AC154" s="110" t="s">
        <v>5158</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4492</v>
      </c>
      <c r="AG154" s="16"/>
      <c r="AH154" s="51"/>
      <c r="AI154" s="120"/>
      <c r="AJ154" s="120"/>
      <c r="AK154" s="13"/>
      <c r="AL154" s="17" t="s">
        <v>4492</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5"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4492</v>
      </c>
      <c r="AG155" s="16"/>
      <c r="AH155" s="51"/>
      <c r="AI155" s="120"/>
      <c r="AJ155" s="120"/>
      <c r="AK155" s="33"/>
      <c r="AL155" s="17" t="s">
        <v>4492</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5" t="str">
        <f>VLOOKUP(B156,SAOM!B$2:O1697,11,0)</f>
        <v>35624-000</v>
      </c>
      <c r="X156" s="37" t="str">
        <f>VLOOKUP(B156,SAOM!B$2:Q1697,13,0)</f>
        <v>00:20:0E:10:4F:8F</v>
      </c>
      <c r="Y156" s="15">
        <v>41116</v>
      </c>
      <c r="Z156" s="13" t="s">
        <v>5677</v>
      </c>
      <c r="AA156" s="16">
        <v>41116</v>
      </c>
      <c r="AB156" s="32">
        <f>VLOOKUP(C156,Relatorios!A$3:B927,2,0)</f>
        <v>41183</v>
      </c>
      <c r="AC156" s="16" t="s">
        <v>4111</v>
      </c>
      <c r="AD156" s="16" t="str">
        <f>VLOOKUP(B156,SAOM!B$2:T1697,16,0)</f>
        <v>-</v>
      </c>
      <c r="AE156" s="16">
        <f t="shared" si="5"/>
        <v>41206</v>
      </c>
      <c r="AF156" s="16" t="s">
        <v>4492</v>
      </c>
      <c r="AG156" s="16"/>
      <c r="AH156" s="51"/>
      <c r="AI156" s="119"/>
      <c r="AJ156" s="119"/>
      <c r="AK156" s="13"/>
      <c r="AL156" s="17" t="s">
        <v>4492</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5" t="str">
        <f>VLOOKUP(B157,SAOM!B$2:O1698,11,0)</f>
        <v>35709-000</v>
      </c>
      <c r="X157" s="37" t="str">
        <f>VLOOKUP(B157,SAOM!B$2:Q1698,13,0)</f>
        <v>00:20:0E:10:4D:06</v>
      </c>
      <c r="Y157" s="15">
        <v>41108</v>
      </c>
      <c r="Z157" s="13" t="s">
        <v>2598</v>
      </c>
      <c r="AA157" s="16">
        <v>41108</v>
      </c>
      <c r="AB157" s="32">
        <f>VLOOKUP(C157,Relatorios!A$3:B928,2,0)</f>
        <v>41183</v>
      </c>
      <c r="AC157" s="16" t="s">
        <v>4155</v>
      </c>
      <c r="AD157" s="16" t="str">
        <f>VLOOKUP(B157,SAOM!B$2:T1698,16,0)</f>
        <v xml:space="preserve">
</v>
      </c>
      <c r="AE157" s="16">
        <f t="shared" si="5"/>
        <v>41198</v>
      </c>
      <c r="AF157" s="16" t="s">
        <v>4492</v>
      </c>
      <c r="AG157" s="16"/>
      <c r="AH157" s="51"/>
      <c r="AI157" s="119"/>
      <c r="AJ157" s="119"/>
      <c r="AK157" s="33" t="s">
        <v>5544</v>
      </c>
      <c r="AL157" s="17" t="s">
        <v>4492</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5" t="str">
        <f>VLOOKUP(B158,SAOM!B$2:O1699,11,0)</f>
        <v>36475-000</v>
      </c>
      <c r="X158" s="37" t="str">
        <f>VLOOKUP(B158,SAOM!B$2:Q1699,13,0)</f>
        <v>00:20:0E:10:4A:33</v>
      </c>
      <c r="Y158" s="15">
        <v>40974</v>
      </c>
      <c r="Z158" s="13" t="s">
        <v>1459</v>
      </c>
      <c r="AA158" s="16">
        <v>40974</v>
      </c>
      <c r="AB158" s="32" t="str">
        <f>VLOOKUP(C158,Relatorios!A$3:B929,2,0)</f>
        <v>Entregue</v>
      </c>
      <c r="AC158" s="45"/>
      <c r="AD158" s="16" t="str">
        <f>VLOOKUP(B158,SAOM!B$2:T1699,16,0)</f>
        <v>-</v>
      </c>
      <c r="AE158" s="16">
        <f t="shared" si="5"/>
        <v>41064</v>
      </c>
      <c r="AF158" s="16" t="s">
        <v>4492</v>
      </c>
      <c r="AG158" s="16"/>
      <c r="AH158" s="51"/>
      <c r="AI158" s="120"/>
      <c r="AJ158" s="120"/>
      <c r="AK158" s="33"/>
      <c r="AL158" s="17" t="s">
        <v>4492</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5" t="str">
        <f>VLOOKUP(B159,SAOM!B$2:O1700,11,0)</f>
        <v>36760-000</v>
      </c>
      <c r="X159" s="37" t="str">
        <f>VLOOKUP(B159,SAOM!B$2:Q1700,13,0)</f>
        <v>00:20:0E:10:4A:D7</v>
      </c>
      <c r="Y159" s="15">
        <v>41136</v>
      </c>
      <c r="Z159" s="13" t="s">
        <v>5713</v>
      </c>
      <c r="AA159" s="16">
        <v>41172</v>
      </c>
      <c r="AB159" s="32" t="e">
        <f>VLOOKUP(C159,Relatorios!A$3:B930,2,0)</f>
        <v>#N/A</v>
      </c>
      <c r="AC159" s="130" t="s">
        <v>6936</v>
      </c>
      <c r="AD159" s="16" t="str">
        <f>VLOOKUP(B159,SAOM!B$2:T1700,16,0)</f>
        <v>-</v>
      </c>
      <c r="AE159" s="16">
        <f t="shared" si="5"/>
        <v>41262</v>
      </c>
      <c r="AF159" s="16" t="s">
        <v>4492</v>
      </c>
      <c r="AG159" s="16"/>
      <c r="AH159" s="51"/>
      <c r="AI159" s="119"/>
      <c r="AJ159" s="119"/>
      <c r="AK159" s="13"/>
      <c r="AL159" s="17" t="s">
        <v>4492</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5" t="str">
        <f>VLOOKUP(B160,SAOM!B$2:O1701,11,0)</f>
        <v>37270-000</v>
      </c>
      <c r="X160" s="37" t="str">
        <f>VLOOKUP(B160,SAOM!B$2:Q1701,13,0)</f>
        <v>00:20:0E:10:4A:09</v>
      </c>
      <c r="Y160" s="15">
        <v>40970</v>
      </c>
      <c r="Z160" s="13" t="s">
        <v>1266</v>
      </c>
      <c r="AA160" s="16">
        <v>40970</v>
      </c>
      <c r="AB160" s="32" t="str">
        <f>VLOOKUP(C160,Relatorios!A$3:B931,2,0)</f>
        <v>Entregue</v>
      </c>
      <c r="AC160" s="45"/>
      <c r="AD160" s="16" t="str">
        <f>VLOOKUP(B160,SAOM!B$2:T1701,16,0)</f>
        <v>-</v>
      </c>
      <c r="AE160" s="16">
        <f t="shared" si="5"/>
        <v>41060</v>
      </c>
      <c r="AF160" s="16" t="s">
        <v>4492</v>
      </c>
      <c r="AG160" s="16"/>
      <c r="AH160" s="51"/>
      <c r="AI160" s="120"/>
      <c r="AJ160" s="120"/>
      <c r="AK160" s="13"/>
      <c r="AL160" s="17" t="s">
        <v>4492</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5" t="str">
        <f>VLOOKUP(B161,SAOM!B$2:O1702,11,0)</f>
        <v>35494-000</v>
      </c>
      <c r="X161" s="37" t="str">
        <f>VLOOKUP(B161,SAOM!B$2:Q1702,13,0)</f>
        <v>00:20:0E:10:4A:23</v>
      </c>
      <c r="Y161" s="15">
        <v>40969</v>
      </c>
      <c r="Z161" s="13" t="s">
        <v>2187</v>
      </c>
      <c r="AA161" s="16">
        <v>40970</v>
      </c>
      <c r="AB161" s="32" t="str">
        <f>VLOOKUP(C161,Relatorios!A$3:B932,2,0)</f>
        <v>Entregue</v>
      </c>
      <c r="AC161" s="45"/>
      <c r="AD161" s="16" t="str">
        <f>VLOOKUP(B161,SAOM!B$2:T1702,16,0)</f>
        <v>-</v>
      </c>
      <c r="AE161" s="16">
        <f t="shared" si="5"/>
        <v>41060</v>
      </c>
      <c r="AF161" s="16" t="s">
        <v>4492</v>
      </c>
      <c r="AG161" s="16"/>
      <c r="AH161" s="51"/>
      <c r="AI161" s="120"/>
      <c r="AJ161" s="120"/>
      <c r="AK161" s="13"/>
      <c r="AL161" s="17" t="s">
        <v>4492</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5" t="str">
        <f>VLOOKUP(B162,SAOM!B$2:O1703,11,0)</f>
        <v>35820-000</v>
      </c>
      <c r="X162" s="37" t="str">
        <f>VLOOKUP(B162,SAOM!B$2:Q1703,13,0)</f>
        <v>00:20:0E:10:48:FF</v>
      </c>
      <c r="Y162" s="15">
        <v>40996</v>
      </c>
      <c r="Z162" s="13" t="s">
        <v>2315</v>
      </c>
      <c r="AA162" s="16">
        <v>41002</v>
      </c>
      <c r="AB162" s="32" t="str">
        <f>VLOOKUP(C162,Relatorios!A$3:B933,2,0)</f>
        <v>Entregue</v>
      </c>
      <c r="AC162" s="16"/>
      <c r="AD162" s="16" t="str">
        <f>VLOOKUP(B162,SAOM!B$2:T1703,16,0)</f>
        <v>-</v>
      </c>
      <c r="AE162" s="16">
        <f t="shared" si="5"/>
        <v>41092</v>
      </c>
      <c r="AF162" s="16" t="s">
        <v>4492</v>
      </c>
      <c r="AG162" s="16"/>
      <c r="AH162" s="51"/>
      <c r="AI162" s="119"/>
      <c r="AJ162" s="119"/>
      <c r="AK162" s="33"/>
      <c r="AL162" s="17" t="s">
        <v>4492</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3269</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5" t="str">
        <f>VLOOKUP(B163,SAOM!B$2:O1704,11,0)</f>
        <v>38950-000</v>
      </c>
      <c r="X163" s="37" t="str">
        <f>VLOOKUP(B163,SAOM!B$2:Q1704,13,0)</f>
        <v>00:20:0E:10:49:D8</v>
      </c>
      <c r="Y163" s="15">
        <v>40966</v>
      </c>
      <c r="Z163" s="13" t="s">
        <v>1620</v>
      </c>
      <c r="AA163" s="16">
        <v>40968</v>
      </c>
      <c r="AB163" s="32">
        <f>VLOOKUP(C163,Relatorios!A$3:B934,2,0)</f>
        <v>40984</v>
      </c>
      <c r="AC163" s="45" t="s">
        <v>741</v>
      </c>
      <c r="AD163" s="16" t="str">
        <f>VLOOKUP(B163,SAOM!B$2:T1704,16,0)</f>
        <v>-</v>
      </c>
      <c r="AE163" s="16">
        <f t="shared" si="5"/>
        <v>41058</v>
      </c>
      <c r="AF163" s="16" t="s">
        <v>4492</v>
      </c>
      <c r="AG163" s="16"/>
      <c r="AH163" s="51"/>
      <c r="AI163" s="120"/>
      <c r="AJ163" s="120"/>
      <c r="AK163" s="13"/>
      <c r="AL163" s="17" t="s">
        <v>4492</v>
      </c>
    </row>
    <row r="164" spans="1:38" s="62"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80">
        <v>4033</v>
      </c>
      <c r="S164" s="28">
        <v>41115</v>
      </c>
      <c r="T164" s="39" t="str">
        <f>VLOOKUP(B164,SAOM!B$2:M1705,9,0)</f>
        <v>ROBERTA SILVA ANDRADE</v>
      </c>
      <c r="U164" s="15" t="str">
        <f>VLOOKUP(B164,SAOM!B$2:N1705,10,0)</f>
        <v>RUA RIO DE JANEIRO, 51</v>
      </c>
      <c r="V164" s="39" t="str">
        <f>VLOOKUP(B164,SAOM!B$2:P1705,12,0)</f>
        <v>(37)3344-1139</v>
      </c>
      <c r="W164" s="65" t="str">
        <f>VLOOKUP(B164,SAOM!B$2:O1705,11,0)</f>
        <v>35565-000</v>
      </c>
      <c r="X164" s="37" t="str">
        <f>VLOOKUP(B164,SAOM!B$2:Q1705,13,0)</f>
        <v>00:20:0E:10:4F:34</v>
      </c>
      <c r="Y164" s="28">
        <v>41114</v>
      </c>
      <c r="Z164" s="44" t="s">
        <v>5345</v>
      </c>
      <c r="AA164" s="60">
        <v>41114</v>
      </c>
      <c r="AB164" s="32" t="str">
        <f>VLOOKUP(C164,Relatorios!A$3:B935,2,0)</f>
        <v>Entregue</v>
      </c>
      <c r="AC164" s="78" t="s">
        <v>5656</v>
      </c>
      <c r="AD164" s="16" t="str">
        <f>VLOOKUP(B164,SAOM!B$2:T1705,16,0)</f>
        <v>-</v>
      </c>
      <c r="AE164" s="16">
        <f t="shared" si="5"/>
        <v>41204</v>
      </c>
      <c r="AF164" s="60" t="s">
        <v>4492</v>
      </c>
      <c r="AG164" s="60"/>
      <c r="AH164" s="187"/>
      <c r="AI164" s="123"/>
      <c r="AJ164" s="123"/>
      <c r="AK164" s="44"/>
      <c r="AL164" s="62" t="s">
        <v>4492</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5" t="str">
        <f>VLOOKUP(B165,SAOM!B$2:O1706,11,0)</f>
        <v>35580-000</v>
      </c>
      <c r="X165" s="37" t="str">
        <f>VLOOKUP(B165,SAOM!B$2:Q1706,13,0)</f>
        <v>00:20:0E:10:49:EC</v>
      </c>
      <c r="Y165" s="15">
        <v>40974</v>
      </c>
      <c r="Z165" s="13" t="s">
        <v>1461</v>
      </c>
      <c r="AA165" s="16">
        <v>40974</v>
      </c>
      <c r="AB165" s="32" t="str">
        <f>VLOOKUP(C165,Relatorios!A$3:B936,2,0)</f>
        <v>Entregue</v>
      </c>
      <c r="AC165" s="45"/>
      <c r="AD165" s="16" t="str">
        <f>VLOOKUP(B165,SAOM!B$2:T1706,16,0)</f>
        <v>o Mac 00200e104a51 foi alterado pois o modem não estava ligando</v>
      </c>
      <c r="AE165" s="16">
        <f t="shared" si="5"/>
        <v>41064</v>
      </c>
      <c r="AF165" s="16" t="s">
        <v>4492</v>
      </c>
      <c r="AG165" s="16"/>
      <c r="AH165" s="51"/>
      <c r="AI165" s="120"/>
      <c r="AJ165" s="120"/>
      <c r="AK165" s="33"/>
      <c r="AL165" s="17" t="s">
        <v>4492</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5" t="str">
        <f>VLOOKUP(B166,SAOM!B$2:O1707,11,0)</f>
        <v>35440-000</v>
      </c>
      <c r="X166" s="37" t="str">
        <f>VLOOKUP(B166,SAOM!B$2:Q1707,13,0)</f>
        <v>00:20:0e:10:51:c7</v>
      </c>
      <c r="Y166" s="15">
        <v>41079</v>
      </c>
      <c r="Z166" s="13" t="s">
        <v>2187</v>
      </c>
      <c r="AA166" s="16">
        <v>41079</v>
      </c>
      <c r="AB166" s="32">
        <f>VLOOKUP(C166,Relatorios!A$3:B937,2,0)</f>
        <v>41143</v>
      </c>
      <c r="AC166" s="16" t="s">
        <v>3725</v>
      </c>
      <c r="AD166" s="16" t="str">
        <f>VLOOKUP(B166,SAOM!B$2:T1707,16,0)</f>
        <v xml:space="preserve">já informado ao cliente sobre o processo.  / Cliente não está ciente
</v>
      </c>
      <c r="AE166" s="16">
        <f t="shared" si="5"/>
        <v>41169</v>
      </c>
      <c r="AF166" s="16" t="s">
        <v>4492</v>
      </c>
      <c r="AG166" s="16"/>
      <c r="AH166" s="51"/>
      <c r="AI166" s="119"/>
      <c r="AJ166" s="119"/>
      <c r="AK166" s="33" t="s">
        <v>4099</v>
      </c>
      <c r="AL166" s="17" t="s">
        <v>4492</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5" t="str">
        <f>VLOOKUP(B167,SAOM!B$2:O1708,11,0)</f>
        <v>36795-000</v>
      </c>
      <c r="X167" s="37" t="str">
        <f>VLOOKUP(B167,SAOM!B$2:Q1708,13,0)</f>
        <v>00:20:0e:10:4f:62</v>
      </c>
      <c r="Y167" s="15">
        <v>41130</v>
      </c>
      <c r="Z167" s="13" t="s">
        <v>6243</v>
      </c>
      <c r="AA167" s="42">
        <v>41131</v>
      </c>
      <c r="AB167" s="32">
        <f>VLOOKUP(C167,Relatorios!A$3:B938,2,0)</f>
        <v>41254</v>
      </c>
      <c r="AC167" s="42" t="s">
        <v>4187</v>
      </c>
      <c r="AD167" s="16" t="str">
        <f>VLOOKUP(B167,SAOM!B$2:T1708,16,0)</f>
        <v xml:space="preserve">
</v>
      </c>
      <c r="AE167" s="16">
        <f t="shared" si="5"/>
        <v>41221</v>
      </c>
      <c r="AF167" s="16" t="s">
        <v>4492</v>
      </c>
      <c r="AG167" s="16"/>
      <c r="AH167" s="51"/>
      <c r="AI167" s="119"/>
      <c r="AJ167" s="119"/>
      <c r="AK167" s="13"/>
      <c r="AL167" s="17" t="s">
        <v>4492</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1914</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5" t="str">
        <f>VLOOKUP(B168,SAOM!B$2:O1709,11,0)</f>
        <v>35685-000</v>
      </c>
      <c r="X168" s="37" t="str">
        <f>VLOOKUP(B168,SAOM!B$2:Q1709,13,0)</f>
        <v>00:20:0E:10:48:FA</v>
      </c>
      <c r="Y168" s="15">
        <v>40989</v>
      </c>
      <c r="Z168" s="13" t="s">
        <v>4098</v>
      </c>
      <c r="AA168" s="108">
        <v>40989</v>
      </c>
      <c r="AB168" s="32" t="e">
        <f>VLOOKUP(C168,Relatorios!A$3:B939,2,0)</f>
        <v>#N/A</v>
      </c>
      <c r="AC168" s="110"/>
      <c r="AD168" s="16" t="str">
        <f>VLOOKUP(B168,SAOM!B$2:T1709,16,0)</f>
        <v>-</v>
      </c>
      <c r="AE168" s="16">
        <f t="shared" si="5"/>
        <v>41079</v>
      </c>
      <c r="AF168" s="16" t="s">
        <v>4492</v>
      </c>
      <c r="AG168" s="16"/>
      <c r="AH168" s="51"/>
      <c r="AI168" s="120"/>
      <c r="AJ168" s="120"/>
      <c r="AK168" s="13"/>
      <c r="AL168" s="17" t="s">
        <v>4492</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1929</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5" t="str">
        <f>VLOOKUP(B169,SAOM!B$2:O1710,11,0)</f>
        <v>36345-000</v>
      </c>
      <c r="X169" s="37" t="str">
        <f>VLOOKUP(B169,SAOM!B$2:Q1710,13,0)</f>
        <v>00:20:0E:10:48:9C</v>
      </c>
      <c r="Y169" s="15">
        <v>40973</v>
      </c>
      <c r="Z169" s="13" t="s">
        <v>4098</v>
      </c>
      <c r="AA169" s="16">
        <v>40973</v>
      </c>
      <c r="AB169" s="32" t="e">
        <f>VLOOKUP(C169,Relatorios!A$3:B940,2,0)</f>
        <v>#N/A</v>
      </c>
      <c r="AC169" s="45"/>
      <c r="AD169" s="16" t="str">
        <f>VLOOKUP(B169,SAOM!B$2:T1710,16,0)</f>
        <v>-</v>
      </c>
      <c r="AE169" s="16">
        <f t="shared" si="5"/>
        <v>41063</v>
      </c>
      <c r="AF169" s="16" t="s">
        <v>4492</v>
      </c>
      <c r="AG169" s="16"/>
      <c r="AH169" s="51"/>
      <c r="AI169" s="120"/>
      <c r="AJ169" s="120"/>
      <c r="AK169" s="13"/>
      <c r="AL169" s="17" t="s">
        <v>4492</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1934</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5" t="str">
        <f>VLOOKUP(B170,SAOM!B$2:O1711,11,0)</f>
        <v>36515-000</v>
      </c>
      <c r="X170" s="37" t="str">
        <f>VLOOKUP(B170,SAOM!B$2:Q1711,13,0)</f>
        <v>00:20:0E:10:4A:3A</v>
      </c>
      <c r="Y170" s="15">
        <v>40966</v>
      </c>
      <c r="Z170" s="13" t="s">
        <v>1846</v>
      </c>
      <c r="AA170" s="16">
        <v>40967</v>
      </c>
      <c r="AB170" s="32">
        <f>VLOOKUP(C170,Relatorios!A$3:B941,2,0)</f>
        <v>40984</v>
      </c>
      <c r="AC170" s="45" t="s">
        <v>2515</v>
      </c>
      <c r="AD170" s="16" t="str">
        <f>VLOOKUP(B170,SAOM!B$2:T1711,16,0)</f>
        <v>-</v>
      </c>
      <c r="AE170" s="16">
        <f t="shared" si="5"/>
        <v>41057</v>
      </c>
      <c r="AF170" s="16" t="s">
        <v>4492</v>
      </c>
      <c r="AG170" s="16"/>
      <c r="AH170" s="51"/>
      <c r="AI170" s="120"/>
      <c r="AJ170" s="120"/>
      <c r="AK170" s="13"/>
      <c r="AL170" s="17" t="s">
        <v>4492</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1924</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5" t="str">
        <f>VLOOKUP(B171,SAOM!B$2:O1712,11,0)</f>
        <v>36870-000</v>
      </c>
      <c r="X171" s="37" t="str">
        <f>VLOOKUP(B171,SAOM!B$2:Q1712,13,0)</f>
        <v>00:20:0E:10:4A:CB</v>
      </c>
      <c r="Y171" s="15">
        <v>41150</v>
      </c>
      <c r="Z171" s="13" t="s">
        <v>5713</v>
      </c>
      <c r="AA171" s="16">
        <v>41172</v>
      </c>
      <c r="AB171" s="32" t="e">
        <f>VLOOKUP(C171,Relatorios!A$3:B942,2,0)</f>
        <v>#N/A</v>
      </c>
      <c r="AC171" s="45" t="s">
        <v>4104</v>
      </c>
      <c r="AD171" s="16" t="str">
        <f>VLOOKUP(B171,SAOM!B$2:T1712,16,0)</f>
        <v xml:space="preserve">Endereço incorreto. RUA ANTÔNIO JOSE GONÇALVES 871,CENTRO
</v>
      </c>
      <c r="AE171" s="16">
        <f t="shared" si="5"/>
        <v>41262</v>
      </c>
      <c r="AF171" s="16" t="s">
        <v>4492</v>
      </c>
      <c r="AG171" s="16"/>
      <c r="AH171" s="51"/>
      <c r="AI171" s="120"/>
      <c r="AJ171" s="120"/>
      <c r="AK171" s="13"/>
      <c r="AL171" s="17" t="s">
        <v>4492</v>
      </c>
    </row>
    <row r="172" spans="1:38" s="62"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1937</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5" t="str">
        <f>VLOOKUP(B172,SAOM!B$2:O1713,11,0)</f>
        <v>39536-000</v>
      </c>
      <c r="X172" s="37" t="str">
        <f>VLOOKUP(B172,SAOM!B$2:Q1713,13,0)</f>
        <v>00:20:0E:10:54:EA</v>
      </c>
      <c r="Y172" s="28">
        <v>41240</v>
      </c>
      <c r="Z172" s="44" t="s">
        <v>4223</v>
      </c>
      <c r="AA172" s="60">
        <v>41241</v>
      </c>
      <c r="AB172" s="32">
        <f>VLOOKUP(C172,Relatorios!A$3:B943,2,0)</f>
        <v>41291</v>
      </c>
      <c r="AC172" s="49" t="s">
        <v>5116</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60">
        <f t="shared" si="5"/>
        <v>41331</v>
      </c>
      <c r="AF172" s="60" t="s">
        <v>4492</v>
      </c>
      <c r="AG172" s="60"/>
      <c r="AH172" s="187"/>
      <c r="AI172" s="121"/>
      <c r="AJ172" s="121"/>
      <c r="AK172" s="44"/>
      <c r="AL172" s="62" t="s">
        <v>4492</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5" t="str">
        <f>VLOOKUP(B173,SAOM!B$2:O1714,11,0)</f>
        <v>39690-000</v>
      </c>
      <c r="X173" s="37" t="str">
        <f>VLOOKUP(B173,SAOM!B$2:Q1714,13,0)</f>
        <v>00:20:0e:10:48:84</v>
      </c>
      <c r="Y173" s="15">
        <v>41012</v>
      </c>
      <c r="Z173" s="13" t="s">
        <v>2115</v>
      </c>
      <c r="AA173" s="16">
        <v>41012</v>
      </c>
      <c r="AB173" s="32">
        <f>VLOOKUP(C173,Relatorios!A$3:B944,2,0)</f>
        <v>41058</v>
      </c>
      <c r="AC173" s="45"/>
      <c r="AD173" s="16" t="str">
        <f>VLOOKUP(B173,SAOM!B$2:T1714,16,0)</f>
        <v>-</v>
      </c>
      <c r="AE173" s="16">
        <f t="shared" si="5"/>
        <v>41102</v>
      </c>
      <c r="AF173" s="16" t="s">
        <v>4492</v>
      </c>
      <c r="AG173" s="16"/>
      <c r="AH173" s="51"/>
      <c r="AI173" s="120"/>
      <c r="AJ173" s="120"/>
      <c r="AK173" s="13"/>
      <c r="AL173" s="17" t="s">
        <v>4492</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5" t="str">
        <f>VLOOKUP(B174,SAOM!B$2:O1715,11,0)</f>
        <v>39925-000</v>
      </c>
      <c r="X174" s="37" t="str">
        <f>VLOOKUP(B174,SAOM!B$2:Q1715,13,0)</f>
        <v>00:20:0e:10:48:d6</v>
      </c>
      <c r="Y174" s="15">
        <v>41114</v>
      </c>
      <c r="Z174" s="13" t="s">
        <v>5665</v>
      </c>
      <c r="AA174" s="16">
        <v>41114</v>
      </c>
      <c r="AB174" s="32">
        <f>VLOOKUP(C174,Relatorios!A$3:B945,2,0)</f>
        <v>41183</v>
      </c>
      <c r="AC174" s="16" t="s">
        <v>5328</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4492</v>
      </c>
      <c r="AG174" s="16"/>
      <c r="AH174" s="51"/>
      <c r="AI174" s="119"/>
      <c r="AJ174" s="119"/>
      <c r="AK174" s="13"/>
      <c r="AL174" s="17" t="s">
        <v>4492</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5" t="str">
        <f>VLOOKUP(B175,SAOM!B$2:O1716,11,0)</f>
        <v>34300-300</v>
      </c>
      <c r="X175" s="37" t="str">
        <f>VLOOKUP(B175,SAOM!B$2:Q1716,13,0)</f>
        <v>-</v>
      </c>
      <c r="Y175" s="15"/>
      <c r="Z175" s="13"/>
      <c r="AA175" s="16"/>
      <c r="AB175" s="32" t="e">
        <f>VLOOKUP(C175,Relatorios!A$3:B946,2,0)</f>
        <v>#N/A</v>
      </c>
      <c r="AC175" s="45" t="s">
        <v>2140</v>
      </c>
      <c r="AD175" s="16" t="str">
        <f>VLOOKUP(B175,SAOM!B$2:T1716,16,0)</f>
        <v xml:space="preserve">NÃO TEM VISADA PARA A INSTALAÇÃO, PROPRIETARIO IRA POAR A ARVORE.
</v>
      </c>
      <c r="AE175" s="16">
        <f t="shared" si="5"/>
        <v>90</v>
      </c>
      <c r="AF175" s="16" t="s">
        <v>4492</v>
      </c>
      <c r="AG175" s="16"/>
      <c r="AH175" s="51"/>
      <c r="AI175" s="120"/>
      <c r="AJ175" s="120"/>
      <c r="AK175" s="13"/>
      <c r="AL175" s="17" t="s">
        <v>4492</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5" t="str">
        <f>VLOOKUP(B176,SAOM!B$2:O1717,11,0)</f>
        <v>38170-000</v>
      </c>
      <c r="X176" s="37" t="str">
        <f>VLOOKUP(B176,SAOM!B$2:Q1717,13,0)</f>
        <v>00:20:0E:10:4c:ff</v>
      </c>
      <c r="Y176" s="15">
        <v>41232</v>
      </c>
      <c r="Z176" s="13" t="s">
        <v>9765</v>
      </c>
      <c r="AA176" s="16">
        <v>41233</v>
      </c>
      <c r="AB176" s="32" t="e">
        <f>VLOOKUP(C176,Relatorios!A$3:B947,2,0)</f>
        <v>#N/A</v>
      </c>
      <c r="AC176" s="16" t="s">
        <v>4176</v>
      </c>
      <c r="AD176" s="16" t="str">
        <f>VLOOKUP(B176,SAOM!B$2:T1717,16,0)</f>
        <v>-</v>
      </c>
      <c r="AE176" s="16">
        <f t="shared" si="5"/>
        <v>41323</v>
      </c>
      <c r="AF176" s="16" t="s">
        <v>4492</v>
      </c>
      <c r="AG176" s="16"/>
      <c r="AH176" s="51"/>
      <c r="AI176" s="119"/>
      <c r="AJ176" s="119"/>
      <c r="AK176" s="13"/>
      <c r="AL176" s="17" t="s">
        <v>4492</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5"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4492</v>
      </c>
      <c r="AG177" s="16"/>
      <c r="AH177" s="51"/>
      <c r="AI177" s="120"/>
      <c r="AJ177" s="120"/>
      <c r="AK177" s="13"/>
      <c r="AL177" s="17" t="s">
        <v>4492</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5" t="str">
        <f>VLOOKUP(B178,SAOM!B$2:O1719,11,0)</f>
        <v>35447-000</v>
      </c>
      <c r="X178" s="37" t="str">
        <f>VLOOKUP(B178,SAOM!B$2:Q1719,13,0)</f>
        <v>00:20:0E:10:4f:49</v>
      </c>
      <c r="Y178" s="15">
        <v>41110</v>
      </c>
      <c r="Z178" s="13" t="s">
        <v>5316</v>
      </c>
      <c r="AA178" s="16">
        <v>41110</v>
      </c>
      <c r="AB178" s="32">
        <f>VLOOKUP(C178,Relatorios!A$3:B949,2,0)</f>
        <v>41183</v>
      </c>
      <c r="AC178" s="45" t="s">
        <v>4105</v>
      </c>
      <c r="AD178" s="16" t="str">
        <f>VLOOKUP(B178,SAOM!B$2:T1719,16,0)</f>
        <v>Endereço informado no agendamento não confere (Praça Joaquim Alves Xavier, 180, Centro)</v>
      </c>
      <c r="AE178" s="16">
        <f t="shared" si="5"/>
        <v>41200</v>
      </c>
      <c r="AF178" s="16">
        <v>41124</v>
      </c>
      <c r="AG178" s="16">
        <v>41130</v>
      </c>
      <c r="AH178" s="51" t="s">
        <v>676</v>
      </c>
      <c r="AI178" s="116" t="s">
        <v>6379</v>
      </c>
      <c r="AJ178" s="116" t="s">
        <v>9010</v>
      </c>
      <c r="AK178" s="73" t="s">
        <v>5569</v>
      </c>
      <c r="AL178" s="17" t="s">
        <v>4492</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5" t="str">
        <f>VLOOKUP(B179,SAOM!B$2:O1720,11,0)</f>
        <v>36230-000</v>
      </c>
      <c r="X179" s="37" t="str">
        <f>VLOOKUP(B179,SAOM!B$2:Q1720,13,0)</f>
        <v>00:20:0E:10:53:E2</v>
      </c>
      <c r="Y179" s="15">
        <v>41240</v>
      </c>
      <c r="Z179" s="13" t="s">
        <v>6590</v>
      </c>
      <c r="AA179" s="16">
        <v>41240</v>
      </c>
      <c r="AB179" s="32" t="e">
        <f>VLOOKUP(C179,Relatorios!A$3:B950,2,0)</f>
        <v>#N/A</v>
      </c>
      <c r="AC179" s="16" t="s">
        <v>4205</v>
      </c>
      <c r="AD179" s="16" t="str">
        <f>VLOOKUP(B179,SAOM!B$2:T1720,16,0)</f>
        <v xml:space="preserve">
</v>
      </c>
      <c r="AE179" s="16">
        <f t="shared" si="5"/>
        <v>41330</v>
      </c>
      <c r="AF179" s="16" t="s">
        <v>4492</v>
      </c>
      <c r="AG179" s="16"/>
      <c r="AH179" s="51"/>
      <c r="AI179" s="119"/>
      <c r="AJ179" s="119" t="s">
        <v>9011</v>
      </c>
      <c r="AK179" s="13"/>
      <c r="AL179" s="17" t="s">
        <v>4492</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5" t="str">
        <f>VLOOKUP(B180,SAOM!B$2:O1721,11,0)</f>
        <v>36560-000</v>
      </c>
      <c r="X180" s="37" t="str">
        <f>VLOOKUP(B180,SAOM!B$2:Q1721,13,0)</f>
        <v>00:20:0e:10:4a:79</v>
      </c>
      <c r="Y180" s="15">
        <v>41145</v>
      </c>
      <c r="Z180" s="13" t="s">
        <v>6948</v>
      </c>
      <c r="AA180" s="16">
        <v>41145</v>
      </c>
      <c r="AB180" s="32">
        <f>VLOOKUP(C180,Relatorios!A$3:B951,2,0)</f>
        <v>41254</v>
      </c>
      <c r="AC180" s="16" t="s">
        <v>4108</v>
      </c>
      <c r="AD180" s="16" t="str">
        <f>VLOOKUP(B180,SAOM!B$2:T1721,16,0)</f>
        <v xml:space="preserve">25/06/2012 10:01:38 	Marcos Gonzaga Milagres 	Ok.
Endereço correto:
(31)3898-1110/1104 - RUA GOVERNADOR VALADARES, S/N  
</v>
      </c>
      <c r="AE180" s="16">
        <f t="shared" si="5"/>
        <v>41235</v>
      </c>
      <c r="AF180" s="16" t="s">
        <v>4492</v>
      </c>
      <c r="AG180" s="16"/>
      <c r="AH180" s="51"/>
      <c r="AI180" s="119"/>
      <c r="AJ180" s="119"/>
      <c r="AK180" s="33"/>
      <c r="AL180" s="17" t="s">
        <v>4492</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5" t="str">
        <f>VLOOKUP(B181,SAOM!B$2:O1722,11,0)</f>
        <v>37150-000</v>
      </c>
      <c r="X181" s="37" t="str">
        <f>VLOOKUP(B181,SAOM!B$2:Q1722,13,0)</f>
        <v>00:20:0e:10:48:b7</v>
      </c>
      <c r="Y181" s="15">
        <v>41117</v>
      </c>
      <c r="Z181" s="13" t="s">
        <v>5799</v>
      </c>
      <c r="AA181" s="16">
        <v>41117</v>
      </c>
      <c r="AB181" s="32">
        <f>VLOOKUP(C181,Relatorios!A$3:B952,2,0)</f>
        <v>41183</v>
      </c>
      <c r="AC181" s="16" t="s">
        <v>4206</v>
      </c>
      <c r="AD181" s="16" t="str">
        <f>VLOOKUP(B181,SAOM!B$2:T1722,16,0)</f>
        <v xml:space="preserve">
</v>
      </c>
      <c r="AE181" s="16">
        <f t="shared" si="5"/>
        <v>41207</v>
      </c>
      <c r="AF181" s="16" t="s">
        <v>4492</v>
      </c>
      <c r="AG181" s="16"/>
      <c r="AH181" s="51"/>
      <c r="AI181" s="119"/>
      <c r="AJ181" s="119"/>
      <c r="AK181" s="13"/>
      <c r="AL181" s="17" t="s">
        <v>4492</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5" t="str">
        <f>VLOOKUP(B182,SAOM!B$2:O1723,11,0)</f>
        <v>35668-000</v>
      </c>
      <c r="X182" s="37" t="str">
        <f>VLOOKUP(B182,SAOM!B$2:Q1723,13,0)</f>
        <v>00:20:0E:10:48:E2</v>
      </c>
      <c r="Y182" s="15">
        <v>40995</v>
      </c>
      <c r="Z182" s="13" t="s">
        <v>4098</v>
      </c>
      <c r="AA182" s="16">
        <v>40996</v>
      </c>
      <c r="AB182" s="32" t="e">
        <f>VLOOKUP(C182,Relatorios!A$3:B953,2,0)</f>
        <v>#N/A</v>
      </c>
      <c r="AC182" s="45"/>
      <c r="AD182" s="16" t="str">
        <f>VLOOKUP(B182,SAOM!B$2:T1723,16,0)</f>
        <v>-</v>
      </c>
      <c r="AE182" s="16">
        <f t="shared" si="5"/>
        <v>41086</v>
      </c>
      <c r="AF182" s="16" t="s">
        <v>4492</v>
      </c>
      <c r="AG182" s="16"/>
      <c r="AH182" s="51"/>
      <c r="AI182" s="120"/>
      <c r="AJ182" s="120"/>
      <c r="AK182" s="13"/>
      <c r="AL182" s="17" t="s">
        <v>4492</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5" t="str">
        <f>VLOOKUP(B183,SAOM!B$2:O1724,11,0)</f>
        <v>37134-000</v>
      </c>
      <c r="X183" s="37" t="str">
        <f>VLOOKUP(B183,SAOM!B$2:Q1724,13,0)</f>
        <v>00:20:0E:10:49:E6</v>
      </c>
      <c r="Y183" s="15">
        <v>41121</v>
      </c>
      <c r="Z183" s="13" t="s">
        <v>5747</v>
      </c>
      <c r="AA183" s="16">
        <v>41121</v>
      </c>
      <c r="AB183" s="32">
        <f>VLOOKUP(C183,Relatorios!A$3:B954,2,0)</f>
        <v>41183</v>
      </c>
      <c r="AC183" s="16" t="s">
        <v>4153</v>
      </c>
      <c r="AD183" s="16" t="str">
        <f>VLOOKUP(B183,SAOM!B$2:T1724,16,0)</f>
        <v xml:space="preserve">
</v>
      </c>
      <c r="AE183" s="16">
        <f t="shared" si="5"/>
        <v>41211</v>
      </c>
      <c r="AF183" s="16" t="s">
        <v>4492</v>
      </c>
      <c r="AG183" s="16"/>
      <c r="AH183" s="51"/>
      <c r="AI183" s="119"/>
      <c r="AJ183" s="119"/>
      <c r="AK183" s="13"/>
      <c r="AL183" s="17" t="s">
        <v>4492</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5" t="str">
        <f>VLOOKUP(B184,SAOM!B$2:O1725,11,0)</f>
        <v>39644-000</v>
      </c>
      <c r="X184" s="37" t="str">
        <f>VLOOKUP(B184,SAOM!B$2:Q1725,13,0)</f>
        <v>00:20:0E:10:52:45</v>
      </c>
      <c r="Y184" s="15">
        <v>41094</v>
      </c>
      <c r="Z184" s="13" t="s">
        <v>4223</v>
      </c>
      <c r="AA184" s="16">
        <v>41094</v>
      </c>
      <c r="AB184" s="32">
        <f>VLOOKUP(C184,Relatorios!A$3:B955,2,0)</f>
        <v>41183</v>
      </c>
      <c r="AC184" s="16" t="s">
        <v>3725</v>
      </c>
      <c r="AD184" s="16" t="str">
        <f>VLOOKUP(B184,SAOM!B$2:T1725,16,0)</f>
        <v xml:space="preserve">já informado ao cliente sobre o processo / Não esta ciente
</v>
      </c>
      <c r="AE184" s="16">
        <f t="shared" si="5"/>
        <v>41184</v>
      </c>
      <c r="AF184" s="16" t="s">
        <v>4492</v>
      </c>
      <c r="AG184" s="16"/>
      <c r="AH184" s="51"/>
      <c r="AI184" s="119"/>
      <c r="AJ184" s="119"/>
      <c r="AK184" s="13" t="s">
        <v>4569</v>
      </c>
      <c r="AL184" s="17" t="s">
        <v>4492</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2041</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5" t="str">
        <f>VLOOKUP(B185,SAOM!B$2:O1726,11,0)</f>
        <v>36160-000</v>
      </c>
      <c r="X185" s="37" t="str">
        <f>VLOOKUP(B185,SAOM!B$2:Q1726,13,0)</f>
        <v>00:20:0e:10:4c:b5</v>
      </c>
      <c r="Y185" s="15">
        <v>41144</v>
      </c>
      <c r="Z185" s="73" t="s">
        <v>6086</v>
      </c>
      <c r="AA185" s="16">
        <v>41152</v>
      </c>
      <c r="AB185" s="32">
        <f>VLOOKUP(C185,Relatorios!A$3:B956,2,0)</f>
        <v>41291</v>
      </c>
      <c r="AC185" s="16" t="s">
        <v>4202</v>
      </c>
      <c r="AD185" s="16" t="str">
        <f>VLOOKUP(B185,SAOM!B$2:T1726,16,0)</f>
        <v xml:space="preserve">
</v>
      </c>
      <c r="AE185" s="16">
        <f t="shared" si="5"/>
        <v>41242</v>
      </c>
      <c r="AF185" s="16" t="s">
        <v>4492</v>
      </c>
      <c r="AG185" s="16"/>
      <c r="AH185" s="51"/>
      <c r="AI185" s="119"/>
      <c r="AJ185" s="119"/>
      <c r="AK185" s="13"/>
      <c r="AL185" s="17" t="s">
        <v>4492</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1995</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5" t="str">
        <f>VLOOKUP(B186,SAOM!B$2:O1727,11,0)</f>
        <v>35444-000</v>
      </c>
      <c r="X186" s="37" t="str">
        <f>VLOOKUP(B186,SAOM!B$2:Q1727,13,0)</f>
        <v>00:20:0E:10:4A:8E</v>
      </c>
      <c r="Y186" s="15">
        <v>41157</v>
      </c>
      <c r="Z186" s="13" t="s">
        <v>2577</v>
      </c>
      <c r="AA186" s="16">
        <v>41157</v>
      </c>
      <c r="AB186" s="32" t="e">
        <f>VLOOKUP(C186,Relatorios!A$3:B957,2,0)</f>
        <v>#N/A</v>
      </c>
      <c r="AC186" s="16" t="s">
        <v>4204</v>
      </c>
      <c r="AD186" s="16" t="str">
        <f>VLOOKUP(B186,SAOM!B$2:T1727,16,0)</f>
        <v>-</v>
      </c>
      <c r="AE186" s="16">
        <f t="shared" si="5"/>
        <v>41247</v>
      </c>
      <c r="AF186" s="16"/>
      <c r="AG186" s="16"/>
      <c r="AH186" s="51"/>
      <c r="AI186" s="119"/>
      <c r="AJ186" s="119"/>
      <c r="AK186" s="13"/>
      <c r="AL186" s="17" t="s">
        <v>4492</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2053</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5" t="str">
        <f>VLOOKUP(B187,SAOM!B$2:O1728,11,0)</f>
        <v>39360-000</v>
      </c>
      <c r="X187" s="37" t="str">
        <f>VLOOKUP(B187,SAOM!B$2:Q1728,13,0)</f>
        <v>00:20:0E:10:4C:8B</v>
      </c>
      <c r="Y187" s="15">
        <v>41135</v>
      </c>
      <c r="Z187" s="13" t="s">
        <v>6595</v>
      </c>
      <c r="AA187" s="42">
        <v>41135</v>
      </c>
      <c r="AB187" s="32">
        <f>VLOOKUP(C187,Relatorios!A$3:B958,2,0)</f>
        <v>41254</v>
      </c>
      <c r="AC187" s="47" t="s">
        <v>4203</v>
      </c>
      <c r="AD187" s="16" t="str">
        <f>VLOOKUP(B187,SAOM!B$2:T1728,16,0)</f>
        <v>-</v>
      </c>
      <c r="AE187" s="16">
        <f t="shared" si="5"/>
        <v>41225</v>
      </c>
      <c r="AF187" s="16" t="s">
        <v>4492</v>
      </c>
      <c r="AG187" s="16"/>
      <c r="AH187" s="51"/>
      <c r="AI187" s="120"/>
      <c r="AJ187" s="120"/>
      <c r="AK187" s="13"/>
      <c r="AL187" s="17" t="s">
        <v>4492</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2008</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5" t="str">
        <f>VLOOKUP(B188,SAOM!B$2:O1729,11,0)</f>
        <v>36422-000</v>
      </c>
      <c r="X188" s="37" t="str">
        <f>VLOOKUP(B188,SAOM!B$2:Q1729,13,0)</f>
        <v>00:20:0e:10:55:19</v>
      </c>
      <c r="Y188" s="15">
        <v>41254</v>
      </c>
      <c r="Z188" s="13" t="s">
        <v>5003</v>
      </c>
      <c r="AA188" s="108">
        <v>41254</v>
      </c>
      <c r="AB188" s="32">
        <f>VLOOKUP(C188,Relatorios!A$3:B959,2,0)</f>
        <v>41277</v>
      </c>
      <c r="AC188" s="108" t="s">
        <v>4109</v>
      </c>
      <c r="AD188" s="16" t="str">
        <f>VLOOKUP(B188,SAOM!B$2:T1729,16,0)</f>
        <v xml:space="preserve">Não esta ciente
</v>
      </c>
      <c r="AE188" s="16">
        <f t="shared" si="5"/>
        <v>41344</v>
      </c>
      <c r="AF188" s="16" t="s">
        <v>4492</v>
      </c>
      <c r="AG188" s="16"/>
      <c r="AH188" s="51"/>
      <c r="AI188" s="119"/>
      <c r="AJ188" s="119"/>
      <c r="AK188" s="33"/>
      <c r="AL188" s="17" t="s">
        <v>4492</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1965</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5" t="str">
        <f>VLOOKUP(B189,SAOM!B$2:O1730,11,0)</f>
        <v>37920-000</v>
      </c>
      <c r="X189" s="37" t="str">
        <f>VLOOKUP(B189,SAOM!B$2:Q1730,13,0)</f>
        <v>00:20:0E:10:4F:81</v>
      </c>
      <c r="Y189" s="15">
        <v>41169</v>
      </c>
      <c r="Z189" s="44" t="s">
        <v>6071</v>
      </c>
      <c r="AA189" s="16">
        <v>41169</v>
      </c>
      <c r="AB189" s="32" t="e">
        <f>VLOOKUP(C189,Relatorios!A$3:B960,2,0)</f>
        <v>#N/A</v>
      </c>
      <c r="AC189" s="16" t="s">
        <v>4189</v>
      </c>
      <c r="AD189" s="16" t="str">
        <f>VLOOKUP(B189,SAOM!B$2:T1730,16,0)</f>
        <v>-</v>
      </c>
      <c r="AE189" s="16">
        <f t="shared" si="5"/>
        <v>41259</v>
      </c>
      <c r="AF189" s="16" t="s">
        <v>4492</v>
      </c>
      <c r="AG189" s="16"/>
      <c r="AH189" s="51"/>
      <c r="AI189" s="119"/>
      <c r="AJ189" s="119"/>
      <c r="AK189" s="13"/>
      <c r="AL189" s="17" t="s">
        <v>4492</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5" t="str">
        <f>VLOOKUP(B190,SAOM!B$2:O1731,11,0)</f>
        <v>39550-000</v>
      </c>
      <c r="X190" s="37" t="str">
        <f>VLOOKUP(B190,SAOM!B$2:Q1731,13,0)</f>
        <v>00:20:0E:10:48:f3</v>
      </c>
      <c r="Y190" s="15">
        <v>40974</v>
      </c>
      <c r="Z190" s="13" t="s">
        <v>3805</v>
      </c>
      <c r="AA190" s="16">
        <v>40974</v>
      </c>
      <c r="AB190" s="32" t="str">
        <f>VLOOKUP(C190,Relatorios!A$3:B961,2,0)</f>
        <v>Entregue</v>
      </c>
      <c r="AC190" s="45"/>
      <c r="AD190" s="16" t="str">
        <f>VLOOKUP(B190,SAOM!B$2:T1731,16,0)</f>
        <v>-</v>
      </c>
      <c r="AE190" s="16">
        <f t="shared" si="5"/>
        <v>41064</v>
      </c>
      <c r="AF190" s="16" t="s">
        <v>4492</v>
      </c>
      <c r="AG190" s="16"/>
      <c r="AH190" s="51"/>
      <c r="AI190" s="120"/>
      <c r="AJ190" s="120"/>
      <c r="AK190" s="13"/>
      <c r="AL190" s="17" t="s">
        <v>4492</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2065</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5" t="str">
        <f>VLOOKUP(B191,SAOM!B$2:O1732,11,0)</f>
        <v>35622-000</v>
      </c>
      <c r="X191" s="37" t="str">
        <f>VLOOKUP(B191,SAOM!B$2:Q1732,13,0)</f>
        <v>00:20:0e:10:4f:3d</v>
      </c>
      <c r="Y191" s="15">
        <v>41134</v>
      </c>
      <c r="Z191" s="13" t="s">
        <v>6592</v>
      </c>
      <c r="AA191" s="42">
        <v>41135</v>
      </c>
      <c r="AB191" s="32" t="e">
        <f>VLOOKUP(C191,Relatorios!A$3:B962,2,0)</f>
        <v>#N/A</v>
      </c>
      <c r="AC191" s="42" t="s">
        <v>4172</v>
      </c>
      <c r="AD191" s="16" t="str">
        <f>VLOOKUP(B191,SAOM!B$2:T1732,16,0)</f>
        <v>-</v>
      </c>
      <c r="AE191" s="16">
        <f t="shared" si="5"/>
        <v>41225</v>
      </c>
      <c r="AF191" s="16" t="s">
        <v>4492</v>
      </c>
      <c r="AG191" s="16"/>
      <c r="AH191" s="51"/>
      <c r="AI191" s="119"/>
      <c r="AJ191" s="119"/>
      <c r="AK191" s="13"/>
      <c r="AL191" s="17" t="s">
        <v>4492</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2031</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5" t="str">
        <f>VLOOKUP(B192,SAOM!B$2:O1733,11,0)</f>
        <v>38525-000</v>
      </c>
      <c r="X192" s="37" t="str">
        <f>VLOOKUP(B192,SAOM!B$2:Q1733,13,0)</f>
        <v>00:20:0E:10:48:AD</v>
      </c>
      <c r="Y192" s="15">
        <v>40982</v>
      </c>
      <c r="Z192" s="13" t="s">
        <v>1461</v>
      </c>
      <c r="AA192" s="108">
        <v>40982</v>
      </c>
      <c r="AB192" s="32" t="str">
        <f>VLOOKUP(C192,Relatorios!A$3:B963,2,0)</f>
        <v>Entregue</v>
      </c>
      <c r="AC192" s="110"/>
      <c r="AD192" s="16" t="str">
        <f>VLOOKUP(B192,SAOM!B$2:T1733,16,0)</f>
        <v>feita troca de MAC por Jefferson Marques. Autorizada por Hernan Alves.</v>
      </c>
      <c r="AE192" s="16">
        <f t="shared" si="5"/>
        <v>41072</v>
      </c>
      <c r="AF192" s="16" t="s">
        <v>4492</v>
      </c>
      <c r="AG192" s="16"/>
      <c r="AH192" s="51"/>
      <c r="AI192" s="120"/>
      <c r="AJ192" s="120"/>
      <c r="AK192" s="13"/>
      <c r="AL192" s="17" t="s">
        <v>4492</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2078</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5" t="str">
        <f>VLOOKUP(B193,SAOM!B$2:O1734,11,0)</f>
        <v>35625-000</v>
      </c>
      <c r="X193" s="37" t="str">
        <f>VLOOKUP(B193,SAOM!B$2:Q1734,13,0)</f>
        <v>00:20:0E:10:4A:34</v>
      </c>
      <c r="Y193" s="15">
        <v>41096</v>
      </c>
      <c r="Z193" s="44" t="s">
        <v>2577</v>
      </c>
      <c r="AA193" s="16">
        <v>41096</v>
      </c>
      <c r="AB193" s="32">
        <f>VLOOKUP(C193,Relatorios!A$3:B964,2,0)</f>
        <v>41183</v>
      </c>
      <c r="AC193" s="16" t="s">
        <v>4573</v>
      </c>
      <c r="AD193" s="16" t="str">
        <f>VLOOKUP(B193,SAOM!B$2:T1734,16,0)</f>
        <v xml:space="preserve">25/6 - Endereço corrigido.
</v>
      </c>
      <c r="AE193" s="16">
        <f t="shared" si="5"/>
        <v>41186</v>
      </c>
      <c r="AF193" s="16" t="s">
        <v>4492</v>
      </c>
      <c r="AG193" s="16"/>
      <c r="AH193" s="51"/>
      <c r="AI193" s="119"/>
      <c r="AJ193" s="119"/>
      <c r="AK193" s="13" t="s">
        <v>5163</v>
      </c>
      <c r="AL193" s="17" t="s">
        <v>4492</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1988</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5" t="str">
        <f>VLOOKUP(B194,SAOM!B$2:O1735,11,0)</f>
        <v>37465-000</v>
      </c>
      <c r="X194" s="37" t="str">
        <f>VLOOKUP(B194,SAOM!B$2:Q1735,13,0)</f>
        <v>00:20:0e:10:4a:0b</v>
      </c>
      <c r="Y194" s="15">
        <v>41138</v>
      </c>
      <c r="Z194" s="13" t="s">
        <v>4306</v>
      </c>
      <c r="AA194" s="16">
        <v>41141</v>
      </c>
      <c r="AB194" s="32" t="e">
        <f>VLOOKUP(C194,Relatorios!A$3:B965,2,0)</f>
        <v>#N/A</v>
      </c>
      <c r="AC194" s="16" t="s">
        <v>4200</v>
      </c>
      <c r="AD194" s="16" t="str">
        <f>VLOOKUP(B194,SAOM!B$2:T1735,16,0)</f>
        <v xml:space="preserve">
</v>
      </c>
      <c r="AE194" s="16">
        <f t="shared" si="5"/>
        <v>41231</v>
      </c>
      <c r="AF194" s="16" t="s">
        <v>4492</v>
      </c>
      <c r="AG194" s="16"/>
      <c r="AH194" s="51"/>
      <c r="AI194" s="119"/>
      <c r="AJ194" s="192"/>
      <c r="AK194" s="53"/>
      <c r="AL194" s="17" t="s">
        <v>4492</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2043</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5" t="str">
        <f>VLOOKUP(B195,SAOM!B$2:O1736,11,0)</f>
        <v>37655-000</v>
      </c>
      <c r="X195" s="37" t="str">
        <f>VLOOKUP(B195,SAOM!B$2:Q1736,13,0)</f>
        <v>00:20:0e:10:55:71</v>
      </c>
      <c r="Y195" s="15">
        <v>41241</v>
      </c>
      <c r="Z195" s="13" t="s">
        <v>6688</v>
      </c>
      <c r="AA195" s="16">
        <v>41242</v>
      </c>
      <c r="AB195" s="32">
        <f>VLOOKUP(C195,Relatorios!A$3:B966,2,0)</f>
        <v>41299</v>
      </c>
      <c r="AC195" s="16" t="s">
        <v>4157</v>
      </c>
      <c r="AD195" s="16" t="str">
        <f>VLOOKUP(B195,SAOM!B$2:T1736,16,0)</f>
        <v xml:space="preserve">
</v>
      </c>
      <c r="AE195" s="16">
        <f t="shared" si="5"/>
        <v>41332</v>
      </c>
      <c r="AF195" s="16" t="s">
        <v>4492</v>
      </c>
      <c r="AG195" s="16"/>
      <c r="AH195" s="51"/>
      <c r="AI195" s="119"/>
      <c r="AJ195" s="119"/>
      <c r="AK195" s="13"/>
      <c r="AL195" s="17" t="s">
        <v>4492</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1998</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5" t="str">
        <f>VLOOKUP(B196,SAOM!B$2:O1737,11,0)</f>
        <v>39685-000</v>
      </c>
      <c r="X196" s="37" t="str">
        <f>VLOOKUP(B196,SAOM!B$2:Q1737,13,0)</f>
        <v>00:20:0E:10:48:4A</v>
      </c>
      <c r="Y196" s="15">
        <v>40983</v>
      </c>
      <c r="Z196" s="13" t="s">
        <v>2115</v>
      </c>
      <c r="AA196" s="16">
        <v>40983</v>
      </c>
      <c r="AB196" s="32" t="str">
        <f>VLOOKUP(C196,Relatorios!A$3:B967,2,0)</f>
        <v>Entregue</v>
      </c>
      <c r="AC196" s="45" t="s">
        <v>1419</v>
      </c>
      <c r="AD196" s="16" t="str">
        <f>VLOOKUP(B196,SAOM!B$2:T1737,16,0)</f>
        <v>OS corrigida pela Prodemge em 08/03.</v>
      </c>
      <c r="AE196" s="16">
        <f t="shared" si="5"/>
        <v>41073</v>
      </c>
      <c r="AF196" s="16" t="s">
        <v>4492</v>
      </c>
      <c r="AG196" s="16"/>
      <c r="AH196" s="51"/>
      <c r="AI196" s="120"/>
      <c r="AJ196" s="120"/>
      <c r="AK196" s="13"/>
      <c r="AL196" s="17" t="s">
        <v>4492</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5" t="str">
        <f>VLOOKUP(B197,SAOM!B$2:O1738,11,0)</f>
        <v>37273-000</v>
      </c>
      <c r="X197" s="37" t="str">
        <f>VLOOKUP(B197,SAOM!B$2:Q1738,13,0)</f>
        <v>00:20:0E:10:4A:31</v>
      </c>
      <c r="Y197" s="15">
        <v>40982</v>
      </c>
      <c r="Z197" s="13" t="s">
        <v>1521</v>
      </c>
      <c r="AA197" s="16">
        <v>40983</v>
      </c>
      <c r="AB197" s="32" t="str">
        <f>VLOOKUP(C197,Relatorios!A$3:B968,2,0)</f>
        <v>Entregue</v>
      </c>
      <c r="AC197" s="45"/>
      <c r="AD197" s="16" t="str">
        <f>VLOOKUP(B197,SAOM!B$2:T1738,16,0)</f>
        <v>OS alterada pela Prodemge no dia 08/03.</v>
      </c>
      <c r="AE197" s="16">
        <f t="shared" ref="AE197:AE260" si="7">AA197+90</f>
        <v>41073</v>
      </c>
      <c r="AF197" s="16" t="s">
        <v>4492</v>
      </c>
      <c r="AG197" s="16"/>
      <c r="AH197" s="51"/>
      <c r="AI197" s="120"/>
      <c r="AJ197" s="120"/>
      <c r="AK197" s="33"/>
      <c r="AL197" s="17" t="s">
        <v>4492</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2055</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5" t="str">
        <f>VLOOKUP(B198,SAOM!B$2:O1739,11,0)</f>
        <v>38720-000</v>
      </c>
      <c r="X198" s="37" t="str">
        <f>VLOOKUP(B198,SAOM!B$2:Q1739,13,0)</f>
        <v>00:20:0E:10:4C:91</v>
      </c>
      <c r="Y198" s="15">
        <v>41120</v>
      </c>
      <c r="Z198" s="13" t="s">
        <v>5677</v>
      </c>
      <c r="AA198" s="16">
        <v>41121</v>
      </c>
      <c r="AB198" s="32">
        <f>VLOOKUP(C198,Relatorios!A$3:B969,2,0)</f>
        <v>41183</v>
      </c>
      <c r="AC198" s="16" t="s">
        <v>4159</v>
      </c>
      <c r="AD198" s="16" t="str">
        <f>VLOOKUP(B198,SAOM!B$2:T1739,16,0)</f>
        <v xml:space="preserve">
</v>
      </c>
      <c r="AE198" s="16">
        <f t="shared" si="7"/>
        <v>41211</v>
      </c>
      <c r="AF198" s="16" t="s">
        <v>4492</v>
      </c>
      <c r="AG198" s="16"/>
      <c r="AH198" s="51"/>
      <c r="AI198" s="119"/>
      <c r="AJ198" s="119"/>
      <c r="AK198" s="13"/>
      <c r="AL198" s="17" t="s">
        <v>4492</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2012</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5" t="str">
        <f>VLOOKUP(B199,SAOM!B$2:O1740,11,0)</f>
        <v>39314-000</v>
      </c>
      <c r="X199" s="37" t="str">
        <f>VLOOKUP(B199,SAOM!B$2:Q1740,13,0)</f>
        <v>00:20:0E:10:54:EB</v>
      </c>
      <c r="Y199" s="15">
        <v>41242</v>
      </c>
      <c r="Z199" s="13" t="s">
        <v>9719</v>
      </c>
      <c r="AA199" s="16">
        <v>41242</v>
      </c>
      <c r="AB199" s="32">
        <f>VLOOKUP(C199,Relatorios!A$3:B970,2,0)</f>
        <v>41299</v>
      </c>
      <c r="AC199" s="45" t="s">
        <v>4112</v>
      </c>
      <c r="AD199" s="16" t="str">
        <f>VLOOKUP(B199,SAOM!B$2:T1740,16,0)</f>
        <v>Endereço divergente.</v>
      </c>
      <c r="AE199" s="16">
        <f t="shared" si="7"/>
        <v>41332</v>
      </c>
      <c r="AF199" s="16">
        <v>41277</v>
      </c>
      <c r="AG199" s="16">
        <v>41326</v>
      </c>
      <c r="AH199" s="51" t="s">
        <v>495</v>
      </c>
      <c r="AI199" s="120" t="s">
        <v>9023</v>
      </c>
      <c r="AJ199" s="120" t="s">
        <v>15915</v>
      </c>
      <c r="AK199" s="13" t="s">
        <v>4492</v>
      </c>
      <c r="AL199" s="17" t="s">
        <v>4492</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1968</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5" t="str">
        <f>VLOOKUP(B200,SAOM!B$2:O1741,11,0)</f>
        <v>32920-000</v>
      </c>
      <c r="X200" s="37" t="str">
        <f>VLOOKUP(B200,SAOM!B$2:Q1741,13,0)</f>
        <v>00:20:0E:10:4A:0C</v>
      </c>
      <c r="Y200" s="15">
        <v>40977</v>
      </c>
      <c r="Z200" s="13" t="s">
        <v>4098</v>
      </c>
      <c r="AA200" s="16">
        <v>40977</v>
      </c>
      <c r="AB200" s="32" t="e">
        <f>VLOOKUP(C200,Relatorios!A$3:B971,2,0)</f>
        <v>#N/A</v>
      </c>
      <c r="AC200" s="45"/>
      <c r="AD200" s="16" t="str">
        <f>VLOOKUP(B200,SAOM!B$2:T1741,16,0)</f>
        <v>-</v>
      </c>
      <c r="AE200" s="16">
        <f t="shared" si="7"/>
        <v>41067</v>
      </c>
      <c r="AF200" s="16" t="s">
        <v>4492</v>
      </c>
      <c r="AG200" s="16"/>
      <c r="AH200" s="51"/>
      <c r="AI200" s="120"/>
      <c r="AJ200" s="120"/>
      <c r="AK200" s="13"/>
      <c r="AL200" s="17" t="s">
        <v>4492</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2025</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5" t="str">
        <f>VLOOKUP(B201,SAOM!B$2:O1742,11,0)</f>
        <v>36210-000</v>
      </c>
      <c r="X201" s="37" t="str">
        <f>VLOOKUP(B201,SAOM!B$2:Q1742,13,0)</f>
        <v>00:20:0E:10:4F:6C</v>
      </c>
      <c r="Y201" s="15">
        <v>41143</v>
      </c>
      <c r="Z201" s="13" t="s">
        <v>6234</v>
      </c>
      <c r="AA201" s="16">
        <v>41143</v>
      </c>
      <c r="AB201" s="32">
        <f>VLOOKUP(C201,Relatorios!A$3:B972,2,0)</f>
        <v>41254</v>
      </c>
      <c r="AC201" s="16" t="s">
        <v>4152</v>
      </c>
      <c r="AD201" s="16" t="str">
        <f>VLOOKUP(B201,SAOM!B$2:T1742,16,0)</f>
        <v xml:space="preserve">
Vsat retirada de monitoramento até que seja inserido linha de comando. Albo Vieira Vodanet Telecomunicações
</v>
      </c>
      <c r="AE201" s="16">
        <f t="shared" si="7"/>
        <v>41233</v>
      </c>
      <c r="AF201" s="16">
        <v>41163</v>
      </c>
      <c r="AG201" s="16">
        <v>41325</v>
      </c>
      <c r="AH201" s="51" t="s">
        <v>8981</v>
      </c>
      <c r="AI201" s="119" t="s">
        <v>14155</v>
      </c>
      <c r="AJ201" s="119" t="s">
        <v>15972</v>
      </c>
      <c r="AK201" s="13" t="s">
        <v>4492</v>
      </c>
      <c r="AL201" s="16">
        <v>41184</v>
      </c>
      <c r="AM201" s="16">
        <v>41192</v>
      </c>
      <c r="AN201" s="51" t="s">
        <v>495</v>
      </c>
      <c r="AO201" s="119" t="s">
        <v>9012</v>
      </c>
      <c r="AP201" s="119" t="s">
        <v>9034</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1982</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5" t="str">
        <f>VLOOKUP(B202,SAOM!B$2:O1743,11,0)</f>
        <v>38880-000</v>
      </c>
      <c r="X202" s="37" t="str">
        <f>VLOOKUP(B202,SAOM!B$2:Q1743,13,0)</f>
        <v>00:20:0e:10:4c:eb</v>
      </c>
      <c r="Y202" s="15">
        <v>41120</v>
      </c>
      <c r="Z202" s="13" t="s">
        <v>5677</v>
      </c>
      <c r="AA202" s="16">
        <v>41121</v>
      </c>
      <c r="AB202" s="32">
        <f>VLOOKUP(C202,Relatorios!A$3:B973,2,0)</f>
        <v>41183</v>
      </c>
      <c r="AC202" s="16" t="s">
        <v>4214</v>
      </c>
      <c r="AD202" s="16" t="str">
        <f>VLOOKUP(B202,SAOM!B$2:T1743,16,0)</f>
        <v>-</v>
      </c>
      <c r="AE202" s="16">
        <f t="shared" si="7"/>
        <v>41211</v>
      </c>
      <c r="AF202" s="16" t="s">
        <v>4492</v>
      </c>
      <c r="AG202" s="16"/>
      <c r="AH202" s="51"/>
      <c r="AI202" s="119"/>
      <c r="AJ202" s="119"/>
      <c r="AK202" s="13"/>
      <c r="AL202" s="17" t="s">
        <v>4492</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2068</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5" t="str">
        <f>VLOOKUP(B203,SAOM!B$2:O1744,11,0)</f>
        <v>38860-000</v>
      </c>
      <c r="X203" s="37" t="str">
        <f>VLOOKUP(B203,SAOM!B$2:Q1744,13,0)</f>
        <v>00:20:0e:10:4a:d2</v>
      </c>
      <c r="Y203" s="15">
        <v>41151</v>
      </c>
      <c r="Z203" s="13" t="s">
        <v>7228</v>
      </c>
      <c r="AA203" s="16">
        <v>41151</v>
      </c>
      <c r="AB203" s="32">
        <f>VLOOKUP(C203,Relatorios!A$3:B974,2,0)</f>
        <v>41254</v>
      </c>
      <c r="AC203" s="16" t="s">
        <v>4173</v>
      </c>
      <c r="AD203" s="16" t="str">
        <f>VLOOKUP(B203,SAOM!B$2:T1744,16,0)</f>
        <v xml:space="preserve">
</v>
      </c>
      <c r="AE203" s="16">
        <f t="shared" si="7"/>
        <v>41241</v>
      </c>
      <c r="AF203" s="16" t="s">
        <v>4492</v>
      </c>
      <c r="AG203" s="16"/>
      <c r="AH203" s="51"/>
      <c r="AI203" s="119"/>
      <c r="AJ203" s="119"/>
      <c r="AK203" s="13"/>
      <c r="AL203" s="17" t="s">
        <v>4492</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2035</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5" t="str">
        <f>VLOOKUP(B204,SAOM!B$2:O1745,11,0)</f>
        <v>36855-000</v>
      </c>
      <c r="X204" s="37" t="str">
        <f>VLOOKUP(B204,SAOM!B$2:Q1745,13,0)</f>
        <v>00:20:0e:10:48:94</v>
      </c>
      <c r="Y204" s="15">
        <v>40972</v>
      </c>
      <c r="Z204" s="13" t="s">
        <v>1846</v>
      </c>
      <c r="AA204" s="16">
        <v>41002</v>
      </c>
      <c r="AB204" s="32">
        <f>VLOOKUP(C204,Relatorios!A$3:B975,2,0)</f>
        <v>41058</v>
      </c>
      <c r="AC204" s="16" t="s">
        <v>2656</v>
      </c>
      <c r="AD204" s="16" t="str">
        <f>VLOOKUP(B204,SAOM!B$2:T1745,16,0)</f>
        <v xml:space="preserve">Telefone incorreto
</v>
      </c>
      <c r="AE204" s="16">
        <f t="shared" si="7"/>
        <v>41092</v>
      </c>
      <c r="AF204" s="16" t="s">
        <v>4492</v>
      </c>
      <c r="AG204" s="16"/>
      <c r="AH204" s="51"/>
      <c r="AI204" s="119"/>
      <c r="AJ204" s="119"/>
      <c r="AK204" s="13"/>
      <c r="AL204" s="17" t="s">
        <v>4492</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1990</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5" t="str">
        <f>VLOOKUP(B205,SAOM!B$2:O1746,11,0)</f>
        <v>39592-000</v>
      </c>
      <c r="X205" s="37" t="str">
        <f>VLOOKUP(B205,SAOM!B$2:Q1746,13,0)</f>
        <v>00:20:0E:10:49:CA</v>
      </c>
      <c r="Y205" s="15">
        <v>41123</v>
      </c>
      <c r="Z205" s="13" t="s">
        <v>6080</v>
      </c>
      <c r="AA205" s="42">
        <v>41124</v>
      </c>
      <c r="AB205" s="32" t="str">
        <f>VLOOKUP(C205,Relatorios!A$3:B976,2,0)</f>
        <v>Pendente</v>
      </c>
      <c r="AC205" s="42" t="s">
        <v>4201</v>
      </c>
      <c r="AD205" s="16"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6">
        <f t="shared" si="7"/>
        <v>41214</v>
      </c>
      <c r="AF205" s="16">
        <v>41163</v>
      </c>
      <c r="AG205" s="16"/>
      <c r="AH205" s="51" t="s">
        <v>676</v>
      </c>
      <c r="AI205" s="119" t="s">
        <v>12553</v>
      </c>
      <c r="AJ205" s="119"/>
      <c r="AK205" s="13"/>
      <c r="AL205" s="17" t="s">
        <v>4492</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2047</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5" t="str">
        <f>VLOOKUP(B206,SAOM!B$2:O1747,11,0)</f>
        <v>36455-000</v>
      </c>
      <c r="X206" s="37" t="str">
        <f>VLOOKUP(B206,SAOM!B$2:Q1747,13,0)</f>
        <v>00:20:0e:10:4f:b1</v>
      </c>
      <c r="Y206" s="15">
        <v>41110</v>
      </c>
      <c r="Z206" s="13" t="s">
        <v>2598</v>
      </c>
      <c r="AA206" s="108">
        <v>41110</v>
      </c>
      <c r="AB206" s="32">
        <f>VLOOKUP(C206,Relatorios!A$3:B977,2,0)</f>
        <v>41183</v>
      </c>
      <c r="AC206" s="108" t="s">
        <v>4160</v>
      </c>
      <c r="AD206" s="16" t="str">
        <f>VLOOKUP(B206,SAOM!B$2:T1747,16,0)</f>
        <v xml:space="preserve">
</v>
      </c>
      <c r="AE206" s="16">
        <f t="shared" si="7"/>
        <v>41200</v>
      </c>
      <c r="AF206" s="16" t="s">
        <v>4492</v>
      </c>
      <c r="AG206" s="16"/>
      <c r="AH206" s="51"/>
      <c r="AI206" s="119"/>
      <c r="AJ206" s="119"/>
      <c r="AK206" s="73" t="s">
        <v>5123</v>
      </c>
      <c r="AL206" s="17" t="s">
        <v>4492</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2001</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5" t="str">
        <f>VLOOKUP(B207,SAOM!B$2:O1748,11,0)</f>
        <v>35193-000</v>
      </c>
      <c r="X207" s="37" t="str">
        <f>VLOOKUP(B207,SAOM!B$2:Q1748,13,0)</f>
        <v>00:20:0e:10:4C:4E</v>
      </c>
      <c r="Y207" s="15">
        <v>41138</v>
      </c>
      <c r="Z207" s="13" t="s">
        <v>6689</v>
      </c>
      <c r="AA207" s="16">
        <v>41138</v>
      </c>
      <c r="AB207" s="32" t="e">
        <f>VLOOKUP(C207,Relatorios!A$3:B978,2,0)</f>
        <v>#N/A</v>
      </c>
      <c r="AC207" s="16" t="s">
        <v>4106</v>
      </c>
      <c r="AD207" s="16" t="str">
        <f>VLOOKUP(B207,SAOM!B$2:T1748,16,0)</f>
        <v xml:space="preserve">Endereço incorreto
</v>
      </c>
      <c r="AE207" s="16">
        <f t="shared" si="7"/>
        <v>41228</v>
      </c>
      <c r="AF207" s="16">
        <v>41163</v>
      </c>
      <c r="AG207" s="16">
        <v>41304</v>
      </c>
      <c r="AH207" s="51" t="s">
        <v>8981</v>
      </c>
      <c r="AI207" s="119" t="s">
        <v>12553</v>
      </c>
      <c r="AJ207" s="119" t="s">
        <v>15306</v>
      </c>
      <c r="AK207" s="13" t="s">
        <v>4492</v>
      </c>
      <c r="AL207" s="17" t="s">
        <v>4492</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1959</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5" t="str">
        <f>VLOOKUP(B208,SAOM!B$2:O1749,11,0)</f>
        <v>36940-000</v>
      </c>
      <c r="X208" s="37" t="str">
        <f>VLOOKUP(B208,SAOM!B$2:Q1749,13,0)</f>
        <v>00:20:0e:10:4a:7f</v>
      </c>
      <c r="Y208" s="15">
        <v>41135</v>
      </c>
      <c r="Z208" s="13" t="s">
        <v>2577</v>
      </c>
      <c r="AA208" s="42">
        <v>41135</v>
      </c>
      <c r="AB208" s="32">
        <f>VLOOKUP(C208,Relatorios!A$3:B979,2,0)</f>
        <v>41183</v>
      </c>
      <c r="AC208" s="42" t="s">
        <v>4215</v>
      </c>
      <c r="AD208" s="16" t="str">
        <f>VLOOKUP(B208,SAOM!B$2:T1749,16,0)</f>
        <v xml:space="preserve">
</v>
      </c>
      <c r="AE208" s="16">
        <f t="shared" si="7"/>
        <v>41225</v>
      </c>
      <c r="AF208" s="16">
        <v>41271</v>
      </c>
      <c r="AG208" s="16"/>
      <c r="AH208" s="51" t="s">
        <v>8982</v>
      </c>
      <c r="AI208" s="119" t="s">
        <v>14089</v>
      </c>
      <c r="AJ208" s="119" t="s">
        <v>4492</v>
      </c>
      <c r="AK208" s="33"/>
      <c r="AL208" s="17" t="s">
        <v>4492</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2014</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5" t="str">
        <f>VLOOKUP(B209,SAOM!B$2:O1750,11,0)</f>
        <v>33500-000</v>
      </c>
      <c r="X209" s="37" t="str">
        <f>VLOOKUP(B209,SAOM!B$2:Q1750,13,0)</f>
        <v>00:20:0E:10:48:56</v>
      </c>
      <c r="Y209" s="15">
        <v>40969</v>
      </c>
      <c r="Z209" s="13" t="s">
        <v>4098</v>
      </c>
      <c r="AA209" s="108">
        <v>40970</v>
      </c>
      <c r="AB209" s="32" t="e">
        <f>VLOOKUP(C209,Relatorios!A$3:B980,2,0)</f>
        <v>#N/A</v>
      </c>
      <c r="AC209" s="110"/>
      <c r="AD209" s="16" t="str">
        <f>VLOOKUP(B209,SAOM!B$2:T1750,16,0)</f>
        <v>-</v>
      </c>
      <c r="AE209" s="16">
        <f t="shared" si="7"/>
        <v>41060</v>
      </c>
      <c r="AF209" s="16">
        <v>41144</v>
      </c>
      <c r="AG209" s="51" t="s">
        <v>497</v>
      </c>
      <c r="AH209" s="51" t="s">
        <v>497</v>
      </c>
      <c r="AI209" s="120" t="s">
        <v>6914</v>
      </c>
      <c r="AJ209" s="120"/>
      <c r="AK209" s="13"/>
      <c r="AL209" s="17" t="s">
        <v>4492</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1974</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5" t="str">
        <f>VLOOKUP(B210,SAOM!B$2:O1751,11,0)</f>
        <v>36275-000</v>
      </c>
      <c r="X210" s="37" t="str">
        <f>VLOOKUP(B210,SAOM!B$2:Q1751,13,0)</f>
        <v>00:20:0e:10:54:9b</v>
      </c>
      <c r="Y210" s="15">
        <v>41264</v>
      </c>
      <c r="Z210" s="13" t="s">
        <v>4096</v>
      </c>
      <c r="AA210" s="16">
        <v>41264</v>
      </c>
      <c r="AB210" s="32">
        <f>VLOOKUP(C210,Relatorios!A$3:B981,2,0)</f>
        <v>41271</v>
      </c>
      <c r="AC210" s="16" t="s">
        <v>5488</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4492</v>
      </c>
      <c r="AG210" s="16"/>
      <c r="AH210" s="51"/>
      <c r="AI210" s="119" t="s">
        <v>13267</v>
      </c>
      <c r="AJ210" s="119" t="s">
        <v>3747</v>
      </c>
      <c r="AK210" s="13"/>
      <c r="AL210" s="17" t="s">
        <v>4492</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2058</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5" t="str">
        <f>VLOOKUP(B211,SAOM!B$2:O1752,11,0)</f>
        <v>35595-500</v>
      </c>
      <c r="X211" s="37" t="str">
        <f>VLOOKUP(B211,SAOM!B$2:Q1752,13,0)</f>
        <v>00:20:0E:10:48:E0</v>
      </c>
      <c r="Y211" s="15">
        <v>40991</v>
      </c>
      <c r="Z211" s="13" t="s">
        <v>2315</v>
      </c>
      <c r="AA211" s="16">
        <v>40991</v>
      </c>
      <c r="AB211" s="32">
        <f>VLOOKUP(C211,Relatorios!A$3:B982,2,0)</f>
        <v>41024</v>
      </c>
      <c r="AC211" s="16" t="s">
        <v>3100</v>
      </c>
      <c r="AD211" s="16" t="str">
        <f>VLOOKUP(B211,SAOM!B$2:T1752,16,0)</f>
        <v>Novo endereço: Av Dr. Josava Macedo, 601</v>
      </c>
      <c r="AE211" s="16">
        <f t="shared" si="7"/>
        <v>41081</v>
      </c>
      <c r="AF211" s="16" t="s">
        <v>4492</v>
      </c>
      <c r="AG211" s="16"/>
      <c r="AH211" s="51"/>
      <c r="AI211" s="119"/>
      <c r="AJ211" s="119"/>
      <c r="AK211" s="13"/>
      <c r="AL211" s="17" t="s">
        <v>4492</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2028</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5" t="str">
        <f>VLOOKUP(B212,SAOM!B$2:O1753,11,0)</f>
        <v>35148-000</v>
      </c>
      <c r="X212" s="37" t="str">
        <f>VLOOKUP(B212,SAOM!B$2:Q1753,13,0)</f>
        <v>00:20:0E:10:54:ED</v>
      </c>
      <c r="Y212" s="15">
        <v>41261</v>
      </c>
      <c r="Z212" s="13" t="s">
        <v>5003</v>
      </c>
      <c r="AA212" s="16">
        <v>41261</v>
      </c>
      <c r="AB212" s="32" t="e">
        <f>VLOOKUP(C212,Relatorios!A$3:B983,2,0)</f>
        <v>#N/A</v>
      </c>
      <c r="AC212" s="16" t="s">
        <v>4154</v>
      </c>
      <c r="AD212" s="16" t="str">
        <f>VLOOKUP(B212,SAOM!B$2:T1753,16,0)</f>
        <v>-</v>
      </c>
      <c r="AE212" s="16">
        <f t="shared" si="7"/>
        <v>41351</v>
      </c>
      <c r="AF212" s="16" t="s">
        <v>4492</v>
      </c>
      <c r="AG212" s="16"/>
      <c r="AH212" s="51"/>
      <c r="AI212" s="119"/>
      <c r="AJ212" s="119"/>
      <c r="AK212" s="13"/>
      <c r="AL212" s="17" t="s">
        <v>4492</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1984</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5" t="str">
        <f>VLOOKUP(B213,SAOM!B$2:O1754,11,0)</f>
        <v>39660-000</v>
      </c>
      <c r="X213" s="37" t="str">
        <f>VLOOKUP(B213,SAOM!B$2:Q1754,13,0)</f>
        <v>00:20:0e:10:4c:29</v>
      </c>
      <c r="Y213" s="15">
        <v>41128</v>
      </c>
      <c r="Z213" s="13" t="s">
        <v>6080</v>
      </c>
      <c r="AA213" s="42">
        <v>41128</v>
      </c>
      <c r="AB213" s="32" t="str">
        <f>VLOOKUP(C213,Relatorios!A$3:B984,2,0)</f>
        <v>Pendente</v>
      </c>
      <c r="AC213" s="42" t="s">
        <v>4198</v>
      </c>
      <c r="AD213" s="16" t="str">
        <f>VLOOKUP(B213,SAOM!B$2:T1754,16,0)</f>
        <v xml:space="preserve">
</v>
      </c>
      <c r="AE213" s="16">
        <f t="shared" si="7"/>
        <v>41218</v>
      </c>
      <c r="AF213" s="16" t="s">
        <v>4492</v>
      </c>
      <c r="AG213" s="16"/>
      <c r="AH213" s="51"/>
      <c r="AI213" s="119"/>
      <c r="AJ213" s="119"/>
      <c r="AK213" s="13"/>
      <c r="AL213" s="17" t="s">
        <v>4492</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2039</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5" t="str">
        <f>VLOOKUP(B214,SAOM!B$2:O1755,11,0)</f>
        <v>38470-000</v>
      </c>
      <c r="X214" s="37" t="str">
        <f>VLOOKUP(B214,SAOM!B$2:Q1755,13,0)</f>
        <v>00:20:0e:10:4c:d1</v>
      </c>
      <c r="Y214" s="15">
        <v>41117</v>
      </c>
      <c r="Z214" s="13" t="s">
        <v>2598</v>
      </c>
      <c r="AA214" s="108">
        <v>41120</v>
      </c>
      <c r="AB214" s="32">
        <f>VLOOKUP(C214,Relatorios!A$3:B985,2,0)</f>
        <v>41183</v>
      </c>
      <c r="AC214" s="108" t="s">
        <v>4156</v>
      </c>
      <c r="AD214" s="16" t="str">
        <f>VLOOKUP(B214,SAOM!B$2:T1755,16,0)</f>
        <v>-</v>
      </c>
      <c r="AE214" s="16">
        <f t="shared" si="7"/>
        <v>41210</v>
      </c>
      <c r="AF214" s="16" t="s">
        <v>4492</v>
      </c>
      <c r="AG214" s="16"/>
      <c r="AH214" s="51"/>
      <c r="AI214" s="119"/>
      <c r="AJ214" s="119"/>
      <c r="AK214" s="13"/>
      <c r="AL214" s="17" t="s">
        <v>4492</v>
      </c>
    </row>
    <row r="215" spans="1:38" s="62"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1992</v>
      </c>
      <c r="O215" s="13" t="str">
        <f>VLOOKUP(N215,Coordenadas!B$2:C1062,2,0)</f>
        <v>SUL</v>
      </c>
      <c r="P215" s="13" t="str">
        <f>VLOOKUP(N215,Coordenadas!B$2:D1062,3,0)</f>
        <v xml:space="preserve"> 20°51'21.90"S</v>
      </c>
      <c r="Q215" s="13" t="str">
        <f>VLOOKUP(N215,Coordenadas!B$2:E1062,4,0)</f>
        <v xml:space="preserve"> 46°22'56.81"O</v>
      </c>
      <c r="R215" s="74">
        <v>4033</v>
      </c>
      <c r="S215" s="28">
        <v>41178</v>
      </c>
      <c r="T215" s="39" t="str">
        <f>VLOOKUP(B215,SAOM!B$2:M1756,9,0)</f>
        <v>José Rodrigues Freira Filho</v>
      </c>
      <c r="U215" s="15" t="str">
        <f>VLOOKUP(B215,SAOM!B$2:N1756,10,0)</f>
        <v>RUA MAESTRO GERALDO APRÁGIO, 100  - Centro</v>
      </c>
      <c r="V215" s="39" t="str">
        <f>VLOOKUP(B215,SAOM!B$2:P1756,12,0)</f>
        <v>(35) 3523-1350</v>
      </c>
      <c r="W215" s="65" t="str">
        <f>VLOOKUP(B215,SAOM!B$2:O1756,11,0)</f>
        <v>37940-000</v>
      </c>
      <c r="X215" s="37" t="str">
        <f>VLOOKUP(B215,SAOM!B$2:Q1756,13,0)</f>
        <v>00:20:0E:10:4A:F4</v>
      </c>
      <c r="Y215" s="28">
        <v>41179</v>
      </c>
      <c r="Z215" s="44" t="s">
        <v>8472</v>
      </c>
      <c r="AA215" s="60">
        <v>41185</v>
      </c>
      <c r="AB215" s="32">
        <f>VLOOKUP(C215,Relatorios!A$3:B986,2,0)</f>
        <v>41277</v>
      </c>
      <c r="AC215" s="60" t="s">
        <v>4103</v>
      </c>
      <c r="AD215" s="16" t="str">
        <f>VLOOKUP(B215,SAOM!B$2:T1756,16,0)</f>
        <v xml:space="preserve">Telefone ocupado
</v>
      </c>
      <c r="AE215" s="16">
        <f t="shared" si="7"/>
        <v>41275</v>
      </c>
      <c r="AF215" s="60" t="s">
        <v>4492</v>
      </c>
      <c r="AG215" s="60"/>
      <c r="AH215" s="187"/>
      <c r="AI215" s="123"/>
      <c r="AJ215" s="123"/>
      <c r="AK215" s="44"/>
      <c r="AL215" s="62" t="s">
        <v>4492</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2050</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5" t="str">
        <f>VLOOKUP(B216,SAOM!B$2:O1757,11,0)</f>
        <v>37210-000</v>
      </c>
      <c r="X216" s="37" t="str">
        <f>VLOOKUP(B216,SAOM!B$2:Q1757,13,0)</f>
        <v>00:20:0E:10:55:44</v>
      </c>
      <c r="Y216" s="15">
        <v>41249</v>
      </c>
      <c r="Z216" s="13" t="s">
        <v>12528</v>
      </c>
      <c r="AA216" s="16">
        <v>41249</v>
      </c>
      <c r="AB216" s="32">
        <f>VLOOKUP(C216,Relatorios!A$3:B987,2,0)</f>
        <v>41291</v>
      </c>
      <c r="AC216" s="45" t="s">
        <v>4158</v>
      </c>
      <c r="AD216" s="16" t="str">
        <f>VLOOKUP(B216,SAOM!B$2:T1757,16,0)</f>
        <v>-</v>
      </c>
      <c r="AE216" s="16">
        <f t="shared" si="7"/>
        <v>41339</v>
      </c>
      <c r="AF216" s="16" t="s">
        <v>4492</v>
      </c>
      <c r="AG216" s="16"/>
      <c r="AH216" s="51"/>
      <c r="AI216" s="120"/>
      <c r="AJ216" s="120"/>
      <c r="AK216" s="33"/>
      <c r="AL216" s="17" t="s">
        <v>4492</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1961</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5" t="str">
        <f>VLOOKUP(B217,SAOM!B$2:O1758,11,0)</f>
        <v>37262-000</v>
      </c>
      <c r="X217" s="37" t="str">
        <f>VLOOKUP(B217,SAOM!B$2:Q1758,13,0)</f>
        <v>00:20:0E:10:4F:B3</v>
      </c>
      <c r="Y217" s="15">
        <v>41115</v>
      </c>
      <c r="Z217" s="13" t="s">
        <v>1449</v>
      </c>
      <c r="AA217" s="16">
        <v>41116</v>
      </c>
      <c r="AB217" s="32">
        <f>VLOOKUP(C217,Relatorios!A$3:B988,2,0)</f>
        <v>41183</v>
      </c>
      <c r="AC217" s="16" t="s">
        <v>4188</v>
      </c>
      <c r="AD217" s="16" t="str">
        <f>VLOOKUP(B217,SAOM!B$2:T1758,16,0)</f>
        <v xml:space="preserve">
</v>
      </c>
      <c r="AE217" s="16">
        <f t="shared" si="7"/>
        <v>41206</v>
      </c>
      <c r="AF217" s="16" t="s">
        <v>4492</v>
      </c>
      <c r="AG217" s="16"/>
      <c r="AH217" s="51"/>
      <c r="AI217" s="119"/>
      <c r="AJ217" s="119"/>
      <c r="AK217" s="13"/>
      <c r="AL217" s="17" t="s">
        <v>4492</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2019</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5" t="str">
        <f>VLOOKUP(B218,SAOM!B$2:O1759,11,0)</f>
        <v>39340-000</v>
      </c>
      <c r="X218" s="37" t="str">
        <f>VLOOKUP(B218,SAOM!B$2:Q1759,13,0)</f>
        <v>00:20:0E:10:48:7E</v>
      </c>
      <c r="Y218" s="15">
        <v>40970</v>
      </c>
      <c r="Z218" s="13" t="s">
        <v>2187</v>
      </c>
      <c r="AA218" s="16">
        <v>40970</v>
      </c>
      <c r="AB218" s="32" t="str">
        <f>VLOOKUP(C218,Relatorios!A$3:B989,2,0)</f>
        <v>Entregue</v>
      </c>
      <c r="AC218" s="45"/>
      <c r="AD218" s="16" t="str">
        <f>VLOOKUP(B218,SAOM!B$2:T1759,16,0)</f>
        <v>-</v>
      </c>
      <c r="AE218" s="16">
        <f t="shared" si="7"/>
        <v>41060</v>
      </c>
      <c r="AF218" s="16" t="s">
        <v>4492</v>
      </c>
      <c r="AG218" s="16"/>
      <c r="AH218" s="51"/>
      <c r="AI218" s="120"/>
      <c r="AJ218" s="120"/>
      <c r="AK218" s="33"/>
      <c r="AL218" s="17" t="s">
        <v>4492</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1976</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5" t="str">
        <f>VLOOKUP(B219,SAOM!B$2:O1760,11,0)</f>
        <v>39522-000</v>
      </c>
      <c r="X219" s="37" t="str">
        <f>VLOOKUP(B219,SAOM!B$2:Q1760,13,0)</f>
        <v>00:20:0e:10:49:c9</v>
      </c>
      <c r="Y219" s="15">
        <v>41122</v>
      </c>
      <c r="Z219" s="13" t="s">
        <v>6080</v>
      </c>
      <c r="AA219" s="42">
        <v>41122</v>
      </c>
      <c r="AB219" s="32" t="str">
        <f>VLOOKUP(C219,Relatorios!A$3:B990,2,0)</f>
        <v>Pendente</v>
      </c>
      <c r="AC219" s="47" t="s">
        <v>4196</v>
      </c>
      <c r="AD219" s="16" t="str">
        <f>VLOOKUP(B219,SAOM!B$2:T1760,16,0)</f>
        <v xml:space="preserve">
</v>
      </c>
      <c r="AE219" s="16">
        <f t="shared" si="7"/>
        <v>41212</v>
      </c>
      <c r="AF219" s="16" t="s">
        <v>4492</v>
      </c>
      <c r="AG219" s="16"/>
      <c r="AH219" s="51"/>
      <c r="AI219" s="120"/>
      <c r="AJ219" s="120"/>
      <c r="AK219" s="13"/>
      <c r="AL219" s="17" t="s">
        <v>4492</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2061</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5" t="str">
        <f>VLOOKUP(B220,SAOM!B$2:O1761,11,0)</f>
        <v>35270-000</v>
      </c>
      <c r="X220" s="37" t="str">
        <f>VLOOKUP(B220,SAOM!B$2:Q1761,13,0)</f>
        <v>00:20:0E:10:49:EF</v>
      </c>
      <c r="Y220" s="15">
        <v>40970</v>
      </c>
      <c r="Z220" s="13" t="s">
        <v>1479</v>
      </c>
      <c r="AA220" s="108">
        <v>40970</v>
      </c>
      <c r="AB220" s="32" t="str">
        <f>VLOOKUP(C220,Relatorios!A$3:B991,2,0)</f>
        <v>Entregue</v>
      </c>
      <c r="AC220" s="110"/>
      <c r="AD220" s="16" t="str">
        <f>VLOOKUP(B220,SAOM!B$2:T1761,16,0)</f>
        <v>-</v>
      </c>
      <c r="AE220" s="16">
        <f t="shared" si="7"/>
        <v>41060</v>
      </c>
      <c r="AF220" s="16">
        <v>41163</v>
      </c>
      <c r="AG220" s="16"/>
      <c r="AH220" s="51" t="s">
        <v>8983</v>
      </c>
      <c r="AI220" s="120" t="s">
        <v>14157</v>
      </c>
      <c r="AJ220" s="120"/>
      <c r="AK220" s="13"/>
      <c r="AL220" s="17" t="s">
        <v>4492</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2076</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5" t="str">
        <f>VLOOKUP(B221,SAOM!B$2:O1762,11,0)</f>
        <v>37970-000</v>
      </c>
      <c r="X221" s="37" t="str">
        <f>VLOOKUP(B221,SAOM!B$2:Q1762,13,0)</f>
        <v>00:20:0E:10:4A:F1</v>
      </c>
      <c r="Y221" s="15">
        <v>41122</v>
      </c>
      <c r="Z221" s="13" t="s">
        <v>6079</v>
      </c>
      <c r="AA221" s="42">
        <v>41122</v>
      </c>
      <c r="AB221" s="32">
        <f>VLOOKUP(C221,Relatorios!A$3:B992,2,0)</f>
        <v>41183</v>
      </c>
      <c r="AC221" s="42" t="s">
        <v>4178</v>
      </c>
      <c r="AD221" s="16" t="str">
        <f>VLOOKUP(B221,SAOM!B$2:T1762,16,0)</f>
        <v xml:space="preserve">Ninguem atende
</v>
      </c>
      <c r="AE221" s="16">
        <f t="shared" si="7"/>
        <v>41212</v>
      </c>
      <c r="AF221" s="16" t="s">
        <v>4492</v>
      </c>
      <c r="AG221" s="16"/>
      <c r="AH221" s="51"/>
      <c r="AI221" s="119"/>
      <c r="AJ221" s="119"/>
      <c r="AK221" s="13"/>
      <c r="AL221" s="17" t="s">
        <v>4492</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1986</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5" t="str">
        <f>VLOOKUP(B222,SAOM!B$2:O1763,11,0)</f>
        <v>37922-000</v>
      </c>
      <c r="X222" s="37" t="str">
        <f>VLOOKUP(B222,SAOM!B$2:Q1763,13,0)</f>
        <v>00:20:0e:10:4a:6f</v>
      </c>
      <c r="Y222" s="15">
        <v>41117</v>
      </c>
      <c r="Z222" s="13" t="s">
        <v>5389</v>
      </c>
      <c r="AA222" s="108">
        <v>41120</v>
      </c>
      <c r="AB222" s="32">
        <f>VLOOKUP(C222,Relatorios!A$3:B993,2,0)</f>
        <v>41254</v>
      </c>
      <c r="AC222" s="108" t="s">
        <v>4209</v>
      </c>
      <c r="AD222" s="16" t="str">
        <f>VLOOKUP(B222,SAOM!B$2:T1763,16,0)</f>
        <v>-</v>
      </c>
      <c r="AE222" s="16">
        <f t="shared" si="7"/>
        <v>41210</v>
      </c>
      <c r="AF222" s="16">
        <v>41201</v>
      </c>
      <c r="AG222" s="16">
        <v>41297</v>
      </c>
      <c r="AH222" s="51" t="s">
        <v>8983</v>
      </c>
      <c r="AI222" s="117" t="s">
        <v>12547</v>
      </c>
      <c r="AJ222" s="119" t="s">
        <v>14780</v>
      </c>
      <c r="AK222" s="13"/>
      <c r="AL222" s="17" t="s">
        <v>4492</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5" t="str">
        <f>VLOOKUP(B223,SAOM!B$2:O1764,11,0)</f>
        <v>39728-000</v>
      </c>
      <c r="X223" s="37" t="str">
        <f>VLOOKUP(B223,SAOM!B$2:Q1764,13,0)</f>
        <v>00:20:0e:10:48:99</v>
      </c>
      <c r="Y223" s="15">
        <v>41002</v>
      </c>
      <c r="Z223" s="13" t="s">
        <v>2115</v>
      </c>
      <c r="AA223" s="16">
        <v>41002</v>
      </c>
      <c r="AB223" s="32">
        <f>VLOOKUP(C223,Relatorios!A$3:B994,2,0)</f>
        <v>41058</v>
      </c>
      <c r="AC223" s="16"/>
      <c r="AD223" s="16" t="str">
        <f>VLOOKUP(B223,SAOM!B$2:T1764,16,0)</f>
        <v xml:space="preserve">Telefone ocupado
</v>
      </c>
      <c r="AE223" s="16">
        <f t="shared" si="7"/>
        <v>41092</v>
      </c>
      <c r="AF223" s="16" t="s">
        <v>4492</v>
      </c>
      <c r="AG223" s="16"/>
      <c r="AH223" s="51"/>
      <c r="AI223" s="119"/>
      <c r="AJ223" s="119"/>
      <c r="AK223" s="33"/>
      <c r="AL223" s="17" t="s">
        <v>4492</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5" t="str">
        <f>VLOOKUP(B224,SAOM!B$2:O1765,11,0)</f>
        <v>39530-000</v>
      </c>
      <c r="X224" s="37" t="str">
        <f>VLOOKUP(B224,SAOM!B$2:Q1765,13,0)</f>
        <v>00:20:0E:10:55:3A</v>
      </c>
      <c r="Y224" s="15">
        <v>41254</v>
      </c>
      <c r="Z224" s="13" t="s">
        <v>1981</v>
      </c>
      <c r="AA224" s="16">
        <v>41254</v>
      </c>
      <c r="AB224" s="32">
        <f>VLOOKUP(C224,Relatorios!A$3:B995,2,0)</f>
        <v>41299</v>
      </c>
      <c r="AC224" s="54" t="s">
        <v>5159</v>
      </c>
      <c r="AD224" s="16" t="str">
        <f>VLOOKUP(B224,SAOM!B$2:T1765,16,0)</f>
        <v xml:space="preserve">06/07/2012 14:12:22 	Marcos Gonzaga Milagres 	(38)91380447 - Correção do Tel para contato.
Endereço confirmado. </v>
      </c>
      <c r="AE224" s="16">
        <f t="shared" si="7"/>
        <v>41344</v>
      </c>
      <c r="AF224" s="16" t="s">
        <v>4492</v>
      </c>
      <c r="AG224" s="16"/>
      <c r="AH224" s="51"/>
      <c r="AI224" s="117"/>
      <c r="AJ224" s="117"/>
      <c r="AK224" s="13"/>
      <c r="AL224" s="17" t="s">
        <v>4492</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5" t="str">
        <f>VLOOKUP(B225,SAOM!B$2:O1766,11,0)</f>
        <v>38520-000</v>
      </c>
      <c r="X225" s="37" t="str">
        <f>VLOOKUP(B225,SAOM!B$2:Q1766,13,0)</f>
        <v>00:20:0E:10:48:F5</v>
      </c>
      <c r="Y225" s="15">
        <v>40981</v>
      </c>
      <c r="Z225" s="13" t="s">
        <v>1620</v>
      </c>
      <c r="AA225" s="16">
        <v>40981</v>
      </c>
      <c r="AB225" s="32" t="str">
        <f>VLOOKUP(C225,Relatorios!A$3:B996,2,0)</f>
        <v>Entregue</v>
      </c>
      <c r="AC225" s="45"/>
      <c r="AD225" s="16" t="str">
        <f>VLOOKUP(B225,SAOM!B$2:T1766,16,0)</f>
        <v>cadu.farma@hotmail.com</v>
      </c>
      <c r="AE225" s="16">
        <f t="shared" si="7"/>
        <v>41071</v>
      </c>
      <c r="AF225" s="16" t="s">
        <v>4492</v>
      </c>
      <c r="AG225" s="16"/>
      <c r="AH225" s="51"/>
      <c r="AI225" s="120"/>
      <c r="AJ225" s="120"/>
      <c r="AK225" s="13"/>
      <c r="AL225" s="17" t="s">
        <v>4492</v>
      </c>
    </row>
    <row r="226" spans="1:38" s="62"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4">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5" t="str">
        <f>VLOOKUP(B226,SAOM!B$2:O1767,11,0)</f>
        <v>35388-000</v>
      </c>
      <c r="X226" s="37" t="str">
        <f>VLOOKUP(B226,SAOM!B$2:Q1767,13,0)</f>
        <v>00:20:0E:10:4C:66</v>
      </c>
      <c r="Y226" s="28">
        <v>41166</v>
      </c>
      <c r="Z226" s="44" t="s">
        <v>5316</v>
      </c>
      <c r="AA226" s="60">
        <v>41169</v>
      </c>
      <c r="AB226" s="32" t="e">
        <f>VLOOKUP(C226,Relatorios!A$3:B997,2,0)</f>
        <v>#N/A</v>
      </c>
      <c r="AC226" s="78" t="s">
        <v>5160</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60" t="s">
        <v>4492</v>
      </c>
      <c r="AG226" s="60"/>
      <c r="AH226" s="187"/>
      <c r="AI226" s="184"/>
      <c r="AJ226" s="184"/>
      <c r="AK226" s="44"/>
      <c r="AL226" s="62" t="s">
        <v>4492</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5" t="str">
        <f>VLOOKUP(B227,SAOM!B$2:O1768,11,0)</f>
        <v>39705-000</v>
      </c>
      <c r="X227" s="37" t="str">
        <f>VLOOKUP(B227,SAOM!B$2:Q1768,13,0)</f>
        <v>00:20:0E:10:4D:08</v>
      </c>
      <c r="Y227" s="15">
        <v>41122</v>
      </c>
      <c r="Z227" s="13" t="s">
        <v>5713</v>
      </c>
      <c r="AA227" s="42">
        <v>41122</v>
      </c>
      <c r="AB227" s="32">
        <f>VLOOKUP(C227,Relatorios!A$3:B998,2,0)</f>
        <v>41183</v>
      </c>
      <c r="AC227" s="42" t="s">
        <v>4191</v>
      </c>
      <c r="AD227" s="16" t="str">
        <f>VLOOKUP(B227,SAOM!B$2:T1768,16,0)</f>
        <v xml:space="preserve">Ocupado
</v>
      </c>
      <c r="AE227" s="16">
        <f t="shared" si="7"/>
        <v>41212</v>
      </c>
      <c r="AF227" s="16" t="s">
        <v>4492</v>
      </c>
      <c r="AG227" s="16"/>
      <c r="AH227" s="51"/>
      <c r="AI227" s="119"/>
      <c r="AJ227" s="119"/>
      <c r="AK227" s="13"/>
      <c r="AL227" s="17" t="s">
        <v>4492</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f>VLOOKUP(B228,SAOM!B$2:P1769,12,0)</f>
        <v>3334331272</v>
      </c>
      <c r="W228" s="65" t="str">
        <f>VLOOKUP(B228,SAOM!B$2:O1769,11,0)</f>
        <v>39707-000</v>
      </c>
      <c r="X228" s="37" t="str">
        <f>VLOOKUP(B228,SAOM!B$2:Q1769,13,0)</f>
        <v>00:20:0E:10:4C:C9</v>
      </c>
      <c r="Y228" s="15">
        <v>41254</v>
      </c>
      <c r="Z228" s="13" t="s">
        <v>6071</v>
      </c>
      <c r="AA228" s="108">
        <v>41254</v>
      </c>
      <c r="AB228" s="32" t="e">
        <f>VLOOKUP(C228,Relatorios!A$3:B999,2,0)</f>
        <v>#N/A</v>
      </c>
      <c r="AC228" s="110"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c r="AG228" s="16"/>
      <c r="AH228" s="51"/>
      <c r="AI228" s="120"/>
      <c r="AJ228" s="120"/>
      <c r="AK228" s="13"/>
      <c r="AL228" s="17" t="s">
        <v>4492</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5" t="str">
        <f>VLOOKUP(B229,SAOM!B$2:O1770,11,0)</f>
        <v>36590-000</v>
      </c>
      <c r="X229" s="37" t="str">
        <f>VLOOKUP(B229,SAOM!B$2:Q1770,13,0)</f>
        <v>00:20:0e:10:4b:04</v>
      </c>
      <c r="Y229" s="15">
        <v>41152</v>
      </c>
      <c r="Z229" s="13" t="s">
        <v>6906</v>
      </c>
      <c r="AA229" s="16">
        <v>41152</v>
      </c>
      <c r="AB229" s="32">
        <f>VLOOKUP(C229,Relatorios!A$3:B1000,2,0)</f>
        <v>41254</v>
      </c>
      <c r="AC229" s="16" t="s">
        <v>4192</v>
      </c>
      <c r="AD229" s="16" t="str">
        <f>VLOOKUP(B229,SAOM!B$2:T1770,16,0)</f>
        <v xml:space="preserve">18/6 - Cliente notificado por ofício 
</v>
      </c>
      <c r="AE229" s="16">
        <f t="shared" si="7"/>
        <v>41242</v>
      </c>
      <c r="AF229" s="16" t="s">
        <v>4492</v>
      </c>
      <c r="AG229" s="16"/>
      <c r="AH229" s="51"/>
      <c r="AI229" s="119"/>
      <c r="AJ229" s="119"/>
      <c r="AK229" s="13"/>
      <c r="AL229" s="17" t="s">
        <v>4492</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5139</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5" t="str">
        <f>VLOOKUP(B230,SAOM!B$2:O1771,11,0)</f>
        <v>35506-000</v>
      </c>
      <c r="X230" s="37" t="str">
        <f>VLOOKUP(B230,SAOM!B$2:Q1771,13,0)</f>
        <v>00:20:0e:10:4f:af</v>
      </c>
      <c r="Y230" s="15">
        <v>41134</v>
      </c>
      <c r="Z230" s="13" t="s">
        <v>2598</v>
      </c>
      <c r="AA230" s="42">
        <v>41135</v>
      </c>
      <c r="AB230" s="32">
        <f>VLOOKUP(C230,Relatorios!A$3:B1001,2,0)</f>
        <v>41183</v>
      </c>
      <c r="AC230" s="42" t="s">
        <v>4217</v>
      </c>
      <c r="AD230" s="16" t="str">
        <f>VLOOKUP(B230,SAOM!B$2:T1771,16,0)</f>
        <v xml:space="preserve">25/6 - Cliente Notificado por Ofício
</v>
      </c>
      <c r="AE230" s="16">
        <f t="shared" si="7"/>
        <v>41225</v>
      </c>
      <c r="AF230" s="16">
        <v>41163</v>
      </c>
      <c r="AG230" s="16">
        <v>41306</v>
      </c>
      <c r="AH230" s="51" t="s">
        <v>8981</v>
      </c>
      <c r="AI230" s="119" t="s">
        <v>12553</v>
      </c>
      <c r="AJ230" s="119" t="s">
        <v>15308</v>
      </c>
      <c r="AK230" s="33" t="s">
        <v>6591</v>
      </c>
      <c r="AL230" s="17" t="s">
        <v>4492</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5" t="str">
        <f>VLOOKUP(B231,SAOM!B$2:O1772,11,0)</f>
        <v>35368-000</v>
      </c>
      <c r="X231" s="37" t="str">
        <f>VLOOKUP(B231,SAOM!B$2:Q1772,13,0)</f>
        <v>00:20:0E:10:4C:55</v>
      </c>
      <c r="Y231" s="15">
        <v>41170</v>
      </c>
      <c r="Z231" s="13" t="s">
        <v>5316</v>
      </c>
      <c r="AA231" s="108">
        <v>41170</v>
      </c>
      <c r="AB231" s="32" t="e">
        <f>VLOOKUP(C231,Relatorios!A$3:B1002,2,0)</f>
        <v>#N/A</v>
      </c>
      <c r="AC231" s="108" t="s">
        <v>4195</v>
      </c>
      <c r="AD231" s="16" t="str">
        <f>VLOOKUP(B231,SAOM!B$2:T1772,16,0)</f>
        <v xml:space="preserve">Ninguem atende
</v>
      </c>
      <c r="AE231" s="16">
        <f t="shared" si="7"/>
        <v>41260</v>
      </c>
      <c r="AF231" s="16" t="s">
        <v>4492</v>
      </c>
      <c r="AG231" s="16"/>
      <c r="AH231" s="51"/>
      <c r="AI231" s="119"/>
      <c r="AJ231" s="119"/>
      <c r="AK231" s="13"/>
      <c r="AL231" s="17" t="s">
        <v>4492</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5" t="str">
        <f>VLOOKUP(B232,SAOM!B$2:O1773,11,0)</f>
        <v>37010-000</v>
      </c>
      <c r="X232" s="37" t="str">
        <f>VLOOKUP(B232,SAOM!B$2:Q1773,13,0)</f>
        <v>00:20:0E:10:49:01</v>
      </c>
      <c r="Y232" s="15">
        <v>40982</v>
      </c>
      <c r="Z232" s="13" t="s">
        <v>1620</v>
      </c>
      <c r="AA232" s="16">
        <v>40982</v>
      </c>
      <c r="AB232" s="32" t="str">
        <f>VLOOKUP(C232,Relatorios!A$3:B1003,2,0)</f>
        <v>Entregue</v>
      </c>
      <c r="AC232" s="45"/>
      <c r="AD232" s="16" t="str">
        <f>VLOOKUP(B232,SAOM!B$2:T1773,16,0)</f>
        <v>Link para atender Rede Frio</v>
      </c>
      <c r="AE232" s="16">
        <f t="shared" si="7"/>
        <v>41072</v>
      </c>
      <c r="AF232" s="16" t="s">
        <v>4492</v>
      </c>
      <c r="AG232" s="16"/>
      <c r="AH232" s="51"/>
      <c r="AI232" s="120"/>
      <c r="AJ232" s="120"/>
      <c r="AK232" s="33"/>
      <c r="AL232" s="17" t="s">
        <v>4492</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2772</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5" t="str">
        <f>VLOOKUP(B233,SAOM!B$2:O1774,11,0)</f>
        <v>39853-000</v>
      </c>
      <c r="X233" s="37" t="str">
        <f>VLOOKUP(B233,SAOM!B$2:Q1774,13,0)</f>
        <v>00:20:0e:10:4c:c1</v>
      </c>
      <c r="Y233" s="15">
        <v>41038</v>
      </c>
      <c r="Z233" s="13" t="s">
        <v>3099</v>
      </c>
      <c r="AA233" s="16">
        <v>41038</v>
      </c>
      <c r="AB233" s="32">
        <f>VLOOKUP(C233,Relatorios!A$3:B1004,2,0)</f>
        <v>41092</v>
      </c>
      <c r="AC233" s="45"/>
      <c r="AD233" s="16" t="str">
        <f>VLOOKUP(B233,SAOM!B$2:T1774,16,0)</f>
        <v>-</v>
      </c>
      <c r="AE233" s="16">
        <f t="shared" si="7"/>
        <v>41128</v>
      </c>
      <c r="AF233" s="16" t="s">
        <v>4492</v>
      </c>
      <c r="AG233" s="16"/>
      <c r="AH233" s="51"/>
      <c r="AI233" s="120"/>
      <c r="AJ233" s="120"/>
      <c r="AK233" s="13"/>
      <c r="AL233" s="17" t="s">
        <v>4492</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5" t="str">
        <f>VLOOKUP(B234,SAOM!B$2:O1775,11,0)</f>
        <v>35438-000</v>
      </c>
      <c r="X234" s="37" t="str">
        <f>VLOOKUP(B234,SAOM!B$2:Q1775,13,0)</f>
        <v>00:20:0E:10:49:C1</v>
      </c>
      <c r="Y234" s="15">
        <v>40987</v>
      </c>
      <c r="Z234" s="13" t="s">
        <v>2187</v>
      </c>
      <c r="AA234" s="16">
        <v>40987</v>
      </c>
      <c r="AB234" s="32" t="str">
        <f>VLOOKUP(C234,Relatorios!A$3:B1005,2,0)</f>
        <v>Entregue</v>
      </c>
      <c r="AC234" s="45"/>
      <c r="AD234" s="16" t="str">
        <f>VLOOKUP(B234,SAOM!B$2:T1775,16,0)</f>
        <v>-</v>
      </c>
      <c r="AE234" s="16">
        <f t="shared" si="7"/>
        <v>41077</v>
      </c>
      <c r="AF234" s="16">
        <v>41187</v>
      </c>
      <c r="AG234" s="16">
        <v>41191</v>
      </c>
      <c r="AH234" s="51" t="s">
        <v>676</v>
      </c>
      <c r="AI234" s="120" t="s">
        <v>9013</v>
      </c>
      <c r="AJ234" s="120" t="s">
        <v>9035</v>
      </c>
      <c r="AK234" s="33" t="s">
        <v>4492</v>
      </c>
      <c r="AL234" s="17" t="s">
        <v>4492</v>
      </c>
    </row>
    <row r="235" spans="1:38" s="17" customFormat="1" ht="15.75" customHeight="1">
      <c r="A235" s="11">
        <v>850</v>
      </c>
      <c r="B235" s="35" t="s">
        <v>2150</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5" t="str">
        <f>VLOOKUP(B235,SAOM!B$2:O1776,11,0)</f>
        <v>37948-000</v>
      </c>
      <c r="X235" s="37" t="str">
        <f>VLOOKUP(B235,SAOM!B$2:Q1776,13,0)</f>
        <v>-</v>
      </c>
      <c r="Y235" s="15">
        <v>40996</v>
      </c>
      <c r="Z235" s="13" t="s">
        <v>1521</v>
      </c>
      <c r="AA235" s="16">
        <v>40996</v>
      </c>
      <c r="AB235" s="32" t="str">
        <f>VLOOKUP(C235,Relatorios!A$3:B1006,2,0)</f>
        <v>Entregue</v>
      </c>
      <c r="AC235" s="45"/>
      <c r="AD235" s="16" t="str">
        <f>VLOOKUP(B235,SAOM!B$2:T1776,16,0)</f>
        <v>Antiga OS 3056/12. Alteração de endereço. Cod acesso antigo 0850.</v>
      </c>
      <c r="AE235" s="16">
        <f t="shared" si="7"/>
        <v>41086</v>
      </c>
      <c r="AF235" s="16" t="s">
        <v>4492</v>
      </c>
      <c r="AG235" s="16"/>
      <c r="AH235" s="51"/>
      <c r="AI235" s="120"/>
      <c r="AJ235" s="120"/>
      <c r="AK235" s="33"/>
      <c r="AL235" s="17" t="s">
        <v>4492</v>
      </c>
    </row>
    <row r="236" spans="1:38" s="17" customFormat="1" ht="15.75" customHeight="1">
      <c r="A236" s="11">
        <v>854</v>
      </c>
      <c r="B236" s="35" t="s">
        <v>2151</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5" t="str">
        <f>VLOOKUP(B236,SAOM!B$2:O1777,11,0)</f>
        <v>35123-000</v>
      </c>
      <c r="X236" s="37" t="str">
        <f>VLOOKUP(B236,SAOM!B$2:Q1777,13,0)</f>
        <v>00:20:0e:10:4a:32</v>
      </c>
      <c r="Y236" s="15">
        <v>40996</v>
      </c>
      <c r="Z236" s="13" t="s">
        <v>2115</v>
      </c>
      <c r="AA236" s="16">
        <v>40996</v>
      </c>
      <c r="AB236" s="32" t="str">
        <f>VLOOKUP(C236,Relatorios!A$3:B1007,2,0)</f>
        <v>Entregue</v>
      </c>
      <c r="AC236" s="45"/>
      <c r="AD236" s="16" t="str">
        <f>VLOOKUP(B236,SAOM!B$2:T1777,16,0)</f>
        <v>Antiga OS 3061/12. Alteração de endereço. Cod acesso antigo 0854.</v>
      </c>
      <c r="AE236" s="16">
        <f t="shared" si="7"/>
        <v>41086</v>
      </c>
      <c r="AF236" s="16">
        <v>41163</v>
      </c>
      <c r="AG236" s="16">
        <v>41302</v>
      </c>
      <c r="AH236" s="51" t="s">
        <v>676</v>
      </c>
      <c r="AI236" s="120" t="s">
        <v>12553</v>
      </c>
      <c r="AJ236" s="120" t="s">
        <v>14117</v>
      </c>
      <c r="AK236" s="33" t="s">
        <v>4492</v>
      </c>
      <c r="AL236" s="17" t="s">
        <v>4492</v>
      </c>
    </row>
    <row r="237" spans="1:38" s="17" customFormat="1" ht="15.75" customHeight="1">
      <c r="A237" s="11">
        <v>913</v>
      </c>
      <c r="B237" s="35" t="s">
        <v>2152</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2072</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5" t="str">
        <f>VLOOKUP(B237,SAOM!B$2:O1778,11,0)</f>
        <v>36320-000</v>
      </c>
      <c r="X237" s="37" t="str">
        <f>VLOOKUP(B237,SAOM!B$2:Q1778,13,0)</f>
        <v>00:20:0E:10:4A:06</v>
      </c>
      <c r="Y237" s="15">
        <v>40991</v>
      </c>
      <c r="Z237" s="13" t="s">
        <v>2187</v>
      </c>
      <c r="AA237" s="16">
        <v>40991</v>
      </c>
      <c r="AB237" s="32" t="str">
        <f>VLOOKUP(C237,Relatorios!A$3:B1008,2,0)</f>
        <v>Entregue</v>
      </c>
      <c r="AC237" s="45"/>
      <c r="AD237" s="16" t="str">
        <f>VLOOKUP(B237,SAOM!B$2:T1778,16,0)</f>
        <v>Antiga OS 3128/12 que foi cancelada por alteração de endereço. Antigo cod acesso 0913.</v>
      </c>
      <c r="AE237" s="16">
        <f t="shared" si="7"/>
        <v>41081</v>
      </c>
      <c r="AF237" s="16" t="s">
        <v>4492</v>
      </c>
      <c r="AG237" s="16"/>
      <c r="AH237" s="51"/>
      <c r="AI237" s="120"/>
      <c r="AJ237" s="120"/>
      <c r="AK237" s="33"/>
      <c r="AL237" s="17" t="s">
        <v>4492</v>
      </c>
    </row>
    <row r="238" spans="1:38" s="17" customFormat="1" ht="15.75" customHeight="1">
      <c r="A238" s="11" t="s">
        <v>2155</v>
      </c>
      <c r="B238" s="35" t="s">
        <v>2156</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5" t="str">
        <f>VLOOKUP(B238,SAOM!B$2:O1779,11,0)</f>
        <v>37930-000</v>
      </c>
      <c r="X238" s="37" t="str">
        <f>VLOOKUP(B238,SAOM!B$2:Q1779,13,0)</f>
        <v>00:20:0E:10:49:AB</v>
      </c>
      <c r="Y238" s="15">
        <v>40994</v>
      </c>
      <c r="Z238" s="13" t="s">
        <v>1521</v>
      </c>
      <c r="AA238" s="16">
        <v>40996</v>
      </c>
      <c r="AB238" s="32" t="str">
        <f>VLOOKUP(C238,Relatorios!A$3:B1009,2,0)</f>
        <v>Entregue</v>
      </c>
      <c r="AC238" s="45"/>
      <c r="AD238" s="16" t="str">
        <f>VLOOKUP(B238,SAOM!B$2:T1779,16,0)</f>
        <v>Antiga OS 3062/12. Alteração de endereço. Cod acesso antigo 0855.</v>
      </c>
      <c r="AE238" s="16">
        <f t="shared" si="7"/>
        <v>41086</v>
      </c>
      <c r="AF238" s="16">
        <v>41327</v>
      </c>
      <c r="AG238" s="16"/>
      <c r="AH238" s="51" t="s">
        <v>8983</v>
      </c>
      <c r="AI238" s="16" t="s">
        <v>16094</v>
      </c>
      <c r="AJ238" s="120" t="s">
        <v>4492</v>
      </c>
      <c r="AK238" s="33"/>
      <c r="AL238" s="17" t="s">
        <v>4492</v>
      </c>
    </row>
    <row r="239" spans="1:38" s="17" customFormat="1" ht="15.75" customHeight="1">
      <c r="A239" s="11" t="s">
        <v>2153</v>
      </c>
      <c r="B239" s="35" t="s">
        <v>2154</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5" t="str">
        <f>VLOOKUP(B239,SAOM!B$2:O1780,11,0)</f>
        <v>35610-000</v>
      </c>
      <c r="X239" s="37" t="str">
        <f>VLOOKUP(B239,SAOM!B$2:Q1780,13,0)</f>
        <v>00:20:0E:10:48:49</v>
      </c>
      <c r="Y239" s="15">
        <v>40994</v>
      </c>
      <c r="Z239" s="13" t="s">
        <v>1461</v>
      </c>
      <c r="AA239" s="16">
        <v>40996</v>
      </c>
      <c r="AB239" s="32" t="str">
        <f>VLOOKUP(C239,Relatorios!A$3:B1010,2,0)</f>
        <v>Entregue</v>
      </c>
      <c r="AC239" s="45"/>
      <c r="AD239" s="16" t="str">
        <f>VLOOKUP(B239,SAOM!B$2:T1780,16,0)</f>
        <v>Antiga OS 3069/12. Alteração de endereço. Cod acesso antigo 0862.</v>
      </c>
      <c r="AE239" s="16">
        <f t="shared" si="7"/>
        <v>41086</v>
      </c>
      <c r="AF239" s="16" t="s">
        <v>4492</v>
      </c>
      <c r="AG239" s="16"/>
      <c r="AH239" s="51"/>
      <c r="AI239" s="120"/>
      <c r="AJ239" s="120"/>
      <c r="AK239" s="13"/>
      <c r="AL239" s="17" t="s">
        <v>4492</v>
      </c>
    </row>
    <row r="240" spans="1:38" s="17" customFormat="1" ht="15.75" customHeight="1">
      <c r="A240" s="11">
        <v>896</v>
      </c>
      <c r="B240" s="35" t="s">
        <v>2175</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2022</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5" t="str">
        <f>VLOOKUP(B240,SAOM!B$2:O1781,11,0)</f>
        <v>37445-000</v>
      </c>
      <c r="X240" s="37" t="str">
        <f>VLOOKUP(B240,SAOM!B$2:Q1781,13,0)</f>
        <v>00:20:0E:10:4C:3F</v>
      </c>
      <c r="Y240" s="15">
        <v>40991</v>
      </c>
      <c r="Z240" s="13" t="s">
        <v>1846</v>
      </c>
      <c r="AA240" s="16">
        <v>40994</v>
      </c>
      <c r="AB240" s="32" t="str">
        <f>VLOOKUP(C240,Relatorios!A$3:B1011,2,0)</f>
        <v>Entregue</v>
      </c>
      <c r="AC240" s="45"/>
      <c r="AD240" s="16" t="str">
        <f>VLOOKUP(B240,SAOM!B$2:T1781,16,0)</f>
        <v>Antiga OS 3111/12. Alteração de endereço. Cod de acesso 0896. Mac alterado em 23/03 com ciência de Hernan Alves.</v>
      </c>
      <c r="AE240" s="16">
        <f t="shared" si="7"/>
        <v>41084</v>
      </c>
      <c r="AF240" s="16" t="s">
        <v>4492</v>
      </c>
      <c r="AG240" s="16"/>
      <c r="AH240" s="51"/>
      <c r="AI240" s="120"/>
      <c r="AJ240" s="120"/>
      <c r="AK240" s="13"/>
      <c r="AL240" s="17" t="s">
        <v>4492</v>
      </c>
    </row>
    <row r="241" spans="1:38" s="17" customFormat="1" ht="15.75" customHeight="1">
      <c r="A241" s="11" t="s">
        <v>2182</v>
      </c>
      <c r="B241" s="35" t="s">
        <v>2183</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5" t="str">
        <f>VLOOKUP(B241,SAOM!B$2:O1782,11,0)</f>
        <v>39550-000</v>
      </c>
      <c r="X241" s="37" t="str">
        <f>VLOOKUP(B241,SAOM!B$2:Q1782,13,0)</f>
        <v>-</v>
      </c>
      <c r="Y241" s="15"/>
      <c r="Z241" s="13"/>
      <c r="AA241" s="16"/>
      <c r="AB241" s="32" t="e">
        <f>VLOOKUP(C241,Relatorios!A$3:B1012,2,0)</f>
        <v>#N/A</v>
      </c>
      <c r="AC241" s="56" t="s">
        <v>5652</v>
      </c>
      <c r="AD241" s="16" t="str">
        <f>VLOOKUP(B241,SAOM!B$2:T1782,16,0)</f>
        <v xml:space="preserve">Antiga OS 2572/11. Alteração de endereço. ID antigo 0652.
Não consegue contato com o cliente. Conseguimos o número do celular do mesmo, mas ninguem atende. </v>
      </c>
      <c r="AE241" s="16">
        <f t="shared" si="7"/>
        <v>90</v>
      </c>
      <c r="AF241" s="16" t="s">
        <v>4492</v>
      </c>
      <c r="AG241" s="16"/>
      <c r="AH241" s="51"/>
      <c r="AI241" s="120"/>
      <c r="AJ241" s="120"/>
      <c r="AK241" s="33"/>
      <c r="AL241" s="17" t="s">
        <v>4492</v>
      </c>
    </row>
    <row r="242" spans="1:38" s="17" customFormat="1" ht="15.75" customHeight="1">
      <c r="A242" s="11">
        <v>948</v>
      </c>
      <c r="B242" s="35" t="s">
        <v>2216</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2230</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5" t="str">
        <f>VLOOKUP(B242,SAOM!B$2:O1783,11,0)</f>
        <v>36150-000</v>
      </c>
      <c r="X242" s="37" t="str">
        <f>VLOOKUP(B242,SAOM!B$2:Q1783,13,0)</f>
        <v>00:20:0e:10:48:91</v>
      </c>
      <c r="Y242" s="15">
        <v>41106</v>
      </c>
      <c r="Z242" s="13" t="s">
        <v>5345</v>
      </c>
      <c r="AA242" s="16">
        <v>41106</v>
      </c>
      <c r="AB242" s="32">
        <f>VLOOKUP(C242,Relatorios!A$3:B1013,2,0)</f>
        <v>41183</v>
      </c>
      <c r="AC242" s="45" t="s">
        <v>4150</v>
      </c>
      <c r="AD242" s="16" t="str">
        <f>VLOOKUP(B242,SAOM!B$2:T1783,16,0)</f>
        <v xml:space="preserve">
</v>
      </c>
      <c r="AE242" s="16">
        <f t="shared" si="7"/>
        <v>41196</v>
      </c>
      <c r="AF242" s="16">
        <v>41289</v>
      </c>
      <c r="AG242" s="16">
        <v>41292</v>
      </c>
      <c r="AH242" s="51" t="s">
        <v>676</v>
      </c>
      <c r="AI242" s="120" t="s">
        <v>14664</v>
      </c>
      <c r="AJ242" s="120" t="s">
        <v>14117</v>
      </c>
      <c r="AK242" s="13" t="s">
        <v>4492</v>
      </c>
      <c r="AL242" s="17" t="s">
        <v>4492</v>
      </c>
    </row>
    <row r="243" spans="1:38" s="17" customFormat="1" ht="15.75" customHeight="1">
      <c r="A243" s="11">
        <v>938</v>
      </c>
      <c r="B243" s="35" t="s">
        <v>2217</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2231</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5" t="str">
        <f>VLOOKUP(B243,SAOM!B$2:O1784,11,0)</f>
        <v>37360-000</v>
      </c>
      <c r="X243" s="37" t="str">
        <f>VLOOKUP(B243,SAOM!B$2:Q1784,13,0)</f>
        <v>00:20:0E:10:4c:63</v>
      </c>
      <c r="Y243" s="15">
        <v>40994</v>
      </c>
      <c r="Z243" s="13" t="s">
        <v>1846</v>
      </c>
      <c r="AA243" s="16">
        <v>40996</v>
      </c>
      <c r="AB243" s="32" t="str">
        <f>VLOOKUP(C243,Relatorios!A$3:B1014,2,0)</f>
        <v>Entregue</v>
      </c>
      <c r="AC243" s="45"/>
      <c r="AD243" s="16" t="str">
        <f>VLOOKUP(B243,SAOM!B$2:T1784,16,0)</f>
        <v>-</v>
      </c>
      <c r="AE243" s="16">
        <f t="shared" si="7"/>
        <v>41086</v>
      </c>
      <c r="AF243" s="16" t="s">
        <v>4492</v>
      </c>
      <c r="AG243" s="16"/>
      <c r="AH243" s="51"/>
      <c r="AI243" s="120"/>
      <c r="AJ243" s="120"/>
      <c r="AK243" s="33"/>
      <c r="AL243" s="17" t="s">
        <v>4492</v>
      </c>
    </row>
    <row r="244" spans="1:38" s="17" customFormat="1" ht="15.75" customHeight="1">
      <c r="A244" s="11">
        <v>939</v>
      </c>
      <c r="B244" s="35" t="s">
        <v>2218</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2232</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5" t="str">
        <f>VLOOKUP(B244,SAOM!B$2:O1785,11,0)</f>
        <v>39900-000</v>
      </c>
      <c r="X244" s="37" t="str">
        <f>VLOOKUP(B244,SAOM!B$2:Q1785,13,0)</f>
        <v>00:20:0e:10:52:ae</v>
      </c>
      <c r="Y244" s="15">
        <v>41262</v>
      </c>
      <c r="Z244" s="13" t="s">
        <v>5378</v>
      </c>
      <c r="AA244" s="16">
        <v>41262</v>
      </c>
      <c r="AB244" s="32">
        <f>VLOOKUP(C244,Relatorios!A$3:B1015,2,0)</f>
        <v>41277</v>
      </c>
      <c r="AC244" s="45" t="s">
        <v>2511</v>
      </c>
      <c r="AD244" s="16" t="str">
        <f>VLOOKUP(B244,SAOM!B$2:T1785,16,0)</f>
        <v>Endereço incorreto. Av.Olindo de Miranda,1713-são Francisco</v>
      </c>
      <c r="AE244" s="16">
        <f t="shared" si="7"/>
        <v>41352</v>
      </c>
      <c r="AF244" s="16" t="s">
        <v>4492</v>
      </c>
      <c r="AG244" s="16"/>
      <c r="AH244" s="51"/>
      <c r="AI244" s="120"/>
      <c r="AJ244" s="120"/>
      <c r="AK244" s="33"/>
      <c r="AL244" s="17" t="s">
        <v>4492</v>
      </c>
    </row>
    <row r="245" spans="1:38" s="17" customFormat="1" ht="15.75" customHeight="1">
      <c r="A245" s="11">
        <v>940</v>
      </c>
      <c r="B245" s="35" t="s">
        <v>2219</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5" t="s">
        <v>2312</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5" t="str">
        <f>VLOOKUP(B245,SAOM!B$2:O1786,11,0)</f>
        <v>35970-000</v>
      </c>
      <c r="X245" s="37" t="str">
        <f>VLOOKUP(B245,SAOM!B$2:Q1786,13,0)</f>
        <v>00:20:0E:10:49:EB</v>
      </c>
      <c r="Y245" s="15">
        <v>40994</v>
      </c>
      <c r="Z245" s="13" t="s">
        <v>2187</v>
      </c>
      <c r="AA245" s="16">
        <v>40996</v>
      </c>
      <c r="AB245" s="32" t="str">
        <f>VLOOKUP(C245,Relatorios!A$3:B1016,2,0)</f>
        <v>Entregue</v>
      </c>
      <c r="AC245" s="45"/>
      <c r="AD245" s="16" t="str">
        <f>VLOOKUP(B245,SAOM!B$2:T1786,16,0)</f>
        <v>-</v>
      </c>
      <c r="AE245" s="16">
        <f t="shared" si="7"/>
        <v>41086</v>
      </c>
      <c r="AF245" s="16" t="s">
        <v>4492</v>
      </c>
      <c r="AG245" s="16"/>
      <c r="AH245" s="51"/>
      <c r="AI245" s="120"/>
      <c r="AJ245" s="120"/>
      <c r="AK245" s="13"/>
      <c r="AL245" s="17" t="s">
        <v>4492</v>
      </c>
    </row>
    <row r="246" spans="1:38" s="17" customFormat="1" ht="15.75" customHeight="1">
      <c r="A246" s="11">
        <v>942</v>
      </c>
      <c r="B246" s="35" t="s">
        <v>2220</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2233</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5" t="str">
        <f>VLOOKUP(B246,SAOM!B$2:O1787,11,0)</f>
        <v>35770-000</v>
      </c>
      <c r="X246" s="37" t="str">
        <f>VLOOKUP(B246,SAOM!B$2:Q1787,13,0)</f>
        <v>00:20:0E:10:4A:3C</v>
      </c>
      <c r="Y246" s="15">
        <v>40996</v>
      </c>
      <c r="Z246" s="13" t="s">
        <v>2187</v>
      </c>
      <c r="AA246" s="16">
        <v>40998</v>
      </c>
      <c r="AB246" s="32" t="str">
        <f>VLOOKUP(C246,Relatorios!A$3:B1017,2,0)</f>
        <v>Entregue</v>
      </c>
      <c r="AC246" s="45"/>
      <c r="AD246" s="16" t="str">
        <f>VLOOKUP(B246,SAOM!B$2:T1787,16,0)</f>
        <v>-</v>
      </c>
      <c r="AE246" s="16">
        <f t="shared" si="7"/>
        <v>41088</v>
      </c>
      <c r="AF246" s="16" t="s">
        <v>4492</v>
      </c>
      <c r="AG246" s="16"/>
      <c r="AH246" s="51"/>
      <c r="AI246" s="120"/>
      <c r="AJ246" s="120"/>
      <c r="AK246" s="13"/>
      <c r="AL246" s="17" t="s">
        <v>4492</v>
      </c>
    </row>
    <row r="247" spans="1:38" s="17" customFormat="1" ht="15.75" customHeight="1">
      <c r="A247" s="11">
        <v>943</v>
      </c>
      <c r="B247" s="35" t="s">
        <v>2221</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2234</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5" t="str">
        <f>VLOOKUP(B247,SAOM!B$2:O1788,11,0)</f>
        <v>37780-000</v>
      </c>
      <c r="X247" s="37" t="str">
        <f>VLOOKUP(B247,SAOM!B$2:Q1788,13,0)</f>
        <v>00:20:0e:10:49:a9</v>
      </c>
      <c r="Y247" s="15">
        <v>41122</v>
      </c>
      <c r="Z247" s="13" t="s">
        <v>5747</v>
      </c>
      <c r="AA247" s="42">
        <v>41122</v>
      </c>
      <c r="AB247" s="32" t="str">
        <f>VLOOKUP(C247,Relatorios!A$3:B1018,2,0)</f>
        <v>Pronto pra ser entregue</v>
      </c>
      <c r="AC247" s="47" t="s">
        <v>4161</v>
      </c>
      <c r="AD247" s="16" t="str">
        <f>VLOOKUP(B247,SAOM!B$2:T1788,16,0)</f>
        <v xml:space="preserve">
</v>
      </c>
      <c r="AE247" s="16">
        <f t="shared" si="7"/>
        <v>41212</v>
      </c>
      <c r="AF247" s="16" t="s">
        <v>4492</v>
      </c>
      <c r="AG247" s="16"/>
      <c r="AH247" s="51"/>
      <c r="AI247" s="120"/>
      <c r="AJ247" s="120"/>
      <c r="AK247" s="13"/>
      <c r="AL247" s="17" t="s">
        <v>4492</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2772</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5" t="str">
        <f>VLOOKUP(B248,SAOM!B$2:O1789,11,0)</f>
        <v>39850-000</v>
      </c>
      <c r="X248" s="37" t="str">
        <f>VLOOKUP(B248,SAOM!B$2:Q1789,13,0)</f>
        <v>00:20:0e:10:48:aa</v>
      </c>
      <c r="Y248" s="15">
        <v>41040</v>
      </c>
      <c r="Z248" s="13" t="s">
        <v>2115</v>
      </c>
      <c r="AA248" s="108">
        <v>41040</v>
      </c>
      <c r="AB248" s="32">
        <f>VLOOKUP(C248,Relatorios!A$3:B1019,2,0)</f>
        <v>41092</v>
      </c>
      <c r="AC248" s="110" t="s">
        <v>3039</v>
      </c>
      <c r="AD248" s="16" t="str">
        <f>VLOOKUP(B248,SAOM!B$2:T1789,16,0)</f>
        <v>-</v>
      </c>
      <c r="AE248" s="16">
        <f t="shared" si="7"/>
        <v>41130</v>
      </c>
      <c r="AF248" s="16" t="s">
        <v>4492</v>
      </c>
      <c r="AG248" s="16"/>
      <c r="AH248" s="51"/>
      <c r="AI248" s="120"/>
      <c r="AJ248" s="120"/>
      <c r="AK248" s="13"/>
      <c r="AL248" s="17" t="s">
        <v>4492</v>
      </c>
    </row>
    <row r="249" spans="1:38" s="62" customFormat="1" ht="15.75" customHeight="1">
      <c r="A249" s="43">
        <v>945</v>
      </c>
      <c r="B249" s="35" t="s">
        <v>2223</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2236</v>
      </c>
      <c r="O249" s="13" t="str">
        <f>VLOOKUP(N249,Coordenadas!B$2:C1096,2,0)</f>
        <v>NOROESTE</v>
      </c>
      <c r="P249" s="13" t="str">
        <f>VLOOKUP(N249,Coordenadas!B$2:D1096,3,0)</f>
        <v xml:space="preserve"> 18°34'44.35"S</v>
      </c>
      <c r="Q249" s="13" t="str">
        <f>VLOOKUP(N249,Coordenadas!B$2:E1096,4,0)</f>
        <v xml:space="preserve"> 46°31'5.66"O</v>
      </c>
      <c r="R249" s="74">
        <v>4033</v>
      </c>
      <c r="S249" s="28">
        <v>41213</v>
      </c>
      <c r="T249" s="39" t="str">
        <f>VLOOKUP(B249,SAOM!B$2:M1790,9,0)</f>
        <v>Conceição</v>
      </c>
      <c r="U249" s="15" t="str">
        <f>VLOOKUP(B249,SAOM!B$2:N1790,10,0)</f>
        <v>Rua Henrique Cota, 84 - Bela Vista</v>
      </c>
      <c r="V249" s="39" t="str">
        <f>VLOOKUP(B249,SAOM!B$2:P1790,12,0)</f>
        <v>(34) 3822-9770</v>
      </c>
      <c r="W249" s="65" t="str">
        <f>VLOOKUP(B249,SAOM!B$2:O1790,11,0)</f>
        <v>38703-249</v>
      </c>
      <c r="X249" s="37" t="str">
        <f>VLOOKUP(B249,SAOM!B$2:Q1790,13,0)</f>
        <v>00:20:0E:10:52:81</v>
      </c>
      <c r="Y249" s="28">
        <v>41200</v>
      </c>
      <c r="Z249" s="44" t="s">
        <v>5003</v>
      </c>
      <c r="AA249" s="60">
        <v>41200</v>
      </c>
      <c r="AB249" s="32">
        <f>VLOOKUP(C249,Relatorios!A$3:B1020,2,0)</f>
        <v>41254</v>
      </c>
      <c r="AC249" s="49" t="s">
        <v>2899</v>
      </c>
      <c r="AD249" s="16" t="str">
        <f>VLOOKUP(B249,SAOM!B$2:T1790,16,0)</f>
        <v xml:space="preserve">27/08/2012 14:10:28 	Ivan Santos 	Resolvida.  	Solicitação Corrigida
24/04/2012 11:14:07 	Hernan Martins Alves 	Cliente não aceitou a instalação por não estar ciente. </v>
      </c>
      <c r="AE249" s="60">
        <f t="shared" si="7"/>
        <v>41290</v>
      </c>
      <c r="AF249" s="60" t="s">
        <v>4492</v>
      </c>
      <c r="AG249" s="60"/>
      <c r="AH249" s="187"/>
      <c r="AI249" s="121"/>
      <c r="AJ249" s="121"/>
      <c r="AK249" s="44"/>
      <c r="AL249" s="62" t="s">
        <v>4492</v>
      </c>
    </row>
    <row r="250" spans="1:38" s="17" customFormat="1" ht="15.75" customHeight="1">
      <c r="A250" s="11">
        <v>946</v>
      </c>
      <c r="B250" s="35" t="s">
        <v>2224</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2237</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5" t="str">
        <f>VLOOKUP(B250,SAOM!B$2:O1791,11,0)</f>
        <v>36880-000</v>
      </c>
      <c r="X250" s="37" t="str">
        <f>VLOOKUP(B250,SAOM!B$2:Q1791,13,0)</f>
        <v>-</v>
      </c>
      <c r="Y250" s="15"/>
      <c r="Z250" s="13"/>
      <c r="AA250" s="16"/>
      <c r="AB250" s="32" t="e">
        <f>VLOOKUP(C250,Relatorios!A$3:B1021,2,0)</f>
        <v>#N/A</v>
      </c>
      <c r="AC250" s="45" t="s">
        <v>2898</v>
      </c>
      <c r="AD250" s="16" t="str">
        <f>VLOOKUP(B250,SAOM!B$2:T1791,16,0)</f>
        <v xml:space="preserve">Endereço incorreto. Conforme o cliente o endereço correto é: Rua Benedito Valadares, 398 Barra.
</v>
      </c>
      <c r="AE250" s="16">
        <f t="shared" si="7"/>
        <v>90</v>
      </c>
      <c r="AF250" s="16" t="s">
        <v>4492</v>
      </c>
      <c r="AG250" s="16"/>
      <c r="AH250" s="51"/>
      <c r="AI250" s="120"/>
      <c r="AJ250" s="120"/>
      <c r="AK250" s="13"/>
      <c r="AL250" s="17" t="s">
        <v>4492</v>
      </c>
    </row>
    <row r="251" spans="1:38" s="17" customFormat="1" ht="15.75" customHeight="1">
      <c r="A251" s="11">
        <v>947</v>
      </c>
      <c r="B251" s="35" t="s">
        <v>2225</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2238</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5" t="str">
        <f>VLOOKUP(B251,SAOM!B$2:O1792,11,0)</f>
        <v>36925-000</v>
      </c>
      <c r="X251" s="37" t="str">
        <f>VLOOKUP(B251,SAOM!B$2:Q1792,13,0)</f>
        <v>00:20:0e:10:4c:89</v>
      </c>
      <c r="Y251" s="15">
        <v>41010</v>
      </c>
      <c r="Z251" s="13" t="s">
        <v>2115</v>
      </c>
      <c r="AA251" s="16">
        <v>41010</v>
      </c>
      <c r="AB251" s="32">
        <f>VLOOKUP(C251,Relatorios!A$3:B1022,2,0)</f>
        <v>41058</v>
      </c>
      <c r="AC251" s="45"/>
      <c r="AD251" s="16" t="str">
        <f>VLOOKUP(B251,SAOM!B$2:T1792,16,0)</f>
        <v xml:space="preserve">Novo contato: Juninho (31) 9867-6654.
Vsat retirada de monitoramento até que seja inserido linha de comando. Albo Vieira Vodanet Telecomunicações
</v>
      </c>
      <c r="AE251" s="16">
        <f t="shared" si="7"/>
        <v>41100</v>
      </c>
      <c r="AF251" s="16">
        <v>41283</v>
      </c>
      <c r="AG251" s="16"/>
      <c r="AH251" s="51" t="s">
        <v>8982</v>
      </c>
      <c r="AI251" s="120" t="s">
        <v>12553</v>
      </c>
      <c r="AJ251" s="120"/>
      <c r="AK251" s="13"/>
      <c r="AL251" s="17" t="s">
        <v>4492</v>
      </c>
    </row>
    <row r="252" spans="1:38" s="17" customFormat="1" ht="15.75" customHeight="1">
      <c r="A252" s="11">
        <v>937</v>
      </c>
      <c r="B252" s="35" t="s">
        <v>2226</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2299</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5" t="str">
        <f>VLOOKUP(B252,SAOM!B$2:O1793,11,0)</f>
        <v>36220-000</v>
      </c>
      <c r="X252" s="37" t="str">
        <f>VLOOKUP(B252,SAOM!B$2:Q1793,13,0)</f>
        <v>00:20:0e:10:48:60</v>
      </c>
      <c r="Y252" s="15">
        <v>40997</v>
      </c>
      <c r="Z252" s="13" t="s">
        <v>1846</v>
      </c>
      <c r="AA252" s="16">
        <v>41002</v>
      </c>
      <c r="AB252" s="32" t="str">
        <f>VLOOKUP(C252,Relatorios!A$3:B1023,2,0)</f>
        <v>Entregue</v>
      </c>
      <c r="AC252" s="45"/>
      <c r="AD252" s="16" t="str">
        <f>VLOOKUP(B252,SAOM!B$2:T1793,16,0)</f>
        <v>-</v>
      </c>
      <c r="AE252" s="16">
        <f t="shared" si="7"/>
        <v>41092</v>
      </c>
      <c r="AF252" s="16" t="s">
        <v>4492</v>
      </c>
      <c r="AG252" s="16"/>
      <c r="AH252" s="51"/>
      <c r="AI252" s="120"/>
      <c r="AJ252" s="120"/>
      <c r="AK252" s="13"/>
      <c r="AL252" s="17" t="s">
        <v>4492</v>
      </c>
    </row>
    <row r="253" spans="1:38" s="62" customFormat="1" ht="15.75" customHeight="1">
      <c r="A253" s="43">
        <v>936</v>
      </c>
      <c r="B253" s="35" t="s">
        <v>2227</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2239</v>
      </c>
      <c r="O253" s="13" t="str">
        <f>VLOOKUP(N253,Coordenadas!B$2:C1100,2,0)</f>
        <v>LESTE</v>
      </c>
      <c r="P253" s="13" t="str">
        <f>VLOOKUP(N253,Coordenadas!B$2:D1100,3,0)</f>
        <v xml:space="preserve"> 19°25'3.62"S</v>
      </c>
      <c r="Q253" s="13" t="str">
        <f>VLOOKUP(N253,Coordenadas!B$2:E1100,4,0)</f>
        <v xml:space="preserve"> 41°43'39.50"O</v>
      </c>
      <c r="R253" s="74">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5" t="str">
        <f>VLOOKUP(B253,SAOM!B$2:O1794,11,0)</f>
        <v>35249-000</v>
      </c>
      <c r="X253" s="37" t="str">
        <f>VLOOKUP(B253,SAOM!B$2:Q1794,13,0)</f>
        <v>00:20:0E:10:4D:0A</v>
      </c>
      <c r="Y253" s="28">
        <v>41166</v>
      </c>
      <c r="Z253" s="44" t="s">
        <v>6080</v>
      </c>
      <c r="AA253" s="60">
        <v>41169</v>
      </c>
      <c r="AB253" s="32">
        <f>VLOOKUP(C253,Relatorios!A$3:B1024,2,0)</f>
        <v>41291</v>
      </c>
      <c r="AC253" s="49" t="s">
        <v>5126</v>
      </c>
      <c r="AD253" s="16" t="str">
        <f>VLOOKUP(B253,SAOM!B$2:T1794,16,0)</f>
        <v>5/7 5/7 - Em contato com a Sra. Claudia (33) 3328-1564 -1180, informou que não autoriza a instalação da antena, pois informou que a localidade não tem estrutrura.</v>
      </c>
      <c r="AE253" s="16">
        <f t="shared" si="7"/>
        <v>41259</v>
      </c>
      <c r="AF253" s="60" t="s">
        <v>4492</v>
      </c>
      <c r="AG253" s="60"/>
      <c r="AH253" s="187"/>
      <c r="AI253" s="121"/>
      <c r="AJ253" s="121"/>
      <c r="AK253" s="44"/>
      <c r="AL253" s="62" t="s">
        <v>4492</v>
      </c>
    </row>
    <row r="254" spans="1:38" s="17" customFormat="1" ht="15.75" customHeight="1">
      <c r="A254" s="11">
        <v>935</v>
      </c>
      <c r="B254" s="35" t="s">
        <v>2228</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2240</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5" t="str">
        <f>VLOOKUP(B254,SAOM!B$2:O1795,11,0)</f>
        <v>37450-000</v>
      </c>
      <c r="X254" s="37" t="str">
        <f>VLOOKUP(B254,SAOM!B$2:Q1795,13,0)</f>
        <v>00:20:0e:10:48:9a</v>
      </c>
      <c r="Y254" s="15">
        <v>41001</v>
      </c>
      <c r="Z254" s="13" t="s">
        <v>1846</v>
      </c>
      <c r="AA254" s="16">
        <v>41002</v>
      </c>
      <c r="AB254" s="32" t="str">
        <f>VLOOKUP(C254,Relatorios!A$3:B1025,2,0)</f>
        <v>Entregue</v>
      </c>
      <c r="AC254" s="45"/>
      <c r="AD254" s="16" t="str">
        <f>VLOOKUP(B254,SAOM!B$2:T1795,16,0)</f>
        <v>-</v>
      </c>
      <c r="AE254" s="16">
        <f t="shared" si="7"/>
        <v>41092</v>
      </c>
      <c r="AF254" s="16" t="s">
        <v>4492</v>
      </c>
      <c r="AG254" s="16"/>
      <c r="AH254" s="51"/>
      <c r="AI254" s="120"/>
      <c r="AJ254" s="120"/>
      <c r="AK254" s="13"/>
      <c r="AL254" s="17" t="s">
        <v>4492</v>
      </c>
    </row>
    <row r="255" spans="1:38" s="17" customFormat="1" ht="15.75" customHeight="1">
      <c r="A255" s="11">
        <v>934</v>
      </c>
      <c r="B255" s="35" t="s">
        <v>2229</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2313</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5" t="str">
        <f>VLOOKUP(B255,SAOM!B$2:O1796,11,0)</f>
        <v>39880-000</v>
      </c>
      <c r="X255" s="37" t="str">
        <f>VLOOKUP(B255,SAOM!B$2:Q1796,13,0)</f>
        <v>00:20:0e:10:4c:a6</v>
      </c>
      <c r="Y255" s="15">
        <v>41016</v>
      </c>
      <c r="Z255" s="13" t="s">
        <v>2115</v>
      </c>
      <c r="AA255" s="16">
        <v>41016</v>
      </c>
      <c r="AB255" s="32">
        <f>VLOOKUP(C255,Relatorios!A$3:B1026,2,0)</f>
        <v>41058</v>
      </c>
      <c r="AC255" s="45"/>
      <c r="AD255" s="16" t="str">
        <f>VLOOKUP(B255,SAOM!B$2:T1796,16,0)</f>
        <v>-</v>
      </c>
      <c r="AE255" s="16">
        <f t="shared" si="7"/>
        <v>41106</v>
      </c>
      <c r="AF255" s="16" t="s">
        <v>4492</v>
      </c>
      <c r="AG255" s="16"/>
      <c r="AH255" s="51"/>
      <c r="AI255" s="120"/>
      <c r="AJ255" s="120"/>
      <c r="AK255" s="13"/>
      <c r="AL255" s="17" t="s">
        <v>4492</v>
      </c>
    </row>
    <row r="256" spans="1:38" s="72" customFormat="1" ht="15.75" customHeight="1">
      <c r="A256" s="66">
        <v>3509</v>
      </c>
      <c r="B256" s="67">
        <v>3509</v>
      </c>
      <c r="C256" s="35">
        <v>3509</v>
      </c>
      <c r="D256" s="37" t="str">
        <f>VLOOKUP(B256,SAOM!B$2:H1913,7,0)</f>
        <v>SES-LADA-3509</v>
      </c>
      <c r="E256" s="68">
        <v>41044</v>
      </c>
      <c r="F256" s="68">
        <v>41117</v>
      </c>
      <c r="G256" s="15">
        <f>VLOOKUP(B256,SAOM!B$2:D1800,3,0)</f>
        <v>41117</v>
      </c>
      <c r="H256" s="68">
        <f t="shared" si="6"/>
        <v>41132</v>
      </c>
      <c r="I256" s="68">
        <v>41050</v>
      </c>
      <c r="J256" s="69" t="s">
        <v>1406</v>
      </c>
      <c r="K256" s="37" t="str">
        <f>VLOOKUP(B256,SAOM!B$2:H1797,4,0)</f>
        <v>Agendado</v>
      </c>
      <c r="L256" s="12" t="s">
        <v>1406</v>
      </c>
      <c r="M256" s="12" t="s">
        <v>1406</v>
      </c>
      <c r="N256" s="13" t="s">
        <v>1929</v>
      </c>
      <c r="O256" s="13" t="str">
        <f>VLOOKUP(N256,Coordenadas!B$2:C1103,2,0)</f>
        <v>CENTRO SUL</v>
      </c>
      <c r="P256" s="13" t="str">
        <f>VLOOKUP(N256,Coordenadas!B$2:D1103,3,0)</f>
        <v xml:space="preserve"> 20°54'59.74"S</v>
      </c>
      <c r="Q256" s="13" t="str">
        <f>VLOOKUP(N256,Coordenadas!B$2:E1103,4,0)</f>
        <v xml:space="preserve"> 44° 4'32.17"O</v>
      </c>
      <c r="R256" s="76">
        <v>4033</v>
      </c>
      <c r="S256" s="68">
        <v>41110</v>
      </c>
      <c r="T256" s="39" t="str">
        <f>VLOOKUP(B256,SAOM!B$2:M1797,9,0)</f>
        <v>Claudia Resende do Nascimento</v>
      </c>
      <c r="U256" s="15" t="str">
        <f>VLOOKUP(B256,SAOM!B$2:N1797,10,0)</f>
        <v>Praça Amaro Lopes, 606 - Bairro Centro</v>
      </c>
      <c r="V256" s="39" t="str">
        <f>VLOOKUP(B256,SAOM!B$2:P1797,12,0)</f>
        <v>32 3363-1512</v>
      </c>
      <c r="W256" s="65" t="str">
        <f>VLOOKUP(B256,SAOM!B$2:O1797,11,0)</f>
        <v>36345-000</v>
      </c>
      <c r="X256" s="37" t="str">
        <f>VLOOKUP(B256,SAOM!B$2:Q1797,13,0)</f>
        <v>00:20:0e:10:4f:96</v>
      </c>
      <c r="Y256" s="68">
        <v>41109</v>
      </c>
      <c r="Z256" s="70" t="s">
        <v>5677</v>
      </c>
      <c r="AA256" s="71"/>
      <c r="AB256" s="32" t="e">
        <f>VLOOKUP(C256,Relatorios!A$3:B1027,2,0)</f>
        <v>#N/A</v>
      </c>
      <c r="AC256" s="50" t="s">
        <v>5562</v>
      </c>
      <c r="AD256" s="16" t="str">
        <f>VLOOKUP(B256,SAOM!B$2:T1797,16,0)</f>
        <v xml:space="preserve">OS cancelada no dia 05/07, mas sem recebimento de email. Já instalada.
18/6 - Cliente notificado por ofício </v>
      </c>
      <c r="AE256" s="16">
        <f t="shared" si="7"/>
        <v>90</v>
      </c>
      <c r="AF256" s="71" t="s">
        <v>4492</v>
      </c>
      <c r="AG256" s="71"/>
      <c r="AH256" s="188"/>
      <c r="AI256" s="122"/>
      <c r="AJ256" s="122"/>
      <c r="AK256" s="70" t="s">
        <v>5567</v>
      </c>
      <c r="AL256" s="72" t="s">
        <v>4492</v>
      </c>
    </row>
    <row r="257" spans="1:38" s="17" customFormat="1" ht="15.75" customHeight="1">
      <c r="A257" s="11">
        <v>951</v>
      </c>
      <c r="B257" s="35" t="s">
        <v>2371</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2372</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5"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4492</v>
      </c>
      <c r="AG257" s="16"/>
      <c r="AH257" s="51"/>
      <c r="AI257" s="120"/>
      <c r="AJ257" s="120"/>
      <c r="AK257" s="13"/>
      <c r="AL257" s="17" t="s">
        <v>4492</v>
      </c>
    </row>
    <row r="258" spans="1:38" s="17" customFormat="1" ht="15.75" customHeight="1">
      <c r="A258" s="11">
        <v>949</v>
      </c>
      <c r="B258" s="35" t="s">
        <v>2376</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2377</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5" t="str">
        <f>VLOOKUP(B258,SAOM!B$2:O1799,11,0)</f>
        <v>37440-000</v>
      </c>
      <c r="X258" s="37" t="str">
        <f>VLOOKUP(B258,SAOM!B$2:Q1799,13,0)</f>
        <v>00:20:0E:10:4D:0D</v>
      </c>
      <c r="Y258" s="15">
        <v>41157</v>
      </c>
      <c r="Z258" s="13" t="s">
        <v>7092</v>
      </c>
      <c r="AA258" s="16">
        <v>41157</v>
      </c>
      <c r="AB258" s="32">
        <f>VLOOKUP(C258,Relatorios!A$3:B1029,2,0)</f>
        <v>41271</v>
      </c>
      <c r="AC258" s="45" t="s">
        <v>4110</v>
      </c>
      <c r="AD258" s="16" t="str">
        <f>VLOOKUP(B258,SAOM!B$2:T1799,16,0)</f>
        <v>18/6 - Cliente notificado por Ofício.</v>
      </c>
      <c r="AE258" s="16">
        <f t="shared" si="7"/>
        <v>41247</v>
      </c>
      <c r="AF258" s="16" t="s">
        <v>4492</v>
      </c>
      <c r="AG258" s="16"/>
      <c r="AH258" s="51"/>
      <c r="AI258" s="120"/>
      <c r="AJ258" s="120"/>
      <c r="AK258" s="13"/>
      <c r="AL258" s="17" t="s">
        <v>4492</v>
      </c>
    </row>
    <row r="259" spans="1:38" s="17" customFormat="1" ht="15.75" customHeight="1">
      <c r="A259" s="11">
        <v>950</v>
      </c>
      <c r="B259" s="35" t="s">
        <v>2381</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2382</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5" t="str">
        <f>VLOOKUP(B259,SAOM!B$2:O1800,11,0)</f>
        <v>37997-000</v>
      </c>
      <c r="X259" s="37" t="str">
        <f>VLOOKUP(B259,SAOM!B$2:Q1800,13,0)</f>
        <v>00:20:0E:10:4A:83</v>
      </c>
      <c r="Y259" s="15">
        <v>41129</v>
      </c>
      <c r="Z259" s="13" t="s">
        <v>5506</v>
      </c>
      <c r="AA259" s="42">
        <v>41129</v>
      </c>
      <c r="AB259" s="32">
        <f>VLOOKUP(C259,Relatorios!A$3:B1030,2,0)</f>
        <v>41183</v>
      </c>
      <c r="AC259" s="47" t="s">
        <v>2510</v>
      </c>
      <c r="AD259" s="16" t="str">
        <f>VLOOKUP(B259,SAOM!B$2:T1800,16,0)</f>
        <v xml:space="preserve">ENDEREÇO INCORRETO rua Juscelino Kubitschek-92-centro
</v>
      </c>
      <c r="AE259" s="16">
        <f t="shared" si="7"/>
        <v>41219</v>
      </c>
      <c r="AF259" s="16" t="s">
        <v>4492</v>
      </c>
      <c r="AG259" s="16"/>
      <c r="AH259" s="51"/>
      <c r="AI259" s="120"/>
      <c r="AJ259" s="120"/>
      <c r="AK259" s="13"/>
      <c r="AL259" s="17" t="s">
        <v>4492</v>
      </c>
    </row>
    <row r="260" spans="1:38" s="17" customFormat="1" ht="15.75" customHeight="1">
      <c r="A260" s="11">
        <v>952</v>
      </c>
      <c r="B260" s="35" t="s">
        <v>2385</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2386</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5" t="str">
        <f>VLOOKUP(B260,SAOM!B$2:O1801,11,0)</f>
        <v>36360-000</v>
      </c>
      <c r="X260" s="37" t="str">
        <f>VLOOKUP(B260,SAOM!B$2:Q1801,13,0)</f>
        <v>00:20:0e:10:48:b5</v>
      </c>
      <c r="Y260" s="15">
        <v>41026</v>
      </c>
      <c r="Z260" s="13" t="s">
        <v>2315</v>
      </c>
      <c r="AA260" s="108">
        <v>41026</v>
      </c>
      <c r="AB260" s="32">
        <f>VLOOKUP(C260,Relatorios!A$3:B1031,2,0)</f>
        <v>41058</v>
      </c>
      <c r="AC260" s="110"/>
      <c r="AD260" s="16" t="str">
        <f>VLOOKUP(B260,SAOM!B$2:T1801,16,0)</f>
        <v>-</v>
      </c>
      <c r="AE260" s="16">
        <f t="shared" si="7"/>
        <v>41116</v>
      </c>
      <c r="AF260" s="16">
        <v>41184</v>
      </c>
      <c r="AG260" s="16">
        <v>41193</v>
      </c>
      <c r="AH260" s="51" t="s">
        <v>676</v>
      </c>
      <c r="AI260" s="120" t="s">
        <v>9014</v>
      </c>
      <c r="AJ260" s="120" t="s">
        <v>9036</v>
      </c>
      <c r="AK260" s="13" t="s">
        <v>4492</v>
      </c>
      <c r="AL260" s="17" t="s">
        <v>4492</v>
      </c>
    </row>
    <row r="261" spans="1:38" s="17" customFormat="1" ht="15.75" customHeight="1">
      <c r="A261" s="11">
        <v>953</v>
      </c>
      <c r="B261" s="35" t="s">
        <v>2390</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4440</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5" t="str">
        <f>VLOOKUP(B261,SAOM!B$2:O1802,11,0)</f>
        <v>36947-000</v>
      </c>
      <c r="X261" s="37" t="str">
        <f>VLOOKUP(B261,SAOM!B$2:Q1802,13,0)</f>
        <v>00:20:0e:10:4b:1a</v>
      </c>
      <c r="Y261" s="15">
        <v>41129</v>
      </c>
      <c r="Z261" s="13" t="s">
        <v>2308</v>
      </c>
      <c r="AA261" s="42">
        <v>41129</v>
      </c>
      <c r="AB261" s="32">
        <f>VLOOKUP(C261,Relatorios!A$3:B1032,2,0)</f>
        <v>41183</v>
      </c>
      <c r="AC261" s="47" t="s">
        <v>15869</v>
      </c>
      <c r="AD261" s="16" t="str">
        <f>VLOOKUP(B261,SAOM!B$2:T1802,16,0)</f>
        <v>Endereço confirmado: 
Expedicionario Taumaturgo,66. 
Vsat SES-COMA-0953 retirada de monitoramento, segundo Sebastião, acessor do secretário , a unidade de saúde esta passando por uma reforma e a previsão de término é até Junho/2013.</v>
      </c>
      <c r="AE261" s="16">
        <f t="shared" ref="AE261:AE324" si="9">AA261+90</f>
        <v>41219</v>
      </c>
      <c r="AF261" s="16">
        <v>41163</v>
      </c>
      <c r="AG261" s="16"/>
      <c r="AH261" s="51" t="s">
        <v>8982</v>
      </c>
      <c r="AI261" s="120" t="s">
        <v>12553</v>
      </c>
      <c r="AJ261" s="120"/>
      <c r="AK261" s="13"/>
      <c r="AL261" s="17" t="s">
        <v>4492</v>
      </c>
    </row>
    <row r="262" spans="1:38" s="17" customFormat="1" ht="15.75" customHeight="1">
      <c r="A262" s="11">
        <v>954</v>
      </c>
      <c r="B262" s="35" t="s">
        <v>2399</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2392</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5" t="str">
        <f>VLOOKUP(B262,SAOM!B$2:O1803,11,0)</f>
        <v>37670-000</v>
      </c>
      <c r="X262" s="37" t="str">
        <f>VLOOKUP(B262,SAOM!B$2:Q1803,13,0)</f>
        <v>00:20:0e:10:48:bc</v>
      </c>
      <c r="Y262" s="15">
        <v>41024</v>
      </c>
      <c r="Z262" s="13" t="s">
        <v>1846</v>
      </c>
      <c r="AA262" s="108">
        <v>41024</v>
      </c>
      <c r="AB262" s="32">
        <f>VLOOKUP(C262,Relatorios!A$3:B1033,2,0)</f>
        <v>41058</v>
      </c>
      <c r="AC262" s="110"/>
      <c r="AD262" s="16" t="str">
        <f>VLOOKUP(B262,SAOM!B$2:T1803,16,0)</f>
        <v>-</v>
      </c>
      <c r="AE262" s="16">
        <f t="shared" si="9"/>
        <v>41114</v>
      </c>
      <c r="AF262" s="16" t="s">
        <v>4492</v>
      </c>
      <c r="AG262" s="16"/>
      <c r="AH262" s="51"/>
      <c r="AI262" s="120"/>
      <c r="AJ262" s="120"/>
      <c r="AK262" s="13"/>
      <c r="AL262" s="17" t="s">
        <v>4492</v>
      </c>
    </row>
    <row r="263" spans="1:38" s="17" customFormat="1" ht="15.75" customHeight="1">
      <c r="A263" s="11">
        <v>956</v>
      </c>
      <c r="B263" s="35" t="s">
        <v>2400</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2588</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5" t="str">
        <f>VLOOKUP(B263,SAOM!B$2:O1804,11,0)</f>
        <v>39912-000</v>
      </c>
      <c r="X263" s="37" t="str">
        <f>VLOOKUP(B263,SAOM!B$2:Q1804,13,0)</f>
        <v>00:20:0e:10:49:9a</v>
      </c>
      <c r="Y263" s="15">
        <v>41023</v>
      </c>
      <c r="Z263" s="13" t="s">
        <v>2115</v>
      </c>
      <c r="AA263" s="16">
        <v>41023</v>
      </c>
      <c r="AB263" s="32">
        <f>VLOOKUP(C263,Relatorios!A$3:B1034,2,0)</f>
        <v>41058</v>
      </c>
      <c r="AC263" s="45"/>
      <c r="AD263" s="16" t="str">
        <f>VLOOKUP(B263,SAOM!B$2:T1804,16,0)</f>
        <v>-</v>
      </c>
      <c r="AE263" s="16">
        <f t="shared" si="9"/>
        <v>41113</v>
      </c>
      <c r="AF263" s="16" t="s">
        <v>4492</v>
      </c>
      <c r="AG263" s="16"/>
      <c r="AH263" s="51"/>
      <c r="AI263" s="120"/>
      <c r="AJ263" s="120"/>
      <c r="AK263" s="13"/>
      <c r="AL263" s="17" t="s">
        <v>4492</v>
      </c>
    </row>
    <row r="264" spans="1:38" s="17" customFormat="1" ht="15.75" customHeight="1">
      <c r="A264" s="11">
        <v>3231</v>
      </c>
      <c r="B264" s="35" t="s">
        <v>2488</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5" t="str">
        <f>VLOOKUP(B264,SAOM!B$2:O1805,11,0)</f>
        <v>33045-090</v>
      </c>
      <c r="X264" s="37" t="str">
        <f>VLOOKUP(B264,SAOM!B$2:Q1805,13,0)</f>
        <v>00:20:0e:10:4c:64</v>
      </c>
      <c r="Y264" s="15">
        <v>41011</v>
      </c>
      <c r="Z264" s="13" t="s">
        <v>2187</v>
      </c>
      <c r="AA264" s="16">
        <v>41011</v>
      </c>
      <c r="AB264" s="32">
        <f>VLOOKUP(C264,Relatorios!A$3:B1035,2,0)</f>
        <v>41058</v>
      </c>
      <c r="AC264" s="45"/>
      <c r="AD264" s="16" t="str">
        <f>VLOOKUP(B264,SAOM!B$2:T1805,16,0)</f>
        <v>-</v>
      </c>
      <c r="AE264" s="16">
        <f t="shared" si="9"/>
        <v>41101</v>
      </c>
      <c r="AF264" s="16" t="s">
        <v>4492</v>
      </c>
      <c r="AG264" s="16"/>
      <c r="AH264" s="51"/>
      <c r="AI264" s="120"/>
      <c r="AJ264" s="120"/>
      <c r="AK264" s="13" t="s">
        <v>3801</v>
      </c>
      <c r="AL264" s="17" t="s">
        <v>4492</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2772</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5" t="str">
        <f>VLOOKUP(B265,SAOM!B$2:O1806,11,0)</f>
        <v>39850-000</v>
      </c>
      <c r="X265" s="37" t="str">
        <f>VLOOKUP(B265,SAOM!B$2:Q1806,13,0)</f>
        <v>00:20:0e:10:4c:23</v>
      </c>
      <c r="Y265" s="15">
        <v>41040</v>
      </c>
      <c r="Z265" s="13" t="s">
        <v>2115</v>
      </c>
      <c r="AA265" s="16">
        <v>41040</v>
      </c>
      <c r="AB265" s="32">
        <f>VLOOKUP(C265,Relatorios!A$3:B1036,2,0)</f>
        <v>41092</v>
      </c>
      <c r="AC265" s="45"/>
      <c r="AD265" s="16" t="str">
        <f>VLOOKUP(B265,SAOM!B$2:T1806,16,0)</f>
        <v>-</v>
      </c>
      <c r="AE265" s="16">
        <f t="shared" si="9"/>
        <v>41130</v>
      </c>
      <c r="AF265" s="16" t="s">
        <v>4492</v>
      </c>
      <c r="AG265" s="16"/>
      <c r="AH265" s="51"/>
      <c r="AI265" s="120"/>
      <c r="AJ265" s="120"/>
      <c r="AK265" s="13"/>
      <c r="AL265" s="17" t="s">
        <v>4492</v>
      </c>
    </row>
    <row r="266" spans="1:38" s="17" customFormat="1" ht="15.75" customHeight="1">
      <c r="A266" s="11">
        <v>3233</v>
      </c>
      <c r="B266" s="35" t="s">
        <v>2490</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5" t="str">
        <f>VLOOKUP(B266,SAOM!B$2:O1807,11,0)</f>
        <v>33115-340</v>
      </c>
      <c r="X266" s="37" t="str">
        <f>VLOOKUP(B266,SAOM!B$2:Q1807,13,0)</f>
        <v>00:20:0E:10:49:9E</v>
      </c>
      <c r="Y266" s="15">
        <v>41016</v>
      </c>
      <c r="Z266" s="13" t="s">
        <v>3803</v>
      </c>
      <c r="AA266" s="16">
        <v>41016</v>
      </c>
      <c r="AB266" s="32">
        <f>VLOOKUP(C266,Relatorios!A$3:B1037,2,0)</f>
        <v>41058</v>
      </c>
      <c r="AC266" s="45"/>
      <c r="AD266" s="16" t="str">
        <f>VLOOKUP(B266,SAOM!B$2:T1807,16,0)</f>
        <v>-</v>
      </c>
      <c r="AE266" s="16">
        <f t="shared" si="9"/>
        <v>41106</v>
      </c>
      <c r="AF266" s="16" t="s">
        <v>4492</v>
      </c>
      <c r="AG266" s="16"/>
      <c r="AH266" s="51"/>
      <c r="AI266" s="120"/>
      <c r="AJ266" s="120"/>
      <c r="AK266" s="13"/>
      <c r="AL266" s="17" t="s">
        <v>4492</v>
      </c>
    </row>
    <row r="267" spans="1:38" s="17" customFormat="1" ht="15.75" customHeight="1">
      <c r="A267" s="11">
        <v>3234</v>
      </c>
      <c r="B267" s="35" t="s">
        <v>2491</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5" t="str">
        <f>VLOOKUP(B267,SAOM!B$2:O1808,11,0)</f>
        <v>33070-070</v>
      </c>
      <c r="X267" s="37" t="str">
        <f>VLOOKUP(B267,SAOM!B$2:Q1808,13,0)</f>
        <v>00:20:0E:10:4A:92</v>
      </c>
      <c r="Y267" s="15">
        <v>41158</v>
      </c>
      <c r="Z267" s="13" t="s">
        <v>1449</v>
      </c>
      <c r="AA267" s="16">
        <v>41158</v>
      </c>
      <c r="AB267" s="32">
        <f>VLOOKUP(C267,Relatorios!A$3:B1038,2,0)</f>
        <v>41193</v>
      </c>
      <c r="AC267" s="45" t="s">
        <v>2900</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4492</v>
      </c>
      <c r="AG267" s="16"/>
      <c r="AH267" s="51"/>
      <c r="AI267" s="120"/>
      <c r="AJ267" s="120"/>
      <c r="AK267" s="13"/>
      <c r="AL267" s="17" t="s">
        <v>4492</v>
      </c>
    </row>
    <row r="268" spans="1:38" s="17" customFormat="1" ht="15.75" customHeight="1">
      <c r="A268" s="11">
        <v>3236</v>
      </c>
      <c r="B268" s="35" t="s">
        <v>2492</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5" t="str">
        <f>VLOOKUP(B268,SAOM!B$2:O1809,11,0)</f>
        <v>33105-460</v>
      </c>
      <c r="X268" s="37" t="str">
        <f>VLOOKUP(B268,SAOM!B$2:Q1809,13,0)</f>
        <v>00:20:0e:10:48:72</v>
      </c>
      <c r="Y268" s="15">
        <v>41012</v>
      </c>
      <c r="Z268" s="13" t="s">
        <v>2315</v>
      </c>
      <c r="AA268" s="16">
        <v>41012</v>
      </c>
      <c r="AB268" s="32">
        <f>VLOOKUP(C268,Relatorios!A$3:B1039,2,0)</f>
        <v>41058</v>
      </c>
      <c r="AC268" s="45"/>
      <c r="AD268" s="16" t="str">
        <f>VLOOKUP(B268,SAOM!B$2:T1809,16,0)</f>
        <v>-</v>
      </c>
      <c r="AE268" s="16">
        <f t="shared" si="9"/>
        <v>41102</v>
      </c>
      <c r="AF268" s="16" t="s">
        <v>4492</v>
      </c>
      <c r="AG268" s="16"/>
      <c r="AH268" s="51"/>
      <c r="AI268" s="120"/>
      <c r="AJ268" s="120"/>
      <c r="AK268" s="13"/>
      <c r="AL268" s="17" t="s">
        <v>4492</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5" t="str">
        <f>VLOOKUP(B269,SAOM!B$2:O1810,11,0)</f>
        <v>33025-280</v>
      </c>
      <c r="X269" s="37" t="str">
        <f>VLOOKUP(B269,SAOM!B$2:Q1810,13,0)</f>
        <v>00:20:0e:10:48:f5</v>
      </c>
      <c r="Y269" s="15">
        <v>41018</v>
      </c>
      <c r="Z269" s="13" t="s">
        <v>4098</v>
      </c>
      <c r="AA269" s="16">
        <v>41019</v>
      </c>
      <c r="AB269" s="32" t="e">
        <f>VLOOKUP(C269,Relatorios!A$3:B1040,2,0)</f>
        <v>#N/A</v>
      </c>
      <c r="AC269" s="45"/>
      <c r="AD269" s="16" t="str">
        <f>VLOOKUP(B269,SAOM!B$2:T1810,16,0)</f>
        <v>-</v>
      </c>
      <c r="AE269" s="16">
        <f t="shared" si="9"/>
        <v>41109</v>
      </c>
      <c r="AF269" s="16" t="s">
        <v>4492</v>
      </c>
      <c r="AG269" s="16"/>
      <c r="AH269" s="51"/>
      <c r="AI269" s="120"/>
      <c r="AJ269" s="120"/>
      <c r="AK269" s="13"/>
      <c r="AL269" s="17" t="s">
        <v>4492</v>
      </c>
    </row>
    <row r="270" spans="1:38" s="17" customFormat="1" ht="15.75" customHeight="1">
      <c r="A270" s="11">
        <v>3238</v>
      </c>
      <c r="B270" s="35" t="s">
        <v>2493</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5" t="str">
        <f>VLOOKUP(B270,SAOM!B$2:O1811,11,0)</f>
        <v>33145-160</v>
      </c>
      <c r="X270" s="37" t="str">
        <f>VLOOKUP(B270,SAOM!B$2:Q1811,13,0)</f>
        <v>00:20:0e:10:4a:07</v>
      </c>
      <c r="Y270" s="15">
        <v>41019</v>
      </c>
      <c r="Z270" s="13" t="s">
        <v>1620</v>
      </c>
      <c r="AA270" s="16">
        <v>41019</v>
      </c>
      <c r="AB270" s="32">
        <f>VLOOKUP(C270,Relatorios!A$3:B1041,2,0)</f>
        <v>41058</v>
      </c>
      <c r="AC270" s="45"/>
      <c r="AD270" s="16" t="str">
        <f>VLOOKUP(B270,SAOM!B$2:T1811,16,0)</f>
        <v>-</v>
      </c>
      <c r="AE270" s="16">
        <f t="shared" si="9"/>
        <v>41109</v>
      </c>
      <c r="AF270" s="16">
        <v>41327</v>
      </c>
      <c r="AG270" s="16"/>
      <c r="AH270" s="51" t="s">
        <v>676</v>
      </c>
      <c r="AI270" s="120"/>
      <c r="AJ270" s="120"/>
      <c r="AK270" s="13"/>
      <c r="AL270" s="17" t="s">
        <v>4492</v>
      </c>
    </row>
    <row r="271" spans="1:38" s="17" customFormat="1" ht="15.75" customHeight="1">
      <c r="A271" s="11">
        <v>3239</v>
      </c>
      <c r="B271" s="35" t="s">
        <v>2494</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5" t="str">
        <f>VLOOKUP(B271,SAOM!B$2:O1812,11,0)</f>
        <v>33170-350</v>
      </c>
      <c r="X271" s="37" t="str">
        <f>VLOOKUP(B271,SAOM!B$2:Q1812,13,0)</f>
        <v>00:20:0e:10:4a:a3</v>
      </c>
      <c r="Y271" s="15">
        <v>41162</v>
      </c>
      <c r="Z271" s="13" t="s">
        <v>1521</v>
      </c>
      <c r="AA271" s="16">
        <v>41162</v>
      </c>
      <c r="AB271" s="32">
        <f>VLOOKUP(C271,Relatorios!A$3:B1042,2,0)</f>
        <v>41193</v>
      </c>
      <c r="AC271" s="45" t="s">
        <v>6695</v>
      </c>
      <c r="AD271" s="16" t="str">
        <f>VLOOKUP(B271,SAOM!B$2:T1812,16,0)</f>
        <v xml:space="preserve">17/08/2012 14:11:20 	Ivan Santos 	Resolvida. 
Endereço da OS, incorreto. Segundo cliente ao invés de: Rua Dois, 59, seria: Av.:Um, 196 - Santa Luzia.
</v>
      </c>
      <c r="AE271" s="16">
        <f t="shared" si="9"/>
        <v>41252</v>
      </c>
      <c r="AF271" s="16" t="s">
        <v>4492</v>
      </c>
      <c r="AG271" s="16"/>
      <c r="AH271" s="51"/>
      <c r="AI271" s="120"/>
      <c r="AJ271" s="120"/>
      <c r="AK271" s="13"/>
      <c r="AL271" s="17" t="s">
        <v>4492</v>
      </c>
    </row>
    <row r="272" spans="1:38" s="17" customFormat="1" ht="15.75" customHeight="1">
      <c r="A272" s="11">
        <v>3240</v>
      </c>
      <c r="B272" s="35" t="s">
        <v>2495</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5" t="str">
        <f>VLOOKUP(B272,SAOM!B$2:O1813,11,0)</f>
        <v>33045-270</v>
      </c>
      <c r="X272" s="37" t="str">
        <f>VLOOKUP(B272,SAOM!B$2:Q1813,13,0)</f>
        <v>00:20:0e:10:49:cb</v>
      </c>
      <c r="Y272" s="15">
        <v>41017</v>
      </c>
      <c r="Z272" s="13" t="s">
        <v>1620</v>
      </c>
      <c r="AA272" s="16">
        <v>41017</v>
      </c>
      <c r="AB272" s="32">
        <f>VLOOKUP(C272,Relatorios!A$3:B1043,2,0)</f>
        <v>41058</v>
      </c>
      <c r="AC272" s="45"/>
      <c r="AD272" s="16" t="str">
        <f>VLOOKUP(B272,SAOM!B$2:T1813,16,0)</f>
        <v>-</v>
      </c>
      <c r="AE272" s="16">
        <f t="shared" si="9"/>
        <v>41107</v>
      </c>
      <c r="AF272" s="16" t="s">
        <v>4492</v>
      </c>
      <c r="AG272" s="16"/>
      <c r="AH272" s="51"/>
      <c r="AI272" s="120"/>
      <c r="AJ272" s="120"/>
      <c r="AK272" s="13"/>
      <c r="AL272" s="17" t="s">
        <v>4492</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5" t="str">
        <f>VLOOKUP(B273,SAOM!B$2:O1814,11,0)</f>
        <v>33020-020</v>
      </c>
      <c r="X273" s="37" t="str">
        <f>VLOOKUP(B273,SAOM!B$2:Q1814,13,0)</f>
        <v>-</v>
      </c>
      <c r="Y273" s="15"/>
      <c r="Z273" s="13"/>
      <c r="AA273" s="16"/>
      <c r="AB273" s="32" t="e">
        <f>VLOOKUP(C273,Relatorios!A$3:B1044,2,0)</f>
        <v>#N/A</v>
      </c>
      <c r="AC273" s="45" t="s">
        <v>3101</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4492</v>
      </c>
      <c r="AG273" s="16"/>
      <c r="AH273" s="51"/>
      <c r="AI273" s="120"/>
      <c r="AJ273" s="120"/>
      <c r="AK273" s="13"/>
      <c r="AL273" s="17" t="s">
        <v>4492</v>
      </c>
    </row>
    <row r="274" spans="1:38" s="17" customFormat="1" ht="15.75" customHeight="1">
      <c r="A274" s="11">
        <v>3242</v>
      </c>
      <c r="B274" s="35" t="s">
        <v>2496</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5" t="str">
        <f>VLOOKUP(B274,SAOM!B$2:O1815,11,0)</f>
        <v>33120-170</v>
      </c>
      <c r="X274" s="37" t="str">
        <f>VLOOKUP(B274,SAOM!B$2:Q1815,13,0)</f>
        <v>00:20:0e:10:48:8e</v>
      </c>
      <c r="Y274" s="15">
        <v>41015</v>
      </c>
      <c r="Z274" s="13" t="s">
        <v>1620</v>
      </c>
      <c r="AA274" s="16">
        <v>41015</v>
      </c>
      <c r="AB274" s="32">
        <f>VLOOKUP(C274,Relatorios!A$3:B1045,2,0)</f>
        <v>41058</v>
      </c>
      <c r="AC274" s="45"/>
      <c r="AD274" s="16" t="str">
        <f>VLOOKUP(B274,SAOM!B$2:T1815,16,0)</f>
        <v>-</v>
      </c>
      <c r="AE274" s="16">
        <f t="shared" si="9"/>
        <v>41105</v>
      </c>
      <c r="AF274" s="16" t="s">
        <v>4492</v>
      </c>
      <c r="AG274" s="16"/>
      <c r="AH274" s="51"/>
      <c r="AI274" s="120"/>
      <c r="AJ274" s="120"/>
      <c r="AK274" s="13"/>
      <c r="AL274" s="17" t="s">
        <v>4492</v>
      </c>
    </row>
    <row r="275" spans="1:38" s="17" customFormat="1" ht="15.75" customHeight="1">
      <c r="A275" s="11">
        <v>3243</v>
      </c>
      <c r="B275" s="35" t="s">
        <v>2497</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5" t="str">
        <f>VLOOKUP(B275,SAOM!B$2:O1816,11,0)</f>
        <v>33115-560</v>
      </c>
      <c r="X275" s="37" t="str">
        <f>VLOOKUP(B275,SAOM!B$2:Q1816,13,0)</f>
        <v>00:20:0e:10:49:9f</v>
      </c>
      <c r="Y275" s="15">
        <v>41018</v>
      </c>
      <c r="Z275" s="13" t="s">
        <v>1461</v>
      </c>
      <c r="AA275" s="16">
        <v>41018</v>
      </c>
      <c r="AB275" s="32">
        <f>VLOOKUP(C275,Relatorios!A$3:B1046,2,0)</f>
        <v>41058</v>
      </c>
      <c r="AC275" s="45" t="s">
        <v>2654</v>
      </c>
      <c r="AD275" s="16" t="str">
        <f>VLOOKUP(B275,SAOM!B$2:T1816,16,0)</f>
        <v>SEM CONTATO COM O CLIENTE.</v>
      </c>
      <c r="AE275" s="16">
        <f t="shared" si="9"/>
        <v>41108</v>
      </c>
      <c r="AF275" s="16" t="s">
        <v>4492</v>
      </c>
      <c r="AG275" s="16"/>
      <c r="AH275" s="51"/>
      <c r="AI275" s="120"/>
      <c r="AJ275" s="120"/>
      <c r="AK275" s="13"/>
      <c r="AL275" s="17" t="s">
        <v>4492</v>
      </c>
    </row>
    <row r="276" spans="1:38" s="17" customFormat="1" ht="15.75" customHeight="1">
      <c r="A276" s="11">
        <v>3244</v>
      </c>
      <c r="B276" s="35" t="s">
        <v>2498</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5" t="str">
        <f>VLOOKUP(B276,SAOM!B$2:O1817,11,0)</f>
        <v>33115-090</v>
      </c>
      <c r="X276" s="37" t="str">
        <f>VLOOKUP(B276,SAOM!B$2:Q1817,13,0)</f>
        <v>00:20:0e:10:49:97</v>
      </c>
      <c r="Y276" s="15">
        <v>41012</v>
      </c>
      <c r="Z276" s="13" t="s">
        <v>3803</v>
      </c>
      <c r="AA276" s="16">
        <v>41012</v>
      </c>
      <c r="AB276" s="32">
        <f>VLOOKUP(C276,Relatorios!A$3:B1047,2,0)</f>
        <v>41058</v>
      </c>
      <c r="AC276" s="45"/>
      <c r="AD276" s="16" t="str">
        <f>VLOOKUP(B276,SAOM!B$2:T1817,16,0)</f>
        <v>-</v>
      </c>
      <c r="AE276" s="16">
        <f t="shared" si="9"/>
        <v>41102</v>
      </c>
      <c r="AF276" s="16" t="s">
        <v>4492</v>
      </c>
      <c r="AG276" s="16"/>
      <c r="AH276" s="51"/>
      <c r="AI276" s="120"/>
      <c r="AJ276" s="120"/>
      <c r="AK276" s="13"/>
      <c r="AL276" s="17" t="s">
        <v>4492</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2772</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5" t="str">
        <f>VLOOKUP(B277,SAOM!B$2:O1818,11,0)</f>
        <v>39850-000</v>
      </c>
      <c r="X277" s="37" t="str">
        <f>VLOOKUP(B277,SAOM!B$2:Q1818,13,0)</f>
        <v>00:20:0e:10:49:f2</v>
      </c>
      <c r="Y277" s="15">
        <v>41039</v>
      </c>
      <c r="Z277" s="13" t="s">
        <v>2115</v>
      </c>
      <c r="AA277" s="16">
        <v>41039</v>
      </c>
      <c r="AB277" s="32">
        <f>VLOOKUP(C277,Relatorios!A$3:B1048,2,0)</f>
        <v>41092</v>
      </c>
      <c r="AC277" s="45" t="s">
        <v>3040</v>
      </c>
      <c r="AD277" s="16" t="str">
        <f>VLOOKUP(B277,SAOM!B$2:T1818,16,0)</f>
        <v>-</v>
      </c>
      <c r="AE277" s="16">
        <f t="shared" si="9"/>
        <v>41129</v>
      </c>
      <c r="AF277" s="16" t="s">
        <v>4492</v>
      </c>
      <c r="AG277" s="16"/>
      <c r="AH277" s="51"/>
      <c r="AI277" s="120"/>
      <c r="AJ277" s="120"/>
      <c r="AK277" s="13"/>
      <c r="AL277" s="17" t="s">
        <v>4492</v>
      </c>
    </row>
    <row r="278" spans="1:38" s="17" customFormat="1" ht="15.75" customHeight="1">
      <c r="A278" s="11">
        <v>3246</v>
      </c>
      <c r="B278" s="35" t="s">
        <v>2499</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5" t="str">
        <f>VLOOKUP(B278,SAOM!B$2:O1819,11,0)</f>
        <v>33030-510</v>
      </c>
      <c r="X278" s="37" t="str">
        <f>VLOOKUP(B278,SAOM!B$2:Q1819,13,0)</f>
        <v>00:20:0e:10:4a:42</v>
      </c>
      <c r="Y278" s="15">
        <v>41016</v>
      </c>
      <c r="Z278" s="13" t="s">
        <v>2315</v>
      </c>
      <c r="AA278" s="16">
        <v>41016</v>
      </c>
      <c r="AB278" s="32">
        <f>VLOOKUP(C278,Relatorios!A$3:B1049,2,0)</f>
        <v>41058</v>
      </c>
      <c r="AC278" s="45"/>
      <c r="AD278" s="16" t="str">
        <f>VLOOKUP(B278,SAOM!B$2:T1819,16,0)</f>
        <v>-</v>
      </c>
      <c r="AE278" s="16">
        <f t="shared" si="9"/>
        <v>41106</v>
      </c>
      <c r="AF278" s="16" t="s">
        <v>4492</v>
      </c>
      <c r="AG278" s="16"/>
      <c r="AH278" s="51"/>
      <c r="AI278" s="120"/>
      <c r="AJ278" s="120"/>
      <c r="AK278" s="13"/>
      <c r="AL278" s="17" t="s">
        <v>4492</v>
      </c>
    </row>
    <row r="279" spans="1:38" s="17" customFormat="1" ht="15.75" customHeight="1">
      <c r="A279" s="11">
        <v>3247</v>
      </c>
      <c r="B279" s="35" t="s">
        <v>2500</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5" t="str">
        <f>VLOOKUP(B279,SAOM!B$2:O1820,11,0)</f>
        <v>33145-360</v>
      </c>
      <c r="X279" s="37" t="str">
        <f>VLOOKUP(B279,SAOM!B$2:Q1820,13,0)</f>
        <v>00:20:0e:10:48:a2</v>
      </c>
      <c r="Y279" s="15">
        <v>41023</v>
      </c>
      <c r="Z279" s="13" t="s">
        <v>1620</v>
      </c>
      <c r="AA279" s="16">
        <v>41023</v>
      </c>
      <c r="AB279" s="32">
        <f>VLOOKUP(C279,Relatorios!A$3:B1050,2,0)</f>
        <v>41006</v>
      </c>
      <c r="AC279" s="45" t="s">
        <v>2654</v>
      </c>
      <c r="AD279" s="16" t="str">
        <f>VLOOKUP(B279,SAOM!B$2:T1820,16,0)</f>
        <v xml:space="preserve">CONSEGUIU CONTATO COM O CLIENTE (17/4) / NÃO CONSEGUE CONTATO COM O CLIENTE (16/4).
</v>
      </c>
      <c r="AE279" s="16">
        <f t="shared" si="9"/>
        <v>41113</v>
      </c>
      <c r="AF279" s="16" t="s">
        <v>4492</v>
      </c>
      <c r="AG279" s="16"/>
      <c r="AH279" s="51"/>
      <c r="AI279" s="120"/>
      <c r="AJ279" s="120"/>
      <c r="AK279" s="13"/>
      <c r="AL279" s="17" t="s">
        <v>4492</v>
      </c>
    </row>
    <row r="280" spans="1:38" s="17" customFormat="1" ht="15.75" customHeight="1">
      <c r="A280" s="11">
        <v>3248</v>
      </c>
      <c r="B280" s="35" t="s">
        <v>2501</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5" t="str">
        <f>VLOOKUP(B280,SAOM!B$2:O1821,11,0)</f>
        <v>33140-180</v>
      </c>
      <c r="X280" s="37" t="str">
        <f>VLOOKUP(B280,SAOM!B$2:Q1821,13,0)</f>
        <v>00:20:0e:10:48:65</v>
      </c>
      <c r="Y280" s="15">
        <v>41023</v>
      </c>
      <c r="Z280" s="13" t="s">
        <v>2187</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8983</v>
      </c>
      <c r="AI280" s="120" t="s">
        <v>9465</v>
      </c>
      <c r="AJ280" s="27" t="s">
        <v>10012</v>
      </c>
      <c r="AK280" s="13" t="s">
        <v>4492</v>
      </c>
      <c r="AL280" s="17" t="s">
        <v>4492</v>
      </c>
    </row>
    <row r="281" spans="1:38" s="17" customFormat="1" ht="15.75" customHeight="1">
      <c r="A281" s="11">
        <v>3249</v>
      </c>
      <c r="B281" s="35" t="s">
        <v>2502</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5"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4492</v>
      </c>
      <c r="AG281" s="16"/>
      <c r="AH281" s="51"/>
      <c r="AI281" s="120"/>
      <c r="AJ281" s="120"/>
      <c r="AK281" s="13" t="s">
        <v>3747</v>
      </c>
      <c r="AL281" s="17" t="s">
        <v>4492</v>
      </c>
    </row>
    <row r="282" spans="1:38" s="62"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4">
        <v>4033</v>
      </c>
      <c r="S282" s="28">
        <v>41220</v>
      </c>
      <c r="T282" s="39" t="str">
        <f>VLOOKUP(B282,SAOM!B$2:M1823,9,0)</f>
        <v>Nilcélia da Paixão</v>
      </c>
      <c r="U282" s="15" t="str">
        <f>VLOOKUP(B282,SAOM!B$2:N1823,10,0)</f>
        <v>Rua Remo Salvo, 389 - Santa Rita</v>
      </c>
      <c r="V282" s="39" t="str">
        <f>VLOOKUP(B282,SAOM!B$2:P1823,12,0)</f>
        <v>31 3641-4386</v>
      </c>
      <c r="W282" s="65" t="str">
        <f>VLOOKUP(B282,SAOM!B$2:O1823,11,0)</f>
        <v>33040-130</v>
      </c>
      <c r="X282" s="37" t="str">
        <f>VLOOKUP(B282,SAOM!B$2:Q1823,13,0)</f>
        <v>00:20:0e:10:55:50</v>
      </c>
      <c r="Y282" s="28">
        <v>41241</v>
      </c>
      <c r="Z282" s="44" t="s">
        <v>5490</v>
      </c>
      <c r="AA282" s="60">
        <v>41242</v>
      </c>
      <c r="AB282" s="32">
        <f>VLOOKUP(C282,Relatorios!A$3:B1053,2,0)</f>
        <v>41271</v>
      </c>
      <c r="AC282" s="49" t="s">
        <v>3102</v>
      </c>
      <c r="AD282" s="16" t="str">
        <f>VLOOKUP(B282,SAOM!B$2:T1823,16,0)</f>
        <v>11/11/2012 07:45:01 	Hernan Martins Alves 	Corrigir na OS o endereço para Rua Remo Salvo 389, Bairro Santa Rita.   	Pendência Ativação
09/10/2012 17:07:55 	Ivan Santos 	Contato de TI Michael 31 8619 9440  	Solicitação Corrigida</v>
      </c>
      <c r="AE282" s="60">
        <f t="shared" si="9"/>
        <v>41332</v>
      </c>
      <c r="AF282" s="60" t="s">
        <v>4492</v>
      </c>
      <c r="AG282" s="60"/>
      <c r="AH282" s="187"/>
      <c r="AI282" s="121"/>
      <c r="AJ282" s="121"/>
      <c r="AK282" s="44"/>
      <c r="AL282" s="62" t="s">
        <v>4492</v>
      </c>
    </row>
    <row r="283" spans="1:38" s="17" customFormat="1" ht="15.75" customHeight="1">
      <c r="A283" s="11">
        <v>3252</v>
      </c>
      <c r="B283" s="35" t="s">
        <v>2503</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5"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4492</v>
      </c>
      <c r="AG283" s="16"/>
      <c r="AH283" s="51"/>
      <c r="AI283" s="120"/>
      <c r="AJ283" s="120"/>
      <c r="AK283" s="13"/>
      <c r="AL283" s="17" t="s">
        <v>4492</v>
      </c>
    </row>
    <row r="284" spans="1:38" s="17" customFormat="1" ht="15.75" customHeight="1">
      <c r="A284" s="11">
        <v>3253</v>
      </c>
      <c r="B284" s="35" t="s">
        <v>2504</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5" t="str">
        <f>VLOOKUP(B284,SAOM!B$2:O1825,11,0)</f>
        <v>33110-580</v>
      </c>
      <c r="X284" s="37" t="str">
        <f>VLOOKUP(B284,SAOM!B$2:Q1825,13,0)</f>
        <v>-</v>
      </c>
      <c r="Y284" s="15"/>
      <c r="Z284" s="13"/>
      <c r="AA284" s="16"/>
      <c r="AB284" s="32" t="e">
        <f>VLOOKUP(C284,Relatorios!A$3:B1055,2,0)</f>
        <v>#N/A</v>
      </c>
      <c r="AC284" s="45" t="s">
        <v>2655</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4492</v>
      </c>
      <c r="AG284" s="16"/>
      <c r="AH284" s="51"/>
      <c r="AI284" s="120"/>
      <c r="AJ284" s="120"/>
      <c r="AK284" s="13"/>
      <c r="AL284" s="17" t="s">
        <v>4492</v>
      </c>
    </row>
    <row r="285" spans="1:38" s="17" customFormat="1" ht="15.75" customHeight="1">
      <c r="A285" s="11">
        <v>3254</v>
      </c>
      <c r="B285" s="35" t="s">
        <v>2505</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5" t="str">
        <f>VLOOKUP(B285,SAOM!B$2:O1826,11,0)</f>
        <v>33140-660</v>
      </c>
      <c r="X285" s="37" t="str">
        <f>VLOOKUP(B285,SAOM!B$2:Q1826,13,0)</f>
        <v>00:20:0e:10:48:ac</v>
      </c>
      <c r="Y285" s="15">
        <v>41025</v>
      </c>
      <c r="Z285" s="13" t="s">
        <v>2187</v>
      </c>
      <c r="AA285" s="16">
        <v>41025</v>
      </c>
      <c r="AB285" s="32">
        <f>VLOOKUP(C285,Relatorios!A$3:B1056,2,0)</f>
        <v>41058</v>
      </c>
      <c r="AC285" s="45"/>
      <c r="AD285" s="16" t="str">
        <f>VLOOKUP(B285,SAOM!B$2:T1826,16,0)</f>
        <v>-</v>
      </c>
      <c r="AE285" s="16">
        <f t="shared" si="9"/>
        <v>41115</v>
      </c>
      <c r="AF285" s="16" t="s">
        <v>4492</v>
      </c>
      <c r="AG285" s="16"/>
      <c r="AH285" s="51"/>
      <c r="AI285" s="120"/>
      <c r="AJ285" s="120"/>
      <c r="AK285" s="13"/>
      <c r="AL285" s="17" t="s">
        <v>4492</v>
      </c>
    </row>
    <row r="286" spans="1:38" s="17" customFormat="1" ht="15.75" customHeight="1">
      <c r="A286" s="11">
        <v>3251</v>
      </c>
      <c r="B286" s="35" t="s">
        <v>2506</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5" t="str">
        <f>VLOOKUP(B286,SAOM!B$2:O1827,11,0)</f>
        <v>33130-080</v>
      </c>
      <c r="X286" s="37" t="str">
        <f>VLOOKUP(B286,SAOM!B$2:Q1827,13,0)</f>
        <v>-</v>
      </c>
      <c r="Y286" s="15"/>
      <c r="Z286" s="13"/>
      <c r="AA286" s="16"/>
      <c r="AB286" s="32" t="e">
        <f>VLOOKUP(C286,Relatorios!A$3:B1057,2,0)</f>
        <v>#N/A</v>
      </c>
      <c r="AC286" s="45" t="s">
        <v>2747</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4492</v>
      </c>
      <c r="AG286" s="16"/>
      <c r="AH286" s="51"/>
      <c r="AI286" s="120"/>
      <c r="AJ286" s="120"/>
      <c r="AK286" s="13"/>
      <c r="AL286" s="17" t="s">
        <v>4492</v>
      </c>
    </row>
    <row r="287" spans="1:38" s="17" customFormat="1" ht="15.75" customHeight="1">
      <c r="A287" s="11">
        <v>3255</v>
      </c>
      <c r="B287" s="35" t="s">
        <v>2507</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5"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4492</v>
      </c>
      <c r="AG287" s="16"/>
      <c r="AH287" s="51"/>
      <c r="AI287" s="120"/>
      <c r="AJ287" s="120"/>
      <c r="AK287" s="13"/>
      <c r="AL287" s="17" t="s">
        <v>4492</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3198</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5" t="str">
        <f>VLOOKUP(B288,SAOM!B$2:O1829,11,0)</f>
        <v>36212-000</v>
      </c>
      <c r="X288" s="37" t="str">
        <f>VLOOKUP(B288,SAOM!B$2:Q1829,13,0)</f>
        <v>00:20:0e:10:49:a4</v>
      </c>
      <c r="Y288" s="15">
        <v>41053</v>
      </c>
      <c r="Z288" s="13" t="s">
        <v>2746</v>
      </c>
      <c r="AA288" s="16">
        <v>41054</v>
      </c>
      <c r="AB288" s="32">
        <f>VLOOKUP(C288,Relatorios!A$3:B1059,2,0)</f>
        <v>41092</v>
      </c>
      <c r="AC288" s="45" t="s">
        <v>3545</v>
      </c>
      <c r="AD288" s="16" t="str">
        <f>VLOOKUP(B288,SAOM!B$2:T1829,16,0)</f>
        <v>-</v>
      </c>
      <c r="AE288" s="16">
        <f t="shared" si="9"/>
        <v>41144</v>
      </c>
      <c r="AF288" s="16" t="s">
        <v>4492</v>
      </c>
      <c r="AG288" s="16"/>
      <c r="AH288" s="51"/>
      <c r="AI288" s="120"/>
      <c r="AJ288" s="120"/>
      <c r="AK288" s="13" t="s">
        <v>3739</v>
      </c>
      <c r="AL288" s="17" t="s">
        <v>4492</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3198</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5" t="str">
        <f>VLOOKUP(B289,SAOM!B$2:O1830,11,0)</f>
        <v>36212-000</v>
      </c>
      <c r="X289" s="37" t="str">
        <f>VLOOKUP(B289,SAOM!B$2:Q1830,13,0)</f>
        <v>00:20:0e:10:45:49</v>
      </c>
      <c r="Y289" s="15">
        <v>41057</v>
      </c>
      <c r="Z289" s="13" t="s">
        <v>2746</v>
      </c>
      <c r="AA289" s="16">
        <v>41057</v>
      </c>
      <c r="AB289" s="32">
        <f>VLOOKUP(C289,Relatorios!A$3:B1060,2,0)</f>
        <v>41092</v>
      </c>
      <c r="AC289" s="45"/>
      <c r="AD289" s="16" t="str">
        <f>VLOOKUP(B289,SAOM!B$2:T1830,16,0)</f>
        <v>-</v>
      </c>
      <c r="AE289" s="16">
        <f t="shared" si="9"/>
        <v>41147</v>
      </c>
      <c r="AF289" s="16" t="s">
        <v>4492</v>
      </c>
      <c r="AG289" s="16"/>
      <c r="AH289" s="51"/>
      <c r="AI289" s="120"/>
      <c r="AJ289" s="120"/>
      <c r="AK289" s="13" t="s">
        <v>3740</v>
      </c>
      <c r="AL289" s="17" t="s">
        <v>4492</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2523</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5" t="str">
        <f>VLOOKUP(B290,SAOM!B$2:O1831,11,0)</f>
        <v>36513-000</v>
      </c>
      <c r="X290" s="37" t="str">
        <f>VLOOKUP(B290,SAOM!B$2:Q1831,13,0)</f>
        <v>00:20:0E:10:4A:3E</v>
      </c>
      <c r="Y290" s="15">
        <v>41015</v>
      </c>
      <c r="Z290" s="13" t="s">
        <v>1846</v>
      </c>
      <c r="AA290" s="16">
        <v>41015</v>
      </c>
      <c r="AB290" s="32">
        <f>VLOOKUP(C290,Relatorios!A$3:B1061,2,0)</f>
        <v>41058</v>
      </c>
      <c r="AC290" s="45"/>
      <c r="AD290" s="16" t="str">
        <f>VLOOKUP(B290,SAOM!B$2:T1831,16,0)</f>
        <v>-</v>
      </c>
      <c r="AE290" s="16">
        <f t="shared" si="9"/>
        <v>41105</v>
      </c>
      <c r="AF290" s="16" t="s">
        <v>4492</v>
      </c>
      <c r="AG290" s="16"/>
      <c r="AH290" s="51"/>
      <c r="AI290" s="120"/>
      <c r="AJ290" s="120"/>
      <c r="AK290" s="13"/>
      <c r="AL290" s="17" t="s">
        <v>4492</v>
      </c>
    </row>
    <row r="291" spans="1:38" s="62"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2527</v>
      </c>
      <c r="O291" s="13" t="str">
        <f>VLOOKUP(N291,Coordenadas!B$2:C1138,2,0)</f>
        <v>LESTE</v>
      </c>
      <c r="P291" s="13" t="str">
        <f>VLOOKUP(N291,Coordenadas!B$2:D1138,3,0)</f>
        <v xml:space="preserve"> 19°12'28.39"S</v>
      </c>
      <c r="Q291" s="13" t="str">
        <f>VLOOKUP(N291,Coordenadas!B$2:E1138,4,0)</f>
        <v xml:space="preserve"> 42° 3'6.43"O</v>
      </c>
      <c r="R291" s="74">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5" t="str">
        <f>VLOOKUP(B291,SAOM!B$2:O1832,11,0)</f>
        <v>35130-000</v>
      </c>
      <c r="X291" s="37" t="str">
        <f>VLOOKUP(B291,SAOM!B$2:Q1832,13,0)</f>
        <v>00:20:0e:10:4a:ec</v>
      </c>
      <c r="Y291" s="28">
        <v>41157</v>
      </c>
      <c r="Z291" s="44" t="s">
        <v>7388</v>
      </c>
      <c r="AA291" s="60">
        <v>41158</v>
      </c>
      <c r="AB291" s="32">
        <f>VLOOKUP(C291,Relatorios!A$3:B1062,2,0)</f>
        <v>41193</v>
      </c>
      <c r="AC291" s="182" t="s">
        <v>7392</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60">
        <v>41205</v>
      </c>
      <c r="AG291" s="60">
        <v>41220</v>
      </c>
      <c r="AH291" s="187" t="s">
        <v>495</v>
      </c>
      <c r="AI291" s="121" t="s">
        <v>9103</v>
      </c>
      <c r="AJ291" s="121" t="s">
        <v>9689</v>
      </c>
      <c r="AK291" s="44"/>
      <c r="AL291" s="62" t="s">
        <v>4492</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2531</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5" t="str">
        <f>VLOOKUP(B292,SAOM!B$2:O1833,11,0)</f>
        <v>36555-000</v>
      </c>
      <c r="X292" s="37" t="str">
        <f>VLOOKUP(B292,SAOM!B$2:Q1833,13,0)</f>
        <v>00:20:0E:10:4A:C0</v>
      </c>
      <c r="Y292" s="15">
        <v>41144</v>
      </c>
      <c r="Z292" s="13" t="s">
        <v>6906</v>
      </c>
      <c r="AA292" s="16">
        <v>41144</v>
      </c>
      <c r="AB292" s="32">
        <f>VLOOKUP(C292,Relatorios!A$3:B1063,2,0)</f>
        <v>41254</v>
      </c>
      <c r="AC292" s="56" t="s">
        <v>5161</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4492</v>
      </c>
      <c r="AG292" s="16"/>
      <c r="AH292" s="51"/>
      <c r="AI292" s="116"/>
      <c r="AJ292" s="116"/>
      <c r="AK292" s="13"/>
      <c r="AL292" s="17" t="s">
        <v>4492</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2533</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5" t="str">
        <f>VLOOKUP(B293,SAOM!B$2:O1834,11,0)</f>
        <v>37542-000</v>
      </c>
      <c r="X293" s="37" t="str">
        <f>VLOOKUP(B293,SAOM!B$2:Q1834,13,0)</f>
        <v>00:20:0e:10:54:9f</v>
      </c>
      <c r="Y293" s="15">
        <v>41236</v>
      </c>
      <c r="Z293" s="13" t="s">
        <v>5739</v>
      </c>
      <c r="AA293" s="16">
        <v>41239</v>
      </c>
      <c r="AB293" s="32">
        <f>VLOOKUP(C293,Relatorios!A$3:B1064,2,0)</f>
        <v>41299</v>
      </c>
      <c r="AC293" s="45" t="s">
        <v>4208</v>
      </c>
      <c r="AD293" s="16" t="str">
        <f>VLOOKUP(B293,SAOM!B$2:T1834,16,0)</f>
        <v xml:space="preserve">
</v>
      </c>
      <c r="AE293" s="16">
        <f t="shared" si="9"/>
        <v>41329</v>
      </c>
      <c r="AF293" s="16" t="s">
        <v>4492</v>
      </c>
      <c r="AG293" s="16"/>
      <c r="AH293" s="51"/>
      <c r="AI293" s="120"/>
      <c r="AJ293" s="120"/>
      <c r="AK293" s="13"/>
      <c r="AL293" s="17" t="s">
        <v>4492</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2536</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5"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4492</v>
      </c>
      <c r="AG294" s="16"/>
      <c r="AH294" s="51"/>
      <c r="AI294" s="120"/>
      <c r="AJ294" s="120"/>
      <c r="AK294" s="13"/>
      <c r="AL294" s="17" t="s">
        <v>4492</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2540</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5" t="str">
        <f>VLOOKUP(B295,SAOM!B$2:O1836,11,0)</f>
        <v>36793-000</v>
      </c>
      <c r="X295" s="37" t="str">
        <f>VLOOKUP(B295,SAOM!B$2:Q1836,13,0)</f>
        <v>00:20:0e:10:48:ed</v>
      </c>
      <c r="Y295" s="15">
        <v>41018</v>
      </c>
      <c r="Z295" s="13" t="s">
        <v>2746</v>
      </c>
      <c r="AA295" s="16">
        <v>41018</v>
      </c>
      <c r="AB295" s="32">
        <f>VLOOKUP(C295,Relatorios!A$3:B1066,2,0)</f>
        <v>41058</v>
      </c>
      <c r="AC295" s="45"/>
      <c r="AD295" s="16" t="str">
        <f>VLOOKUP(B295,SAOM!B$2:T1836,16,0)</f>
        <v>-</v>
      </c>
      <c r="AE295" s="16">
        <f t="shared" si="9"/>
        <v>41108</v>
      </c>
      <c r="AF295" s="16" t="s">
        <v>4492</v>
      </c>
      <c r="AG295" s="16"/>
      <c r="AH295" s="51"/>
      <c r="AI295" s="120"/>
      <c r="AJ295" s="120"/>
      <c r="AK295" s="13"/>
      <c r="AL295" s="17" t="s">
        <v>4492</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2540</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5" t="str">
        <f>VLOOKUP(B296,SAOM!B$2:O1837,11,0)</f>
        <v>36793-000</v>
      </c>
      <c r="X296" s="37" t="str">
        <f>VLOOKUP(B296,SAOM!B$2:Q1837,13,0)</f>
        <v>00:20:0e:10:4c:5f</v>
      </c>
      <c r="Y296" s="15">
        <v>41017</v>
      </c>
      <c r="Z296" s="13" t="s">
        <v>1846</v>
      </c>
      <c r="AA296" s="16">
        <v>41017</v>
      </c>
      <c r="AB296" s="32">
        <f>VLOOKUP(C296,Relatorios!A$3:B1067,2,0)</f>
        <v>41058</v>
      </c>
      <c r="AC296" s="45"/>
      <c r="AD296" s="16" t="str">
        <f>VLOOKUP(B296,SAOM!B$2:T1837,16,0)</f>
        <v>-</v>
      </c>
      <c r="AE296" s="16">
        <f t="shared" si="9"/>
        <v>41107</v>
      </c>
      <c r="AF296" s="16" t="s">
        <v>4492</v>
      </c>
      <c r="AG296" s="16"/>
      <c r="AH296" s="51"/>
      <c r="AI296" s="120"/>
      <c r="AJ296" s="120"/>
      <c r="AK296" s="13"/>
      <c r="AL296" s="17" t="s">
        <v>4492</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2545</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5" t="str">
        <f>VLOOKUP(B297,SAOM!B$2:O1838,11,0)</f>
        <v>37474-000</v>
      </c>
      <c r="X297" s="37" t="str">
        <f>VLOOKUP(B297,SAOM!B$2:Q1838,13,0)</f>
        <v>00:20:0e:10:48:8f</v>
      </c>
      <c r="Y297" s="15">
        <v>41023</v>
      </c>
      <c r="Z297" s="13" t="s">
        <v>1846</v>
      </c>
      <c r="AA297" s="16">
        <v>41023</v>
      </c>
      <c r="AB297" s="32">
        <f>VLOOKUP(C297,Relatorios!A$3:B1068,2,0)</f>
        <v>41058</v>
      </c>
      <c r="AC297" s="45"/>
      <c r="AD297" s="16" t="str">
        <f>VLOOKUP(B297,SAOM!B$2:T1838,16,0)</f>
        <v>-</v>
      </c>
      <c r="AE297" s="16">
        <f t="shared" si="9"/>
        <v>41113</v>
      </c>
      <c r="AF297" s="16" t="s">
        <v>4492</v>
      </c>
      <c r="AG297" s="16"/>
      <c r="AH297" s="51"/>
      <c r="AI297" s="120"/>
      <c r="AJ297" s="120"/>
      <c r="AK297" s="13"/>
      <c r="AL297" s="17" t="s">
        <v>4492</v>
      </c>
    </row>
    <row r="298" spans="1:38" s="72" customFormat="1" ht="15.75" customHeight="1">
      <c r="A298" s="66">
        <v>3206</v>
      </c>
      <c r="B298" s="67">
        <v>3206</v>
      </c>
      <c r="C298" s="35">
        <v>3206</v>
      </c>
      <c r="D298" s="37" t="str">
        <f>VLOOKUP(B298,SAOM!B$2:H1955,7,0)</f>
        <v>SES-BEIS-3206</v>
      </c>
      <c r="E298" s="68">
        <v>40988</v>
      </c>
      <c r="F298" s="68">
        <v>41096</v>
      </c>
      <c r="G298" s="68">
        <f>VLOOKUP(B298,SAOM!B$2:D1842,3,0)</f>
        <v>41096</v>
      </c>
      <c r="H298" s="68">
        <f t="shared" si="8"/>
        <v>41111</v>
      </c>
      <c r="I298" s="68">
        <v>41015</v>
      </c>
      <c r="J298" s="69" t="s">
        <v>511</v>
      </c>
      <c r="K298" s="67" t="str">
        <f>VLOOKUP(B298,SAOM!B$2:H1839,4,0)</f>
        <v>Aceito</v>
      </c>
      <c r="L298" s="69" t="s">
        <v>495</v>
      </c>
      <c r="M298" s="69" t="s">
        <v>497</v>
      </c>
      <c r="N298" s="70" t="s">
        <v>2563</v>
      </c>
      <c r="O298" s="13" t="str">
        <f>VLOOKUP(N298,Coordenadas!B$2:C1145,2,0)</f>
        <v>NORDESTE</v>
      </c>
      <c r="P298" s="13" t="str">
        <f>VLOOKUP(N298,Coordenadas!B$2:D1145,3,0)</f>
        <v xml:space="preserve"> 17° 3'35.12"S</v>
      </c>
      <c r="Q298" s="13" t="str">
        <f>VLOOKUP(N298,Coordenadas!B$2:E1145,4,0)</f>
        <v xml:space="preserve"> 40°34'13.54"O</v>
      </c>
      <c r="R298" s="229">
        <v>4035</v>
      </c>
      <c r="S298" s="68">
        <v>41121</v>
      </c>
      <c r="T298" s="227" t="str">
        <f>VLOOKUP(B298,SAOM!B$2:M1839,9,0)</f>
        <v>Fabrício Silva Fernandes</v>
      </c>
      <c r="U298" s="68" t="str">
        <f>VLOOKUP(B298,SAOM!B$2:N1839,10,0)</f>
        <v>RUA BERTO GONÇALVES, 207 - BAIRRO Centro</v>
      </c>
      <c r="V298" s="227" t="str">
        <f>VLOOKUP(B298,SAOM!B$2:P1839,12,0)</f>
        <v>(33) 3626-1301</v>
      </c>
      <c r="W298" s="228" t="str">
        <f>VLOOKUP(B298,SAOM!B$2:O1839,11,0)</f>
        <v>39875-000</v>
      </c>
      <c r="X298" s="67" t="str">
        <f>VLOOKUP(B298,SAOM!B$2:Q1839,13,0)</f>
        <v>00:20:0E:10:49:A0</v>
      </c>
      <c r="Y298" s="68">
        <v>41121</v>
      </c>
      <c r="Z298" s="70" t="s">
        <v>6083</v>
      </c>
      <c r="AA298" s="230">
        <v>41122</v>
      </c>
      <c r="AB298" s="32">
        <f>VLOOKUP(C298,Relatorios!A$3:B1069,2,0)</f>
        <v>41183</v>
      </c>
      <c r="AC298" s="231" t="s">
        <v>4149</v>
      </c>
      <c r="AD298" s="71" t="str">
        <f>VLOOKUP(B298,SAOM!B$2:T1839,16,0)</f>
        <v>-</v>
      </c>
      <c r="AE298" s="71">
        <f t="shared" si="9"/>
        <v>41212</v>
      </c>
      <c r="AF298" s="71">
        <v>41205</v>
      </c>
      <c r="AG298" s="71"/>
      <c r="AH298" s="188" t="s">
        <v>676</v>
      </c>
      <c r="AI298" s="122" t="s">
        <v>12548</v>
      </c>
      <c r="AJ298" s="122"/>
      <c r="AK298" s="70"/>
      <c r="AL298" s="72" t="s">
        <v>4492</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5" t="str">
        <f>VLOOKUP(B299,SAOM!B$2:O1840,11,0)</f>
        <v>38370-000</v>
      </c>
      <c r="X299" s="37" t="str">
        <f>VLOOKUP(B299,SAOM!B$2:Q1840,13,0)</f>
        <v>00:20:0e:10:52:12</v>
      </c>
      <c r="Y299" s="15">
        <v>41046</v>
      </c>
      <c r="Z299" s="13" t="s">
        <v>1521</v>
      </c>
      <c r="AA299" s="108">
        <v>41046</v>
      </c>
      <c r="AB299" s="32">
        <f>VLOOKUP(C299,Relatorios!A$3:B1070,2,0)</f>
        <v>41092</v>
      </c>
      <c r="AC299" s="110"/>
      <c r="AD299" s="16" t="str">
        <f>VLOOKUP(B299,SAOM!B$2:T1840,16,0)</f>
        <v>-</v>
      </c>
      <c r="AE299" s="16">
        <f t="shared" si="9"/>
        <v>41136</v>
      </c>
      <c r="AF299" s="16" t="s">
        <v>4492</v>
      </c>
      <c r="AG299" s="16"/>
      <c r="AH299" s="51"/>
      <c r="AI299" s="120"/>
      <c r="AJ299" s="120"/>
      <c r="AK299" s="13" t="s">
        <v>3735</v>
      </c>
      <c r="AL299" s="17" t="s">
        <v>4492</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2604</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5" t="str">
        <f>VLOOKUP(B300,SAOM!B$2:O1841,11,0)</f>
        <v>36840-000</v>
      </c>
      <c r="X300" s="37" t="str">
        <f>VLOOKUP(B300,SAOM!B$2:Q1841,13,0)</f>
        <v>00:20:0e:10:4c:30</v>
      </c>
      <c r="Y300" s="15">
        <v>41173</v>
      </c>
      <c r="Z300" s="13" t="s">
        <v>5316</v>
      </c>
      <c r="AA300" s="16">
        <v>41173</v>
      </c>
      <c r="AB300" s="32" t="e">
        <f>VLOOKUP(C300,Relatorios!A$3:B1071,2,0)</f>
        <v>#N/A</v>
      </c>
      <c r="AC300" s="45" t="s">
        <v>4162</v>
      </c>
      <c r="AD300" s="16" t="str">
        <f>VLOOKUP(B300,SAOM!B$2:T1841,16,0)</f>
        <v>Vsat retirada de monitoramento até que seja inserido linha de comando.</v>
      </c>
      <c r="AE300" s="16">
        <f t="shared" si="9"/>
        <v>41263</v>
      </c>
      <c r="AF300" s="16">
        <v>41163</v>
      </c>
      <c r="AG300" s="16">
        <v>41326</v>
      </c>
      <c r="AH300" s="51" t="s">
        <v>8981</v>
      </c>
      <c r="AI300" s="120" t="s">
        <v>12553</v>
      </c>
      <c r="AJ300" s="120" t="s">
        <v>14780</v>
      </c>
      <c r="AK300" s="13"/>
      <c r="AL300" s="17" t="s">
        <v>4492</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5" t="s">
        <v>4901</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5" t="str">
        <f>VLOOKUP(B301,SAOM!B$2:O1842,11,0)</f>
        <v>39387-000</v>
      </c>
      <c r="X301" s="37" t="str">
        <f>VLOOKUP(B301,SAOM!B$2:Q1842,13,0)</f>
        <v>00:20:0E:10:4B:72</v>
      </c>
      <c r="Y301" s="15">
        <v>41232</v>
      </c>
      <c r="Z301" s="13" t="s">
        <v>7673</v>
      </c>
      <c r="AA301" s="16">
        <v>41233</v>
      </c>
      <c r="AB301" s="32" t="e">
        <f>VLOOKUP(C301,Relatorios!A$3:B1072,2,0)</f>
        <v>#N/A</v>
      </c>
      <c r="AC301" s="45" t="s">
        <v>4578</v>
      </c>
      <c r="AD301" s="16" t="str">
        <f>VLOOKUP(B301,SAOM!B$2:T1842,16,0)</f>
        <v xml:space="preserve">28/6  - Endereço corrigido.
</v>
      </c>
      <c r="AE301" s="16">
        <f t="shared" si="9"/>
        <v>41323</v>
      </c>
      <c r="AF301" s="16" t="s">
        <v>4492</v>
      </c>
      <c r="AG301" s="16"/>
      <c r="AH301" s="51"/>
      <c r="AI301" s="120"/>
      <c r="AJ301" s="120"/>
      <c r="AK301" s="13"/>
      <c r="AL301" s="17" t="s">
        <v>4492</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2610</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5" t="str">
        <f>VLOOKUP(B302,SAOM!B$2:O1843,11,0)</f>
        <v>39720-000</v>
      </c>
      <c r="X302" s="37" t="str">
        <f>VLOOKUP(B302,SAOM!B$2:Q1843,13,0)</f>
        <v>00:20:0E:10:4A:AF</v>
      </c>
      <c r="Y302" s="15">
        <v>41123</v>
      </c>
      <c r="Z302" s="13" t="s">
        <v>5713</v>
      </c>
      <c r="AA302" s="42">
        <v>41123</v>
      </c>
      <c r="AB302" s="32">
        <f>VLOOKUP(C302,Relatorios!A$3:B1073,2,0)</f>
        <v>41183</v>
      </c>
      <c r="AC302" s="47" t="s">
        <v>4163</v>
      </c>
      <c r="AD302" s="16" t="str">
        <f>VLOOKUP(B302,SAOM!B$2:T1843,16,0)</f>
        <v>-</v>
      </c>
      <c r="AE302" s="16">
        <f t="shared" si="9"/>
        <v>41213</v>
      </c>
      <c r="AF302" s="16" t="s">
        <v>4492</v>
      </c>
      <c r="AG302" s="16"/>
      <c r="AH302" s="51"/>
      <c r="AI302" s="120"/>
      <c r="AJ302" s="120"/>
      <c r="AK302" s="13"/>
      <c r="AL302" s="17" t="s">
        <v>4492</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5" t="str">
        <f>VLOOKUP(B303,SAOM!B$2:O1844,11,0)</f>
        <v>38370-000</v>
      </c>
      <c r="X303" s="37" t="str">
        <f>VLOOKUP(B303,SAOM!B$2:Q1844,13,0)</f>
        <v>00:20:0e:10:51:f0</v>
      </c>
      <c r="Y303" s="15">
        <v>41046</v>
      </c>
      <c r="Z303" s="13" t="s">
        <v>1521</v>
      </c>
      <c r="AA303" s="108">
        <v>41046</v>
      </c>
      <c r="AB303" s="32">
        <f>VLOOKUP(C303,Relatorios!A$3:B1074,2,0)</f>
        <v>41092</v>
      </c>
      <c r="AC303" s="110"/>
      <c r="AD303" s="16" t="str">
        <f>VLOOKUP(B303,SAOM!B$2:T1844,16,0)</f>
        <v>-</v>
      </c>
      <c r="AE303" s="16">
        <f t="shared" si="9"/>
        <v>41136</v>
      </c>
      <c r="AF303" s="16" t="s">
        <v>4492</v>
      </c>
      <c r="AG303" s="16"/>
      <c r="AH303" s="51"/>
      <c r="AI303" s="120"/>
      <c r="AJ303" s="120"/>
      <c r="AK303" s="13" t="s">
        <v>3735</v>
      </c>
      <c r="AL303" s="17" t="s">
        <v>4492</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2911</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5"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4492</v>
      </c>
      <c r="AG304" s="16"/>
      <c r="AH304" s="51"/>
      <c r="AI304" s="120"/>
      <c r="AJ304" s="120"/>
      <c r="AK304" s="13" t="s">
        <v>3737</v>
      </c>
      <c r="AL304" s="17" t="s">
        <v>4492</v>
      </c>
    </row>
    <row r="305" spans="1:42"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2911</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5"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4492</v>
      </c>
      <c r="AG305" s="16"/>
      <c r="AH305" s="51"/>
      <c r="AI305" s="120"/>
      <c r="AJ305" s="120"/>
      <c r="AK305" s="13"/>
      <c r="AL305" s="17" t="s">
        <v>4492</v>
      </c>
    </row>
    <row r="306" spans="1:42" s="62"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2626</v>
      </c>
      <c r="O306" s="13" t="str">
        <f>VLOOKUP(N306,Coordenadas!B$2:C1153,2,0)</f>
        <v>CENTRO SUL</v>
      </c>
      <c r="P306" s="13" t="str">
        <f>VLOOKUP(N306,Coordenadas!B$2:D1153,3,0)</f>
        <v xml:space="preserve"> 21° 8'35.59"S</v>
      </c>
      <c r="Q306" s="13" t="str">
        <f>VLOOKUP(N306,Coordenadas!B$2:E1153,4,0)</f>
        <v xml:space="preserve"> 44°44'23.95"O</v>
      </c>
      <c r="R306" s="74">
        <v>4033</v>
      </c>
      <c r="S306" s="28">
        <v>41114</v>
      </c>
      <c r="T306" s="39" t="str">
        <f>VLOOKUP(B306,SAOM!B$2:M1847,9,0)</f>
        <v>Elmara Junia Carvalho Diniz</v>
      </c>
      <c r="U306" s="15" t="str">
        <f>VLOOKUP(B306,SAOM!B$2:N1847,10,0)</f>
        <v>PRAÇA DOS BANDEIRANTES, 143 - Centro</v>
      </c>
      <c r="V306" s="39" t="str">
        <f>VLOOKUP(B306,SAOM!B$2:P1847,12,0)</f>
        <v>35 3844-1233</v>
      </c>
      <c r="W306" s="65" t="str">
        <f>VLOOKUP(B306,SAOM!B$2:O1847,11,0)</f>
        <v>37223-000</v>
      </c>
      <c r="X306" s="37" t="str">
        <f>VLOOKUP(B306,SAOM!B$2:Q1847,13,0)</f>
        <v>00:20:0e:10:4c:f3</v>
      </c>
      <c r="Y306" s="28">
        <v>41114</v>
      </c>
      <c r="Z306" s="13" t="s">
        <v>1449</v>
      </c>
      <c r="AA306" s="60">
        <v>41114</v>
      </c>
      <c r="AB306" s="32">
        <f>VLOOKUP(C306,Relatorios!A$3:B1077,2,0)</f>
        <v>41183</v>
      </c>
      <c r="AC306" s="49" t="s">
        <v>5960</v>
      </c>
      <c r="AD306" s="16" t="str">
        <f>VLOOKUP(B306,SAOM!B$2:T1847,16,0)</f>
        <v xml:space="preserve">
</v>
      </c>
      <c r="AE306" s="16">
        <f t="shared" si="9"/>
        <v>41204</v>
      </c>
      <c r="AF306" s="60" t="s">
        <v>4492</v>
      </c>
      <c r="AG306" s="60"/>
      <c r="AH306" s="187"/>
      <c r="AI306" s="121"/>
      <c r="AJ306" s="121"/>
      <c r="AK306" s="44"/>
      <c r="AL306" s="62" t="s">
        <v>4492</v>
      </c>
    </row>
    <row r="307" spans="1:42"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2911</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5"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4492</v>
      </c>
      <c r="AG307" s="16"/>
      <c r="AH307" s="51"/>
      <c r="AI307" s="120"/>
      <c r="AJ307" s="120"/>
      <c r="AK307" s="13"/>
      <c r="AL307" s="17" t="s">
        <v>4492</v>
      </c>
    </row>
    <row r="308" spans="1:42" s="62"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2634</v>
      </c>
      <c r="O308" s="13" t="str">
        <f>VLOOKUP(N308,Coordenadas!B$2:C1155,2,0)</f>
        <v>SUL</v>
      </c>
      <c r="P308" s="13" t="str">
        <f>VLOOKUP(N308,Coordenadas!B$2:D1155,3,0)</f>
        <v xml:space="preserve"> 20°56'10.13"S</v>
      </c>
      <c r="Q308" s="13" t="str">
        <f>VLOOKUP(N308,Coordenadas!B$2:E1155,4,0)</f>
        <v xml:space="preserve"> 45°49'41.16"O</v>
      </c>
      <c r="R308" s="74">
        <v>4033</v>
      </c>
      <c r="S308" s="28">
        <v>41116</v>
      </c>
      <c r="T308" s="39" t="str">
        <f>VLOOKUP(B308,SAOM!B$2:M1849,9,0)</f>
        <v>Renata Garcia Esteves</v>
      </c>
      <c r="U308" s="15" t="str">
        <f>VLOOKUP(B308,SAOM!B$2:N1849,10,0)</f>
        <v>RUA FRANCISCO DE OURO 40 - Centro</v>
      </c>
      <c r="V308" s="39" t="str">
        <f>VLOOKUP(B308,SAOM!B$2:P1849,12,0)</f>
        <v>35 3854-1216</v>
      </c>
      <c r="W308" s="65" t="str">
        <f>VLOOKUP(B308,SAOM!B$2:O1849,11,0)</f>
        <v>37175-000</v>
      </c>
      <c r="X308" s="37" t="str">
        <f>VLOOKUP(B308,SAOM!B$2:Q1849,13,0)</f>
        <v>00:20:0e:10:49:96</v>
      </c>
      <c r="Y308" s="28">
        <v>41116</v>
      </c>
      <c r="Z308" s="44" t="s">
        <v>5799</v>
      </c>
      <c r="AA308" s="60">
        <v>41116</v>
      </c>
      <c r="AB308" s="32">
        <f>VLOOKUP(C308,Relatorios!A$3:B1079,2,0)</f>
        <v>41254</v>
      </c>
      <c r="AC308" s="49" t="s">
        <v>4169</v>
      </c>
      <c r="AD308" s="16" t="str">
        <f>VLOOKUP(B308,SAOM!B$2:T1849,16,0)</f>
        <v xml:space="preserve">
</v>
      </c>
      <c r="AE308" s="16">
        <f t="shared" si="9"/>
        <v>41206</v>
      </c>
      <c r="AF308" s="60" t="s">
        <v>4492</v>
      </c>
      <c r="AG308" s="60"/>
      <c r="AH308" s="187"/>
      <c r="AI308" s="121"/>
      <c r="AJ308" s="121"/>
      <c r="AK308" s="44"/>
      <c r="AL308" s="62" t="s">
        <v>4492</v>
      </c>
    </row>
    <row r="309" spans="1:42" s="62"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2663</v>
      </c>
      <c r="O309" s="13" t="str">
        <f>VLOOKUP(N309,Coordenadas!B$2:C1156,2,0)</f>
        <v>NORDESTE</v>
      </c>
      <c r="P309" s="13" t="str">
        <f>VLOOKUP(N309,Coordenadas!B$2:D1156,3,0)</f>
        <v xml:space="preserve"> 16°10'24.43"S</v>
      </c>
      <c r="Q309" s="13" t="str">
        <f>VLOOKUP(N309,Coordenadas!B$2:E1156,4,0)</f>
        <v xml:space="preserve"> 40°16'23.29"O</v>
      </c>
      <c r="R309" s="74">
        <v>4035</v>
      </c>
      <c r="S309" s="28">
        <v>41123</v>
      </c>
      <c r="T309" s="39" t="str">
        <f>VLOOKUP(B309,SAOM!B$2:M1850,9,0)</f>
        <v>Glauco Brito Mares</v>
      </c>
      <c r="U309" s="15" t="str">
        <f>VLOOKUP(B309,SAOM!B$2:N1850,10,0)</f>
        <v>RUA ERMELINA FERRAZ, 285 - Centro</v>
      </c>
      <c r="V309" s="39" t="str">
        <f>VLOOKUP(B309,SAOM!B$2:P1850,12,0)</f>
        <v>33 3723-1514</v>
      </c>
      <c r="W309" s="65" t="str">
        <f>VLOOKUP(B309,SAOM!B$2:O1850,11,0)</f>
        <v>39930-000</v>
      </c>
      <c r="X309" s="37" t="str">
        <f>VLOOKUP(B309,SAOM!B$2:Q1850,13,0)</f>
        <v>00:20:0e:10:4f:46</v>
      </c>
      <c r="Y309" s="28">
        <v>41123</v>
      </c>
      <c r="Z309" s="44" t="s">
        <v>6083</v>
      </c>
      <c r="AA309" s="113">
        <v>41124</v>
      </c>
      <c r="AB309" s="32" t="str">
        <f>VLOOKUP(C309,Relatorios!A$3:B1080,2,0)</f>
        <v>Pendente</v>
      </c>
      <c r="AC309" s="77" t="s">
        <v>6084</v>
      </c>
      <c r="AD309" s="16" t="str">
        <f>VLOOKUP(B309,SAOM!B$2:T1850,16,0)</f>
        <v>-</v>
      </c>
      <c r="AE309" s="16">
        <f t="shared" si="9"/>
        <v>41214</v>
      </c>
      <c r="AF309" s="60" t="s">
        <v>4492</v>
      </c>
      <c r="AG309" s="60"/>
      <c r="AH309" s="187"/>
      <c r="AI309" s="121"/>
      <c r="AJ309" s="121"/>
      <c r="AK309" s="44"/>
      <c r="AL309" s="62" t="s">
        <v>4492</v>
      </c>
    </row>
    <row r="310" spans="1:42"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2911</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5" t="str">
        <f>VLOOKUP(B310,SAOM!B$2:O1851,11,0)</f>
        <v>38270-000</v>
      </c>
      <c r="X310" s="37" t="str">
        <f>VLOOKUP(B310,SAOM!B$2:Q1851,13,0)</f>
        <v>00:20:0e:10:49:a6</v>
      </c>
      <c r="Y310" s="15">
        <v>41038</v>
      </c>
      <c r="Z310" s="13" t="s">
        <v>1521</v>
      </c>
      <c r="AA310" s="108">
        <v>41038</v>
      </c>
      <c r="AB310" s="32">
        <f>VLOOKUP(C310,Relatorios!A$3:B1081,2,0)</f>
        <v>41092</v>
      </c>
      <c r="AC310" s="110" t="s">
        <v>3041</v>
      </c>
      <c r="AD310" s="16" t="str">
        <f>VLOOKUP(B310,SAOM!B$2:T1851,16,0)</f>
        <v>-</v>
      </c>
      <c r="AE310" s="16">
        <f t="shared" si="9"/>
        <v>41128</v>
      </c>
      <c r="AF310" s="16">
        <v>41327</v>
      </c>
      <c r="AG310" s="16"/>
      <c r="AH310" s="51" t="s">
        <v>676</v>
      </c>
      <c r="AI310" s="120"/>
      <c r="AJ310" s="120"/>
      <c r="AK310" s="13" t="s">
        <v>4492</v>
      </c>
      <c r="AL310" s="16">
        <v>41185</v>
      </c>
      <c r="AM310" s="16">
        <v>41192</v>
      </c>
      <c r="AN310" s="51" t="s">
        <v>676</v>
      </c>
      <c r="AO310" s="120" t="s">
        <v>9015</v>
      </c>
      <c r="AP310" s="120" t="s">
        <v>9037</v>
      </c>
    </row>
    <row r="311" spans="1:42"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2918</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3266-3520</v>
      </c>
      <c r="W311" s="65" t="str">
        <f>VLOOKUP(B311,SAOM!B$2:O1852,11,0)</f>
        <v>38380-000</v>
      </c>
      <c r="X311" s="37" t="str">
        <f>VLOOKUP(B311,SAOM!B$2:Q1852,13,0)</f>
        <v>00:20:0e:10:4a:18</v>
      </c>
      <c r="Y311" s="15">
        <v>41040</v>
      </c>
      <c r="Z311" s="13" t="s">
        <v>2315</v>
      </c>
      <c r="AA311" s="16">
        <v>41040</v>
      </c>
      <c r="AB311" s="32">
        <f>VLOOKUP(C311,Relatorios!A$3:B1082,2,0)</f>
        <v>41092</v>
      </c>
      <c r="AC311" s="45" t="s">
        <v>3112</v>
      </c>
      <c r="AD311" s="16" t="str">
        <f>VLOOKUP(B311,SAOM!B$2:T1852,16,0)</f>
        <v>-</v>
      </c>
      <c r="AE311" s="16">
        <f t="shared" si="9"/>
        <v>41130</v>
      </c>
      <c r="AF311" s="16" t="s">
        <v>4492</v>
      </c>
      <c r="AG311" s="16"/>
      <c r="AH311" s="51"/>
      <c r="AI311" s="120"/>
      <c r="AJ311" s="120"/>
      <c r="AK311" s="13"/>
      <c r="AL311" s="17" t="s">
        <v>4492</v>
      </c>
    </row>
    <row r="312" spans="1:42"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2675</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5" t="str">
        <f>VLOOKUP(B312,SAOM!B$2:O1853,11,0)</f>
        <v>35514-000</v>
      </c>
      <c r="X312" s="37" t="str">
        <f>VLOOKUP(B312,SAOM!B$2:Q1853,13,0)</f>
        <v>00:20:0e:10:48:8b</v>
      </c>
      <c r="Y312" s="15">
        <v>41023</v>
      </c>
      <c r="Z312" s="13" t="s">
        <v>2315</v>
      </c>
      <c r="AA312" s="16">
        <v>41023</v>
      </c>
      <c r="AB312" s="32">
        <f>VLOOKUP(C312,Relatorios!A$3:B1083,2,0)</f>
        <v>41058</v>
      </c>
      <c r="AC312" s="45"/>
      <c r="AD312" s="16" t="str">
        <f>VLOOKUP(B312,SAOM!B$2:T1853,16,0)</f>
        <v>-</v>
      </c>
      <c r="AE312" s="16">
        <f t="shared" si="9"/>
        <v>41113</v>
      </c>
      <c r="AF312" s="16" t="s">
        <v>4492</v>
      </c>
      <c r="AG312" s="16"/>
      <c r="AH312" s="51"/>
      <c r="AI312" s="120"/>
      <c r="AJ312" s="120"/>
      <c r="AK312" s="13"/>
      <c r="AL312" s="17" t="s">
        <v>4492</v>
      </c>
    </row>
    <row r="313" spans="1:42"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2918</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5" t="str">
        <f>VLOOKUP(B313,SAOM!B$2:O1854,11,0)</f>
        <v>38380-000</v>
      </c>
      <c r="X313" s="37" t="str">
        <f>VLOOKUP(B313,SAOM!B$2:Q1854,13,0)</f>
        <v>00:20:0e:10:49:f8</v>
      </c>
      <c r="Y313" s="15">
        <v>41040</v>
      </c>
      <c r="Z313" s="13" t="s">
        <v>2315</v>
      </c>
      <c r="AA313" s="16">
        <v>41043</v>
      </c>
      <c r="AB313" s="32">
        <f>VLOOKUP(C313,Relatorios!A$3:B1084,2,0)</f>
        <v>41092</v>
      </c>
      <c r="AC313" s="45" t="s">
        <v>3112</v>
      </c>
      <c r="AD313" s="16" t="str">
        <f>VLOOKUP(B313,SAOM!B$2:T1854,16,0)</f>
        <v>-</v>
      </c>
      <c r="AE313" s="16">
        <f t="shared" si="9"/>
        <v>41133</v>
      </c>
      <c r="AF313" s="16" t="s">
        <v>4492</v>
      </c>
      <c r="AG313" s="16"/>
      <c r="AH313" s="51"/>
      <c r="AI313" s="120"/>
      <c r="AJ313" s="120"/>
      <c r="AK313" s="13"/>
      <c r="AL313" s="17" t="s">
        <v>4492</v>
      </c>
    </row>
    <row r="314" spans="1:42"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2703</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5" t="str">
        <f>VLOOKUP(B314,SAOM!B$2:O1855,11,0)</f>
        <v>35675-000</v>
      </c>
      <c r="X314" s="37" t="str">
        <f>VLOOKUP(B314,SAOM!B$2:Q1855,13,0)</f>
        <v>00:20:0e:10:48:5c</v>
      </c>
      <c r="Y314" s="15">
        <v>41107</v>
      </c>
      <c r="Z314" s="13" t="s">
        <v>5497</v>
      </c>
      <c r="AA314" s="16">
        <v>41108</v>
      </c>
      <c r="AB314" s="32">
        <f>VLOOKUP(C314,Relatorios!A$3:B1085,2,0)</f>
        <v>41254</v>
      </c>
      <c r="AC314" s="45" t="s">
        <v>4165</v>
      </c>
      <c r="AD314" s="16" t="str">
        <f>VLOOKUP(B314,SAOM!B$2:T1855,16,0)</f>
        <v>-</v>
      </c>
      <c r="AE314" s="16">
        <f t="shared" si="9"/>
        <v>41198</v>
      </c>
      <c r="AF314" s="16" t="s">
        <v>4492</v>
      </c>
      <c r="AG314" s="16"/>
      <c r="AH314" s="51"/>
      <c r="AI314" s="120"/>
      <c r="AJ314" s="120"/>
      <c r="AK314" s="73" t="s">
        <v>5496</v>
      </c>
      <c r="AL314" s="17" t="s">
        <v>4492</v>
      </c>
    </row>
    <row r="315" spans="1:42"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2707</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5" t="str">
        <f>VLOOKUP(B315,SAOM!B$2:O1856,11,0)</f>
        <v>39825-000</v>
      </c>
      <c r="X315" s="37" t="str">
        <f>VLOOKUP(B315,SAOM!B$2:Q1856,13,0)</f>
        <v>00:20:0E:10:4A:FC</v>
      </c>
      <c r="Y315" s="15">
        <v>41115</v>
      </c>
      <c r="Z315" s="44" t="s">
        <v>2577</v>
      </c>
      <c r="AA315" s="16">
        <v>41115</v>
      </c>
      <c r="AB315" s="32">
        <f>VLOOKUP(C315,Relatorios!A$3:B1086,2,0)</f>
        <v>41183</v>
      </c>
      <c r="AC315" s="45" t="s">
        <v>4164</v>
      </c>
      <c r="AD315" s="16" t="str">
        <f>VLOOKUP(B315,SAOM!B$2:T1856,16,0)</f>
        <v xml:space="preserve">
</v>
      </c>
      <c r="AE315" s="16">
        <f t="shared" si="9"/>
        <v>41205</v>
      </c>
      <c r="AF315" s="16" t="s">
        <v>4492</v>
      </c>
      <c r="AG315" s="16"/>
      <c r="AH315" s="51"/>
      <c r="AI315" s="120"/>
      <c r="AJ315" s="120"/>
      <c r="AK315" s="13" t="s">
        <v>5664</v>
      </c>
      <c r="AL315" s="17" t="s">
        <v>4492</v>
      </c>
    </row>
    <row r="316" spans="1:42"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2924</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5" t="str">
        <f>VLOOKUP(B316,SAOM!B$2:O1857,11,0)</f>
        <v>38360-000</v>
      </c>
      <c r="X316" s="37" t="str">
        <f>VLOOKUP(B316,SAOM!B$2:Q1857,13,0)</f>
        <v>00:20:0e:10:48:83</v>
      </c>
      <c r="Y316" s="15">
        <v>41043</v>
      </c>
      <c r="Z316" s="13" t="s">
        <v>2315</v>
      </c>
      <c r="AA316" s="16">
        <v>41043</v>
      </c>
      <c r="AB316" s="32">
        <f>VLOOKUP(C316,Relatorios!A$3:B1087,2,0)</f>
        <v>41092</v>
      </c>
      <c r="AC316" s="45"/>
      <c r="AD316" s="16" t="str">
        <f>VLOOKUP(B316,SAOM!B$2:T1857,16,0)</f>
        <v>-</v>
      </c>
      <c r="AE316" s="16">
        <f t="shared" si="9"/>
        <v>41133</v>
      </c>
      <c r="AF316" s="16" t="s">
        <v>4492</v>
      </c>
      <c r="AG316" s="16"/>
      <c r="AH316" s="51"/>
      <c r="AI316" s="120"/>
      <c r="AJ316" s="120"/>
      <c r="AK316" s="13"/>
      <c r="AL316" s="17" t="s">
        <v>4492</v>
      </c>
    </row>
    <row r="317" spans="1:42"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2715</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5" t="str">
        <f>VLOOKUP(B317,SAOM!B$2:O1858,11,0)</f>
        <v>35390-000</v>
      </c>
      <c r="X317" s="37" t="str">
        <f>VLOOKUP(B317,SAOM!B$2:Q1858,13,0)</f>
        <v>00:20:0e:10:4c:aa</v>
      </c>
      <c r="Y317" s="15">
        <v>41123</v>
      </c>
      <c r="Z317" s="13" t="s">
        <v>6085</v>
      </c>
      <c r="AA317" s="42">
        <v>41124</v>
      </c>
      <c r="AB317" s="32">
        <f>VLOOKUP(C317,Relatorios!A$3:B1088,2,0)</f>
        <v>41254</v>
      </c>
      <c r="AC317" s="63" t="s">
        <v>4166</v>
      </c>
      <c r="AD317" s="16" t="str">
        <f>VLOOKUP(B317,SAOM!B$2:T1858,16,0)</f>
        <v>-</v>
      </c>
      <c r="AE317" s="16">
        <f t="shared" si="9"/>
        <v>41214</v>
      </c>
      <c r="AF317" s="42">
        <v>41226</v>
      </c>
      <c r="AG317" s="42">
        <v>41227</v>
      </c>
      <c r="AH317" s="15" t="s">
        <v>495</v>
      </c>
      <c r="AI317" s="195" t="s">
        <v>9717</v>
      </c>
      <c r="AJ317" s="195" t="s">
        <v>12558</v>
      </c>
      <c r="AK317" s="13" t="s">
        <v>4492</v>
      </c>
      <c r="AL317" s="17" t="s">
        <v>4492</v>
      </c>
    </row>
    <row r="318" spans="1:42" s="17" customFormat="1" ht="15.75" customHeight="1">
      <c r="A318" s="11">
        <v>944</v>
      </c>
      <c r="B318" s="35" t="s">
        <v>2222</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2235</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5" t="str">
        <f>VLOOKUP(B318,SAOM!B$2:O1859,11,0)</f>
        <v>39445-000</v>
      </c>
      <c r="X318" s="37" t="str">
        <f>VLOOKUP(B318,SAOM!B$2:Q1859,13,0)</f>
        <v>00:20:0e:10:4a:29</v>
      </c>
      <c r="Y318" s="15">
        <v>41031</v>
      </c>
      <c r="Z318" s="13" t="s">
        <v>2997</v>
      </c>
      <c r="AA318" s="108">
        <v>41031</v>
      </c>
      <c r="AB318" s="32">
        <f>VLOOKUP(C318,Relatorios!A$3:B1089,2,0)</f>
        <v>41092</v>
      </c>
      <c r="AC318" s="110"/>
      <c r="AD318" s="16" t="str">
        <f>VLOOKUP(B318,SAOM!B$2:T1859,16,0)</f>
        <v>-</v>
      </c>
      <c r="AE318" s="16">
        <f t="shared" si="9"/>
        <v>41121</v>
      </c>
      <c r="AF318" s="16" t="s">
        <v>4492</v>
      </c>
      <c r="AG318" s="16"/>
      <c r="AH318" s="51"/>
      <c r="AI318" s="120"/>
      <c r="AJ318" s="120"/>
      <c r="AK318" s="13"/>
      <c r="AL318" s="17" t="s">
        <v>4492</v>
      </c>
    </row>
    <row r="319" spans="1:42"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2386</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5" t="str">
        <f>VLOOKUP(B319,SAOM!B$2:O1860,11,0)</f>
        <v>36360-000</v>
      </c>
      <c r="X319" s="37" t="str">
        <f>VLOOKUP(B319,SAOM!B$2:Q1860,13,0)</f>
        <v>00:20:0E:10:48:E4</v>
      </c>
      <c r="Y319" s="15">
        <v>41054</v>
      </c>
      <c r="Z319" s="13" t="s">
        <v>2315</v>
      </c>
      <c r="AA319" s="16">
        <v>41057</v>
      </c>
      <c r="AB319" s="32">
        <f>VLOOKUP(C319,Relatorios!A$3:B1090,2,0)</f>
        <v>41092</v>
      </c>
      <c r="AC319" s="45"/>
      <c r="AD319" s="16" t="str">
        <f>VLOOKUP(B319,SAOM!B$2:T1860,16,0)</f>
        <v>-</v>
      </c>
      <c r="AE319" s="16">
        <f t="shared" si="9"/>
        <v>41147</v>
      </c>
      <c r="AF319" s="16" t="s">
        <v>4492</v>
      </c>
      <c r="AG319" s="16"/>
      <c r="AH319" s="51"/>
      <c r="AI319" s="120"/>
      <c r="AJ319" s="120"/>
      <c r="AK319" s="13" t="s">
        <v>3737</v>
      </c>
      <c r="AL319" s="17" t="s">
        <v>4492</v>
      </c>
    </row>
    <row r="320" spans="1:42"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2727</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f>VLOOKUP(B320,SAOM!B$2:P1861,12,0)</f>
        <v>3337648264</v>
      </c>
      <c r="W320" s="65" t="str">
        <f>VLOOKUP(B320,SAOM!B$2:O1861,11,0)</f>
        <v>39655-000</v>
      </c>
      <c r="X320" s="37" t="str">
        <f>VLOOKUP(B320,SAOM!B$2:Q1861,13,0)</f>
        <v>00:20:0e:10:4c:51</v>
      </c>
      <c r="Y320" s="15">
        <v>41131</v>
      </c>
      <c r="Z320" s="13" t="s">
        <v>6080</v>
      </c>
      <c r="AA320" s="42">
        <v>41131</v>
      </c>
      <c r="AB320" s="32" t="str">
        <f>VLOOKUP(C320,Relatorios!A$3:B1091,2,0)</f>
        <v>Pendente</v>
      </c>
      <c r="AC320" s="47" t="s">
        <v>4167</v>
      </c>
      <c r="AD320" s="16" t="str">
        <f>VLOOKUP(B320,SAOM!B$2:T1861,16,0)</f>
        <v>-</v>
      </c>
      <c r="AE320" s="16">
        <f t="shared" si="9"/>
        <v>41221</v>
      </c>
      <c r="AF320" s="16" t="s">
        <v>4492</v>
      </c>
      <c r="AG320" s="16"/>
      <c r="AH320" s="51"/>
      <c r="AI320" s="120"/>
      <c r="AJ320" s="120"/>
      <c r="AK320" s="13"/>
      <c r="AL320" s="17" t="s">
        <v>4492</v>
      </c>
    </row>
    <row r="321" spans="1:38" s="62"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2757</v>
      </c>
      <c r="O321" s="13" t="str">
        <f>VLOOKUP(N321,Coordenadas!B$2:C1168,2,0)</f>
        <v>LESTE</v>
      </c>
      <c r="P321" s="13" t="str">
        <f>VLOOKUP(N321,Coordenadas!B$2:D1168,3,0)</f>
        <v xml:space="preserve"> 19°42'48.05"S</v>
      </c>
      <c r="Q321" s="13" t="str">
        <f>VLOOKUP(N321,Coordenadas!B$2:E1168,4,0)</f>
        <v xml:space="preserve"> 42°43'55.30"O</v>
      </c>
      <c r="R321" s="74">
        <v>4033</v>
      </c>
      <c r="S321" s="28">
        <v>41121</v>
      </c>
      <c r="T321" s="39" t="str">
        <f>VLOOKUP(B321,SAOM!B$2:M1862,9,0)</f>
        <v>Juniel Sacrabelli (GRS)</v>
      </c>
      <c r="U321" s="15" t="str">
        <f>VLOOKUP(B321,SAOM!B$2:N1862,10,0)</f>
        <v>Rua Rafael Moreira da Silva, 90</v>
      </c>
      <c r="V321" s="39" t="str">
        <f>VLOOKUP(B321,SAOM!B$2:P1862,12,0)</f>
        <v>31 3844-1190</v>
      </c>
      <c r="W321" s="65" t="str">
        <f>VLOOKUP(B321,SAOM!B$2:O1862,11,0)</f>
        <v>35185-000</v>
      </c>
      <c r="X321" s="37" t="str">
        <f>VLOOKUP(B321,SAOM!B$2:Q1862,13,0)</f>
        <v>00:20:0E:10:4C:C7</v>
      </c>
      <c r="Y321" s="28">
        <v>41121</v>
      </c>
      <c r="Z321" s="44" t="s">
        <v>6069</v>
      </c>
      <c r="AA321" s="113">
        <v>41123</v>
      </c>
      <c r="AB321" s="32">
        <f>VLOOKUP(C321,Relatorios!A$3:B1092,2,0)</f>
        <v>41183</v>
      </c>
      <c r="AC321" s="77" t="s">
        <v>4168</v>
      </c>
      <c r="AD321" s="16" t="str">
        <f>VLOOKUP(B321,SAOM!B$2:T1862,16,0)</f>
        <v xml:space="preserve">18/6 - Cliente notificado por oficio. 
</v>
      </c>
      <c r="AE321" s="16">
        <f t="shared" si="9"/>
        <v>41213</v>
      </c>
      <c r="AF321" s="60" t="s">
        <v>4492</v>
      </c>
      <c r="AG321" s="60"/>
      <c r="AH321" s="187"/>
      <c r="AI321" s="121"/>
      <c r="AJ321" s="121"/>
      <c r="AK321" s="44"/>
      <c r="AL321" s="62" t="s">
        <v>4492</v>
      </c>
    </row>
    <row r="322" spans="1:38" s="62"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2761</v>
      </c>
      <c r="O322" s="13" t="str">
        <f>VLOOKUP(N322,Coordenadas!B$2:C1169,2,0)</f>
        <v>OESTE</v>
      </c>
      <c r="P322" s="13" t="str">
        <f>VLOOKUP(N322,Coordenadas!B$2:D1169,3,0)</f>
        <v xml:space="preserve"> 19°19'21.90"S</v>
      </c>
      <c r="Q322" s="13" t="str">
        <f>VLOOKUP(N322,Coordenadas!B$2:E1169,4,0)</f>
        <v xml:space="preserve"> 45°14'46.48"O</v>
      </c>
      <c r="R322" s="74">
        <v>4033</v>
      </c>
      <c r="S322" s="28">
        <v>41102</v>
      </c>
      <c r="T322" s="39" t="str">
        <f>VLOOKUP(B322,SAOM!B$2:M1863,9,0)</f>
        <v>Charles Cristian do Couto</v>
      </c>
      <c r="U322" s="15" t="str">
        <f>VLOOKUP(B322,SAOM!B$2:N1863,10,0)</f>
        <v>AVENIDA CORONEL PEDRO LINO , 645 - BAIRRO Centro</v>
      </c>
      <c r="V322" s="39">
        <f>VLOOKUP(B322,SAOM!B$2:P1863,12,0)</f>
        <v>3735241736</v>
      </c>
      <c r="W322" s="65" t="str">
        <f>VLOOKUP(B322,SAOM!B$2:O1863,11,0)</f>
        <v>35606-000</v>
      </c>
      <c r="X322" s="37" t="str">
        <f>VLOOKUP(B322,SAOM!B$2:Q1863,13,0)</f>
        <v>00:20:0e:10:51:cb</v>
      </c>
      <c r="Y322" s="28">
        <v>41102</v>
      </c>
      <c r="Z322" s="44" t="s">
        <v>2577</v>
      </c>
      <c r="AA322" s="111">
        <v>41108</v>
      </c>
      <c r="AB322" s="32">
        <f>VLOOKUP(C322,Relatorios!A$3:B1093,2,0)</f>
        <v>41183</v>
      </c>
      <c r="AC322" s="112" t="s">
        <v>5335</v>
      </c>
      <c r="AD322" s="16" t="str">
        <f>VLOOKUP(B322,SAOM!B$2:T1863,16,0)</f>
        <v xml:space="preserve">25/6 - Endereço corrigido.
</v>
      </c>
      <c r="AE322" s="16">
        <f t="shared" si="9"/>
        <v>41198</v>
      </c>
      <c r="AF322" s="16">
        <v>41327</v>
      </c>
      <c r="AG322" s="16" t="s">
        <v>14175</v>
      </c>
      <c r="AH322" s="51" t="s">
        <v>8981</v>
      </c>
      <c r="AI322" s="16" t="s">
        <v>16095</v>
      </c>
      <c r="AJ322" s="121" t="s">
        <v>4492</v>
      </c>
      <c r="AK322" s="44" t="s">
        <v>5500</v>
      </c>
      <c r="AL322" s="62" t="s">
        <v>4492</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2764</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5" t="str">
        <f>VLOOKUP(B323,SAOM!B$2:O1864,11,0)</f>
        <v>39873-000</v>
      </c>
      <c r="X323" s="37" t="str">
        <f>VLOOKUP(B323,SAOM!B$2:Q1864,13,0)</f>
        <v>00:20:0e:10:55:47</v>
      </c>
      <c r="Y323" s="15">
        <v>41221</v>
      </c>
      <c r="Z323" s="13" t="s">
        <v>6080</v>
      </c>
      <c r="AA323" s="16">
        <v>41222</v>
      </c>
      <c r="AB323" s="32">
        <f>VLOOKUP(C323,Relatorios!A$3:B1094,2,0)</f>
        <v>41291</v>
      </c>
      <c r="AC323" s="45" t="s">
        <v>4446</v>
      </c>
      <c r="AD323" s="16" t="str">
        <f>VLOOKUP(B323,SAOM!B$2:T1864,16,0)</f>
        <v xml:space="preserve">25/6 - Endereço corrigido.
</v>
      </c>
      <c r="AE323" s="16">
        <f t="shared" si="9"/>
        <v>41312</v>
      </c>
      <c r="AF323" s="16" t="s">
        <v>4492</v>
      </c>
      <c r="AG323" s="16"/>
      <c r="AH323" s="51"/>
      <c r="AI323" s="120"/>
      <c r="AJ323" s="120"/>
      <c r="AK323" s="13"/>
      <c r="AL323" s="17" t="s">
        <v>4492</v>
      </c>
    </row>
    <row r="324" spans="1:38" s="17" customFormat="1" ht="15.75" customHeight="1">
      <c r="A324" s="11">
        <v>3259</v>
      </c>
      <c r="B324" s="35" t="s">
        <v>2508</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2481</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5" t="str">
        <f>VLOOKUP(B324,SAOM!B$2:O1865,11,0)</f>
        <v>38654-000</v>
      </c>
      <c r="X324" s="37" t="str">
        <f>VLOOKUP(B324,SAOM!B$2:Q1865,13,0)</f>
        <v>00:20:0e:10:4a:0d</v>
      </c>
      <c r="Y324" s="15">
        <v>41039</v>
      </c>
      <c r="Z324" s="13" t="s">
        <v>2187</v>
      </c>
      <c r="AA324" s="16">
        <v>41039</v>
      </c>
      <c r="AB324" s="32">
        <f>VLOOKUP(C324,Relatorios!A$3:B1095,2,0)</f>
        <v>41092</v>
      </c>
      <c r="AC324" s="45" t="s">
        <v>3038</v>
      </c>
      <c r="AD324" s="16" t="str">
        <f>VLOOKUP(B324,SAOM!B$2:T1865,16,0)</f>
        <v>-</v>
      </c>
      <c r="AE324" s="16">
        <f t="shared" si="9"/>
        <v>41129</v>
      </c>
      <c r="AF324" s="16">
        <v>41136</v>
      </c>
      <c r="AG324" s="16">
        <v>41136</v>
      </c>
      <c r="AH324" s="51" t="s">
        <v>495</v>
      </c>
      <c r="AI324" s="116" t="s">
        <v>6934</v>
      </c>
      <c r="AJ324" s="116" t="s">
        <v>6934</v>
      </c>
      <c r="AK324" s="13"/>
      <c r="AL324" s="17" t="s">
        <v>4492</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8" si="10">F325+15</f>
        <v>41104</v>
      </c>
      <c r="I325" s="15" t="s">
        <v>497</v>
      </c>
      <c r="J325" s="12" t="s">
        <v>511</v>
      </c>
      <c r="K325" s="37" t="str">
        <f>VLOOKUP(B325,SAOM!B$2:H1866,4,0)</f>
        <v>Aceito</v>
      </c>
      <c r="L325" s="12" t="s">
        <v>676</v>
      </c>
      <c r="M325" s="12" t="s">
        <v>497</v>
      </c>
      <c r="N325" s="13" t="s">
        <v>3167</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5" t="str">
        <f>VLOOKUP(B325,SAOM!B$2:O1866,11,0)</f>
        <v>35490-000</v>
      </c>
      <c r="X325" s="37" t="str">
        <f>VLOOKUP(B325,SAOM!B$2:Q1866,13,0)</f>
        <v>00:20:0e:10:4c:31</v>
      </c>
      <c r="Y325" s="15">
        <v>41053</v>
      </c>
      <c r="Z325" s="13" t="s">
        <v>3098</v>
      </c>
      <c r="AA325" s="16">
        <v>41053</v>
      </c>
      <c r="AB325" s="32" t="e">
        <f>VLOOKUP(C325,Relatorios!A$3:B1096,2,0)</f>
        <v>#N/A</v>
      </c>
      <c r="AC325" s="45"/>
      <c r="AD325" s="16" t="str">
        <f>VLOOKUP(B325,SAOM!B$2:T1866,16,0)</f>
        <v>-</v>
      </c>
      <c r="AE325" s="16">
        <f t="shared" ref="AE325:AE388" si="11">AA325+90</f>
        <v>41143</v>
      </c>
      <c r="AF325" s="16">
        <v>41184</v>
      </c>
      <c r="AG325" s="16">
        <v>41197</v>
      </c>
      <c r="AH325" s="51" t="s">
        <v>676</v>
      </c>
      <c r="AI325" s="120" t="s">
        <v>9016</v>
      </c>
      <c r="AJ325" s="120" t="s">
        <v>9038</v>
      </c>
      <c r="AK325" s="13" t="s">
        <v>4492</v>
      </c>
      <c r="AL325" s="17" t="s">
        <v>4492</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2600</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5" t="str">
        <f>VLOOKUP(B326,SAOM!B$2:O1867,11,0)</f>
        <v>35135-000</v>
      </c>
      <c r="X326" s="37" t="str">
        <f>VLOOKUP(B326,SAOM!B$2:Q1867,13,0)</f>
        <v>00:20:0e:10:49:fb</v>
      </c>
      <c r="Y326" s="15">
        <v>41036</v>
      </c>
      <c r="Z326" s="13" t="s">
        <v>2115</v>
      </c>
      <c r="AA326" s="16">
        <v>41036</v>
      </c>
      <c r="AB326" s="32">
        <f>VLOOKUP(C326,Relatorios!A$3:B1097,2,0)</f>
        <v>41092</v>
      </c>
      <c r="AC326" s="45"/>
      <c r="AD326" s="16" t="str">
        <f>VLOOKUP(B326,SAOM!B$2:T1867,16,0)</f>
        <v>-</v>
      </c>
      <c r="AE326" s="16">
        <f t="shared" si="11"/>
        <v>41126</v>
      </c>
      <c r="AF326" s="16" t="s">
        <v>4492</v>
      </c>
      <c r="AG326" s="16"/>
      <c r="AH326" s="51"/>
      <c r="AI326" s="120"/>
      <c r="AJ326" s="120"/>
      <c r="AK326" s="13"/>
      <c r="AL326" s="17" t="s">
        <v>4492</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2772</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5" t="str">
        <f>VLOOKUP(B327,SAOM!B$2:O1868,11,0)</f>
        <v>39851-000</v>
      </c>
      <c r="X327" s="37" t="str">
        <f>VLOOKUP(B327,SAOM!B$2:Q1868,13,0)</f>
        <v>00:20:0E:10:4C:AC</v>
      </c>
      <c r="Y327" s="15">
        <v>41137</v>
      </c>
      <c r="Z327" s="13" t="s">
        <v>5976</v>
      </c>
      <c r="AA327" s="16">
        <v>41137</v>
      </c>
      <c r="AB327" s="32">
        <f>VLOOKUP(C327,Relatorios!A$3:B1098,2,0)</f>
        <v>41193</v>
      </c>
      <c r="AC327" s="45" t="s">
        <v>4441</v>
      </c>
      <c r="AD327" s="16" t="str">
        <f>VLOOKUP(B327,SAOM!B$2:T1868,16,0)</f>
        <v xml:space="preserve">27/06 - Correção de endereço efetuada. </v>
      </c>
      <c r="AE327" s="16">
        <f t="shared" si="11"/>
        <v>41227</v>
      </c>
      <c r="AF327" s="16" t="s">
        <v>4492</v>
      </c>
      <c r="AG327" s="16"/>
      <c r="AH327" s="51"/>
      <c r="AI327" s="120"/>
      <c r="AJ327" s="120"/>
      <c r="AK327" s="13"/>
      <c r="AL327" s="17" t="s">
        <v>4492</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2887</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5" t="str">
        <f>VLOOKUP(B328,SAOM!B$2:O1869,11,0)</f>
        <v>39870-000</v>
      </c>
      <c r="X328" s="37" t="str">
        <f>VLOOKUP(B328,SAOM!B$2:Q1869,13,0)</f>
        <v>00:20:0e:10:4a:08</v>
      </c>
      <c r="Y328" s="15">
        <v>41047</v>
      </c>
      <c r="Z328" s="13" t="s">
        <v>1620</v>
      </c>
      <c r="AA328" s="16">
        <v>41054</v>
      </c>
      <c r="AB328" s="32">
        <f>VLOOKUP(C328,Relatorios!A$3:B1099,2,0)</f>
        <v>41092</v>
      </c>
      <c r="AC328" s="45" t="s">
        <v>3533</v>
      </c>
      <c r="AD328" s="16" t="str">
        <f>VLOOKUP(B328,SAOM!B$2:T1869,16,0)</f>
        <v>-</v>
      </c>
      <c r="AE328" s="16">
        <f t="shared" si="11"/>
        <v>41144</v>
      </c>
      <c r="AF328" s="16" t="s">
        <v>4492</v>
      </c>
      <c r="AG328" s="16"/>
      <c r="AH328" s="51"/>
      <c r="AI328" s="120"/>
      <c r="AJ328" s="120"/>
      <c r="AK328" s="13" t="s">
        <v>3741</v>
      </c>
      <c r="AL328" s="17" t="s">
        <v>4492</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2887</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5" t="str">
        <f>VLOOKUP(B329,SAOM!B$2:O1870,11,0)</f>
        <v>39870-000</v>
      </c>
      <c r="X329" s="37" t="str">
        <f>VLOOKUP(B329,SAOM!B$2:Q1870,13,0)</f>
        <v>00:20:0e:10:48:f7</v>
      </c>
      <c r="Y329" s="15">
        <v>41046</v>
      </c>
      <c r="Z329" s="13" t="s">
        <v>1620</v>
      </c>
      <c r="AA329" s="16">
        <v>41046</v>
      </c>
      <c r="AB329" s="32">
        <f>VLOOKUP(C329,Relatorios!A$3:B1100,2,0)</f>
        <v>41092</v>
      </c>
      <c r="AC329" s="45"/>
      <c r="AD329" s="16" t="str">
        <f>VLOOKUP(B329,SAOM!B$2:T1870,16,0)</f>
        <v>-</v>
      </c>
      <c r="AE329" s="16">
        <f t="shared" si="11"/>
        <v>41136</v>
      </c>
      <c r="AF329" s="16" t="s">
        <v>4492</v>
      </c>
      <c r="AG329" s="16"/>
      <c r="AH329" s="51"/>
      <c r="AI329" s="120"/>
      <c r="AJ329" s="120"/>
      <c r="AK329" s="13" t="s">
        <v>3735</v>
      </c>
      <c r="AL329" s="17" t="s">
        <v>4492</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2563</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5" t="str">
        <f>VLOOKUP(B330,SAOM!B$2:O1871,11,0)</f>
        <v>39875-000</v>
      </c>
      <c r="X330" s="37" t="str">
        <f>VLOOKUP(B330,SAOM!B$2:Q1871,13,0)</f>
        <v>00:20:0e:10:4c:2d</v>
      </c>
      <c r="Y330" s="15">
        <v>41066</v>
      </c>
      <c r="Z330" s="13" t="s">
        <v>2115</v>
      </c>
      <c r="AA330" s="16">
        <v>41066</v>
      </c>
      <c r="AB330" s="32">
        <f>VLOOKUP(C330,Relatorios!A$3:B1101,2,0)</f>
        <v>41143</v>
      </c>
      <c r="AC330" s="45"/>
      <c r="AD330" s="16" t="str">
        <f>VLOOKUP(B330,SAOM!B$2:T1871,16,0)</f>
        <v>-</v>
      </c>
      <c r="AE330" s="16">
        <f t="shared" si="11"/>
        <v>41156</v>
      </c>
      <c r="AF330" s="16" t="s">
        <v>4492</v>
      </c>
      <c r="AG330" s="16"/>
      <c r="AH330" s="51"/>
      <c r="AI330" s="120"/>
      <c r="AJ330" s="120"/>
      <c r="AK330" s="13" t="s">
        <v>3775</v>
      </c>
      <c r="AL330" s="17" t="s">
        <v>4492</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2563</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5"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4492</v>
      </c>
      <c r="AG331" s="16"/>
      <c r="AH331" s="51"/>
      <c r="AI331" s="120"/>
      <c r="AJ331" s="120"/>
      <c r="AK331" s="13" t="s">
        <v>3737</v>
      </c>
      <c r="AL331" s="17" t="s">
        <v>4492</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2563</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5" t="str">
        <f>VLOOKUP(B332,SAOM!B$2:O1873,11,0)</f>
        <v>39875-000</v>
      </c>
      <c r="X332" s="37" t="str">
        <f>VLOOKUP(B332,SAOM!B$2:Q1873,13,0)</f>
        <v>00:20:0e:10:4a:1d</v>
      </c>
      <c r="Y332" s="15">
        <v>41074</v>
      </c>
      <c r="Z332" s="13" t="s">
        <v>1620</v>
      </c>
      <c r="AA332" s="16">
        <v>41078</v>
      </c>
      <c r="AB332" s="32">
        <f>VLOOKUP(C332,Relatorios!A$3:B1103,2,0)</f>
        <v>41143</v>
      </c>
      <c r="AC332" s="45" t="s">
        <v>3916</v>
      </c>
      <c r="AD332" s="16" t="str">
        <f>VLOOKUP(B332,SAOM!B$2:T1873,16,0)</f>
        <v>-</v>
      </c>
      <c r="AE332" s="16">
        <f t="shared" si="11"/>
        <v>41168</v>
      </c>
      <c r="AF332" s="16" t="s">
        <v>4492</v>
      </c>
      <c r="AG332" s="16"/>
      <c r="AH332" s="51"/>
      <c r="AI332" s="120"/>
      <c r="AJ332" s="120"/>
      <c r="AK332" s="13" t="s">
        <v>3800</v>
      </c>
      <c r="AL332" s="17" t="s">
        <v>4492</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5" t="str">
        <f>VLOOKUP(B333,SAOM!B$2:O1874,11,0)</f>
        <v>39835-000</v>
      </c>
      <c r="X333" s="37" t="str">
        <f>VLOOKUP(B333,SAOM!B$2:Q1874,13,0)</f>
        <v>00:20:0e:10:51:de</v>
      </c>
      <c r="Y333" s="15">
        <v>41066</v>
      </c>
      <c r="Z333" s="13" t="s">
        <v>1620</v>
      </c>
      <c r="AA333" s="16">
        <v>41066</v>
      </c>
      <c r="AB333" s="32">
        <f>VLOOKUP(C333,Relatorios!A$3:B1104,2,0)</f>
        <v>41143</v>
      </c>
      <c r="AC333" s="45" t="s">
        <v>3773</v>
      </c>
      <c r="AD333" s="16" t="str">
        <f>VLOOKUP(B333,SAOM!B$2:T1874,16,0)</f>
        <v>-</v>
      </c>
      <c r="AE333" s="16">
        <f t="shared" si="11"/>
        <v>41156</v>
      </c>
      <c r="AF333" s="16" t="s">
        <v>4492</v>
      </c>
      <c r="AG333" s="16"/>
      <c r="AH333" s="51"/>
      <c r="AI333" s="120"/>
      <c r="AJ333" s="120"/>
      <c r="AK333" s="13" t="s">
        <v>3776</v>
      </c>
      <c r="AL333" s="17" t="s">
        <v>4492</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(33)3513-1103 / 1200</v>
      </c>
      <c r="W334" s="65" t="str">
        <f>VLOOKUP(B334,SAOM!B$2:O1875,11,0)</f>
        <v>39835-000</v>
      </c>
      <c r="X334" s="37" t="str">
        <f>VLOOKUP(B334,SAOM!B$2:Q1875,13,0)</f>
        <v>00:20:0E:10:4A:49</v>
      </c>
      <c r="Y334" s="15">
        <v>41061</v>
      </c>
      <c r="Z334" s="13" t="s">
        <v>1620</v>
      </c>
      <c r="AA334" s="16">
        <v>41064</v>
      </c>
      <c r="AB334" s="32">
        <f>VLOOKUP(C334,Relatorios!A$3:B1105,2,0)</f>
        <v>41143</v>
      </c>
      <c r="AC334" s="45" t="s">
        <v>3746</v>
      </c>
      <c r="AD334" s="16" t="str">
        <f>VLOOKUP(B334,SAOM!B$2:T1875,16,0)</f>
        <v>-</v>
      </c>
      <c r="AE334" s="16">
        <f t="shared" si="11"/>
        <v>41154</v>
      </c>
      <c r="AF334" s="16">
        <v>41292</v>
      </c>
      <c r="AG334" s="16" t="s">
        <v>14127</v>
      </c>
      <c r="AH334" s="51" t="s">
        <v>8983</v>
      </c>
      <c r="AI334" s="120" t="s">
        <v>14668</v>
      </c>
      <c r="AJ334" s="120" t="s">
        <v>4492</v>
      </c>
      <c r="AK334" s="13" t="s">
        <v>3747</v>
      </c>
      <c r="AL334" s="17" t="s">
        <v>4492</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2614</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5"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4492</v>
      </c>
      <c r="AG335" s="16"/>
      <c r="AH335" s="51"/>
      <c r="AI335" s="120"/>
      <c r="AJ335" s="120"/>
      <c r="AK335" s="13"/>
      <c r="AL335" s="17" t="s">
        <v>4492</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2618</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5" t="str">
        <f>VLOOKUP(B336,SAOM!B$2:O1877,11,0)</f>
        <v>37484-000</v>
      </c>
      <c r="X336" s="37" t="str">
        <f>VLOOKUP(B336,SAOM!B$2:Q1877,13,0)</f>
        <v>00:20:0e:10:48:81</v>
      </c>
      <c r="Y336" s="15">
        <v>41031</v>
      </c>
      <c r="Z336" s="13" t="s">
        <v>1846</v>
      </c>
      <c r="AA336" s="16">
        <v>41031</v>
      </c>
      <c r="AB336" s="32">
        <f>VLOOKUP(C336,Relatorios!A$3:B1107,2,0)</f>
        <v>41092</v>
      </c>
      <c r="AC336" s="45"/>
      <c r="AD336" s="16" t="str">
        <f>VLOOKUP(B336,SAOM!B$2:T1877,16,0)</f>
        <v>-</v>
      </c>
      <c r="AE336" s="16">
        <f t="shared" si="11"/>
        <v>41121</v>
      </c>
      <c r="AF336" s="16" t="s">
        <v>4492</v>
      </c>
      <c r="AG336" s="16"/>
      <c r="AH336" s="51"/>
      <c r="AI336" s="120"/>
      <c r="AJ336" s="120"/>
      <c r="AK336" s="13"/>
      <c r="AL336" s="17" t="s">
        <v>4492</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2622</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5" t="str">
        <f>VLOOKUP(B337,SAOM!B$2:O1878,11,0)</f>
        <v>35190-000</v>
      </c>
      <c r="X337" s="37" t="str">
        <f>VLOOKUP(B337,SAOM!B$2:Q1878,13,0)</f>
        <v>00:20:0e:10:48:90</v>
      </c>
      <c r="Y337" s="15">
        <v>41032</v>
      </c>
      <c r="Z337" s="13" t="s">
        <v>2115</v>
      </c>
      <c r="AA337" s="16">
        <v>41032</v>
      </c>
      <c r="AB337" s="32">
        <f>VLOOKUP(C337,Relatorios!A$3:B1108,2,0)</f>
        <v>41092</v>
      </c>
      <c r="AC337" s="45"/>
      <c r="AD337" s="16" t="str">
        <f>VLOOKUP(B337,SAOM!B$2:T1878,16,0)</f>
        <v>-</v>
      </c>
      <c r="AE337" s="16">
        <f t="shared" si="11"/>
        <v>41122</v>
      </c>
      <c r="AF337" s="16" t="s">
        <v>4492</v>
      </c>
      <c r="AG337" s="16"/>
      <c r="AH337" s="51"/>
      <c r="AI337" s="120"/>
      <c r="AJ337" s="120"/>
      <c r="AK337" s="13"/>
      <c r="AL337" s="17" t="s">
        <v>4492</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2630</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5" t="str">
        <f>VLOOKUP(B338,SAOM!B$2:O1879,11,0)</f>
        <v>37205-000</v>
      </c>
      <c r="X338" s="37" t="str">
        <f>VLOOKUP(B338,SAOM!B$2:Q1879,13,0)</f>
        <v>00:20:0e:10:52:a8</v>
      </c>
      <c r="Y338" s="15">
        <v>41054</v>
      </c>
      <c r="Z338" s="13" t="s">
        <v>1521</v>
      </c>
      <c r="AA338" s="16">
        <v>41054</v>
      </c>
      <c r="AB338" s="32">
        <f>VLOOKUP(C338,Relatorios!A$3:B1109,2,0)</f>
        <v>41092</v>
      </c>
      <c r="AC338" s="45" t="s">
        <v>3544</v>
      </c>
      <c r="AD338" s="16" t="str">
        <f>VLOOKUP(B338,SAOM!B$2:T1879,16,0)</f>
        <v xml:space="preserve">ENDEREÇO DIVERGENTE: RUA JOAO FRANCISCO LOPES, 430 - CENTRO.
</v>
      </c>
      <c r="AE338" s="16">
        <f t="shared" si="11"/>
        <v>41144</v>
      </c>
      <c r="AF338" s="16" t="s">
        <v>4492</v>
      </c>
      <c r="AG338" s="16"/>
      <c r="AH338" s="51"/>
      <c r="AI338" s="120"/>
      <c r="AJ338" s="120"/>
      <c r="AK338" s="13" t="s">
        <v>3737</v>
      </c>
      <c r="AL338" s="17" t="s">
        <v>4492</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2671</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5" t="str">
        <f>VLOOKUP(B339,SAOM!B$2:O1880,11,0)</f>
        <v>37955-000</v>
      </c>
      <c r="X339" s="37" t="str">
        <f>VLOOKUP(B339,SAOM!B$2:Q1880,13,0)</f>
        <v>00:20:0e:10:48:9b</v>
      </c>
      <c r="Y339" s="15">
        <v>41053</v>
      </c>
      <c r="Z339" s="13" t="s">
        <v>1620</v>
      </c>
      <c r="AA339" s="16">
        <v>41053</v>
      </c>
      <c r="AB339" s="32">
        <f>VLOOKUP(C339,Relatorios!A$3:B1110,2,0)</f>
        <v>41092</v>
      </c>
      <c r="AC339" s="45"/>
      <c r="AD339" s="16" t="str">
        <f>VLOOKUP(B339,SAOM!B$2:T1880,16,0)</f>
        <v>-</v>
      </c>
      <c r="AE339" s="16">
        <f t="shared" si="11"/>
        <v>41143</v>
      </c>
      <c r="AF339" s="16" t="s">
        <v>4492</v>
      </c>
      <c r="AG339" s="16"/>
      <c r="AH339" s="51"/>
      <c r="AI339" s="120"/>
      <c r="AJ339" s="120"/>
      <c r="AK339" s="13" t="s">
        <v>3737</v>
      </c>
      <c r="AL339" s="17" t="s">
        <v>4492</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2667</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5" t="str">
        <f>VLOOKUP(B340,SAOM!B$2:O1881,11,0)</f>
        <v>39625-000</v>
      </c>
      <c r="X340" s="37" t="str">
        <f>VLOOKUP(B340,SAOM!B$2:Q1881,13,0)</f>
        <v>00:20:0e:10:51:eb</v>
      </c>
      <c r="Y340" s="15">
        <v>41059</v>
      </c>
      <c r="Z340" s="13" t="s">
        <v>2115</v>
      </c>
      <c r="AA340" s="16">
        <v>41059</v>
      </c>
      <c r="AB340" s="32">
        <f>VLOOKUP(C340,Relatorios!A$3:B1111,2,0)</f>
        <v>41092</v>
      </c>
      <c r="AC340" s="45"/>
      <c r="AD340" s="16" t="str">
        <f>VLOOKUP(B340,SAOM!B$2:T1881,16,0)</f>
        <v>-</v>
      </c>
      <c r="AE340" s="16">
        <f t="shared" si="11"/>
        <v>41149</v>
      </c>
      <c r="AF340" s="16" t="s">
        <v>4492</v>
      </c>
      <c r="AG340" s="16"/>
      <c r="AH340" s="51"/>
      <c r="AI340" s="120"/>
      <c r="AJ340" s="120"/>
      <c r="AK340" s="13" t="s">
        <v>3742</v>
      </c>
      <c r="AL340" s="17" t="s">
        <v>4492</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2711</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5" t="str">
        <f>VLOOKUP(B341,SAOM!B$2:O1882,11,0)</f>
        <v>39335-000</v>
      </c>
      <c r="X341" s="37" t="str">
        <f>VLOOKUP(B341,SAOM!B$2:Q1882,13,0)</f>
        <v>00:20:0e:10:48:98</v>
      </c>
      <c r="Y341" s="15">
        <v>41032</v>
      </c>
      <c r="Z341" s="13" t="s">
        <v>2997</v>
      </c>
      <c r="AA341" s="16">
        <v>41032</v>
      </c>
      <c r="AB341" s="32">
        <f>VLOOKUP(C341,Relatorios!A$3:B1112,2,0)</f>
        <v>41092</v>
      </c>
      <c r="AC341" s="45"/>
      <c r="AD341" s="16" t="str">
        <f>VLOOKUP(B341,SAOM!B$2:T1882,16,0)</f>
        <v>-</v>
      </c>
      <c r="AE341" s="16">
        <f t="shared" si="11"/>
        <v>41122</v>
      </c>
      <c r="AF341" s="16" t="s">
        <v>4492</v>
      </c>
      <c r="AG341" s="16"/>
      <c r="AH341" s="51"/>
      <c r="AI341" s="120"/>
      <c r="AJ341" s="120"/>
      <c r="AK341" s="13"/>
      <c r="AL341" s="17" t="s">
        <v>4492</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2699</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5" t="str">
        <f>VLOOKUP(B342,SAOM!B$2:O1883,11,0)</f>
        <v>37485-000</v>
      </c>
      <c r="X342" s="37" t="str">
        <f>VLOOKUP(B342,SAOM!B$2:Q1883,13,0)</f>
        <v>00:20:0e:10:48:79</v>
      </c>
      <c r="Y342" s="15">
        <v>41032</v>
      </c>
      <c r="Z342" s="13" t="s">
        <v>2746</v>
      </c>
      <c r="AA342" s="16">
        <v>41032</v>
      </c>
      <c r="AB342" s="32">
        <f>VLOOKUP(C342,Relatorios!A$3:B1113,2,0)</f>
        <v>41092</v>
      </c>
      <c r="AC342" s="45"/>
      <c r="AD342" s="16" t="str">
        <f>VLOOKUP(B342,SAOM!B$2:T1883,16,0)</f>
        <v>-</v>
      </c>
      <c r="AE342" s="16">
        <f t="shared" si="11"/>
        <v>41122</v>
      </c>
      <c r="AF342" s="16" t="s">
        <v>4492</v>
      </c>
      <c r="AG342" s="16"/>
      <c r="AH342" s="51"/>
      <c r="AI342" s="120"/>
      <c r="AJ342" s="120"/>
      <c r="AK342" s="13"/>
      <c r="AL342" s="17" t="s">
        <v>4492</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2719</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5"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20" t="s">
        <v>9014</v>
      </c>
      <c r="AJ343" s="120" t="s">
        <v>9039</v>
      </c>
      <c r="AK343" s="13" t="s">
        <v>4492</v>
      </c>
      <c r="AL343" s="17" t="s">
        <v>4492</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2924</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5" t="str">
        <f>VLOOKUP(B344,SAOM!B$2:O1885,11,0)</f>
        <v>38360-000</v>
      </c>
      <c r="X344" s="37" t="str">
        <f>VLOOKUP(B344,SAOM!B$2:Q1885,13,0)</f>
        <v>00:20:0e:10:52:b9</v>
      </c>
      <c r="Y344" s="15">
        <v>41059</v>
      </c>
      <c r="Z344" s="13" t="s">
        <v>2315</v>
      </c>
      <c r="AA344" s="16">
        <v>41060</v>
      </c>
      <c r="AB344" s="32">
        <f>VLOOKUP(C344,Relatorios!A$3:B1115,2,0)</f>
        <v>41092</v>
      </c>
      <c r="AC344" s="45" t="s">
        <v>3721</v>
      </c>
      <c r="AD344" s="16" t="str">
        <f>VLOOKUP(B344,SAOM!B$2:T1885,16,0)</f>
        <v>-</v>
      </c>
      <c r="AE344" s="16">
        <f t="shared" si="11"/>
        <v>41150</v>
      </c>
      <c r="AF344" s="16">
        <v>41282</v>
      </c>
      <c r="AG344" s="16">
        <v>41292</v>
      </c>
      <c r="AH344" s="51" t="s">
        <v>8981</v>
      </c>
      <c r="AI344" s="120" t="s">
        <v>14177</v>
      </c>
      <c r="AJ344" s="120" t="s">
        <v>14660</v>
      </c>
      <c r="AK344" s="13" t="s">
        <v>3735</v>
      </c>
      <c r="AL344" s="17" t="s">
        <v>4492</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1929</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5" t="str">
        <f>VLOOKUP(B345,SAOM!B$2:O1886,11,0)</f>
        <v>36345-000</v>
      </c>
      <c r="X345" s="37" t="str">
        <f>VLOOKUP(B345,SAOM!B$2:Q1886,13,0)</f>
        <v>00:20:0e:10:4a:53</v>
      </c>
      <c r="Y345" s="15">
        <v>41053</v>
      </c>
      <c r="Z345" s="13" t="s">
        <v>2187</v>
      </c>
      <c r="AA345" s="16">
        <v>41053</v>
      </c>
      <c r="AB345" s="32">
        <f>VLOOKUP(C345,Relatorios!A$3:B1116,2,0)</f>
        <v>41092</v>
      </c>
      <c r="AC345" s="45"/>
      <c r="AD345" s="16" t="str">
        <f>VLOOKUP(B345,SAOM!B$2:T1886,16,0)</f>
        <v>-</v>
      </c>
      <c r="AE345" s="16">
        <f t="shared" si="11"/>
        <v>41143</v>
      </c>
      <c r="AF345" s="16" t="s">
        <v>4492</v>
      </c>
      <c r="AG345" s="16"/>
      <c r="AH345" s="51"/>
      <c r="AI345" s="120"/>
      <c r="AJ345" s="120"/>
      <c r="AK345" s="13" t="s">
        <v>3737</v>
      </c>
      <c r="AL345" s="17" t="s">
        <v>4492</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2723</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5" t="str">
        <f>VLOOKUP(B346,SAOM!B$2:O1887,11,0)</f>
        <v>35657-000</v>
      </c>
      <c r="X346" s="37" t="str">
        <f>VLOOKUP(B346,SAOM!B$2:Q1887,13,0)</f>
        <v>00:20:0e:10:48:be</v>
      </c>
      <c r="Y346" s="15">
        <v>41031</v>
      </c>
      <c r="Z346" s="13" t="s">
        <v>2187</v>
      </c>
      <c r="AA346" s="16">
        <v>41031</v>
      </c>
      <c r="AB346" s="32">
        <f>VLOOKUP(C346,Relatorios!A$3:B1117,2,0)</f>
        <v>41092</v>
      </c>
      <c r="AC346" s="45"/>
      <c r="AD346" s="16" t="str">
        <f>VLOOKUP(B346,SAOM!B$2:T1887,16,0)</f>
        <v>O novo contato da Farmácia é a Jucimar.</v>
      </c>
      <c r="AE346" s="16">
        <f t="shared" si="11"/>
        <v>41121</v>
      </c>
      <c r="AF346" s="16" t="s">
        <v>4492</v>
      </c>
      <c r="AG346" s="16"/>
      <c r="AH346" s="51"/>
      <c r="AI346" s="120"/>
      <c r="AJ346" s="120"/>
      <c r="AK346" s="13"/>
      <c r="AL346" s="17" t="s">
        <v>4492</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2768</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5" t="str">
        <f>VLOOKUP(B347,SAOM!B$2:O1888,11,0)</f>
        <v>39460-000</v>
      </c>
      <c r="X347" s="37" t="str">
        <f>VLOOKUP(B347,SAOM!B$2:Q1888,13,0)</f>
        <v>00:20:0e:10:45:5f</v>
      </c>
      <c r="Y347" s="15">
        <v>41033</v>
      </c>
      <c r="Z347" s="13" t="s">
        <v>2187</v>
      </c>
      <c r="AA347" s="16">
        <v>41036</v>
      </c>
      <c r="AB347" s="32">
        <f>VLOOKUP(C347,Relatorios!A$3:B1118,2,0)</f>
        <v>41092</v>
      </c>
      <c r="AC347" s="45" t="s">
        <v>3027</v>
      </c>
      <c r="AD347" s="16" t="str">
        <f>VLOOKUP(B347,SAOM!B$2:T1888,16,0)</f>
        <v>-</v>
      </c>
      <c r="AE347" s="16">
        <f t="shared" si="11"/>
        <v>41126</v>
      </c>
      <c r="AF347" s="16" t="s">
        <v>4492</v>
      </c>
      <c r="AG347" s="16"/>
      <c r="AH347" s="51"/>
      <c r="AI347" s="120"/>
      <c r="AJ347" s="120"/>
      <c r="AK347" s="13"/>
      <c r="AL347" s="17" t="s">
        <v>4492</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2880</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5" t="str">
        <f>VLOOKUP(B348,SAOM!B$2:O1889,11,0)</f>
        <v>39814-000</v>
      </c>
      <c r="X348" s="37" t="str">
        <f>VLOOKUP(B348,SAOM!B$2:Q1889,13,0)</f>
        <v>00:20:0e:10:49:b4</v>
      </c>
      <c r="Y348" s="15">
        <v>41039</v>
      </c>
      <c r="Z348" s="13" t="s">
        <v>1620</v>
      </c>
      <c r="AA348" s="16">
        <v>41040</v>
      </c>
      <c r="AB348" s="32">
        <f>VLOOKUP(C348,Relatorios!A$3:B1119,2,0)</f>
        <v>41092</v>
      </c>
      <c r="AC348" s="45" t="s">
        <v>3113</v>
      </c>
      <c r="AD348" s="16" t="str">
        <f>VLOOKUP(B348,SAOM!B$2:T1889,16,0)</f>
        <v>-</v>
      </c>
      <c r="AE348" s="16">
        <f t="shared" si="11"/>
        <v>41130</v>
      </c>
      <c r="AF348" s="16" t="s">
        <v>4492</v>
      </c>
      <c r="AG348" s="16"/>
      <c r="AH348" s="51"/>
      <c r="AI348" s="120"/>
      <c r="AJ348" s="120"/>
      <c r="AK348" s="13"/>
      <c r="AL348" s="17" t="s">
        <v>4492</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2880</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5" t="str">
        <f>VLOOKUP(B349,SAOM!B$2:O1890,11,0)</f>
        <v>39814-000</v>
      </c>
      <c r="X349" s="37" t="str">
        <f>VLOOKUP(B349,SAOM!B$2:Q1890,13,0)</f>
        <v>00:20:0e:10:48:46</v>
      </c>
      <c r="Y349" s="15">
        <v>41039</v>
      </c>
      <c r="Z349" s="13" t="s">
        <v>1620</v>
      </c>
      <c r="AA349" s="16">
        <v>41039</v>
      </c>
      <c r="AB349" s="32">
        <f>VLOOKUP(C349,Relatorios!A$3:B1120,2,0)</f>
        <v>41092</v>
      </c>
      <c r="AC349" s="45"/>
      <c r="AD349" s="16" t="str">
        <f>VLOOKUP(B349,SAOM!B$2:T1890,16,0)</f>
        <v>-</v>
      </c>
      <c r="AE349" s="16">
        <f t="shared" si="11"/>
        <v>41129</v>
      </c>
      <c r="AF349" s="16" t="s">
        <v>4492</v>
      </c>
      <c r="AG349" s="16"/>
      <c r="AH349" s="51"/>
      <c r="AI349" s="120"/>
      <c r="AJ349" s="120"/>
      <c r="AK349" s="13"/>
      <c r="AL349" s="17" t="s">
        <v>4492</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2980</v>
      </c>
      <c r="O350" s="13" t="str">
        <f>VLOOKUP(N350,Coordenadas!B$2:C1197,2,0)</f>
        <v>NORDESTE</v>
      </c>
      <c r="P350" s="13" t="str">
        <f>VLOOKUP(N350,Coordenadas!B$2:D1197,3,0)</f>
        <v xml:space="preserve"> 16°59'16.05"S</v>
      </c>
      <c r="Q350" s="13" t="str">
        <f>VLOOKUP(N350,Coordenadas!B$2:E1197,4,0)</f>
        <v xml:space="preserve"> 40°40'43.18"O</v>
      </c>
      <c r="R350" s="57">
        <v>4035</v>
      </c>
      <c r="S350" s="15">
        <v>41060</v>
      </c>
      <c r="T350" s="39" t="str">
        <f>VLOOKUP(B350,SAOM!B$2:M1891,9,0)</f>
        <v>Thatiany Soares Silva</v>
      </c>
      <c r="U350" s="15" t="str">
        <f>VLOOKUP(B350,SAOM!B$2:N1891,10,0)</f>
        <v>Rua Marechal Floriano Peixoto, s/n</v>
      </c>
      <c r="V350" s="39" t="str">
        <f>VLOOKUP(B350,SAOM!B$2:P1891,12,0)</f>
        <v>33 3626-9002</v>
      </c>
      <c r="W350" s="65" t="str">
        <f>VLOOKUP(B350,SAOM!B$2:O1891,11,0)</f>
        <v>39874-000</v>
      </c>
      <c r="X350" s="37" t="str">
        <f>VLOOKUP(B350,SAOM!B$2:Q1891,13,0)</f>
        <v>00:20:0e:10:51:d1</v>
      </c>
      <c r="Y350" s="15">
        <v>41060</v>
      </c>
      <c r="Z350" s="13" t="s">
        <v>2115</v>
      </c>
      <c r="AA350" s="16">
        <v>41060</v>
      </c>
      <c r="AB350" s="32">
        <f>VLOOKUP(C350,Relatorios!A$3:B1121,2,0)</f>
        <v>41092</v>
      </c>
      <c r="AC350" s="45"/>
      <c r="AD350" s="16" t="str">
        <f>VLOOKUP(B350,SAOM!B$2:T1891,16,0)</f>
        <v>-</v>
      </c>
      <c r="AE350" s="16">
        <f t="shared" si="11"/>
        <v>41150</v>
      </c>
      <c r="AF350" s="16" t="s">
        <v>4492</v>
      </c>
      <c r="AG350" s="16"/>
      <c r="AH350" s="51"/>
      <c r="AI350" s="120"/>
      <c r="AJ350" s="120"/>
      <c r="AK350" s="13" t="s">
        <v>3736</v>
      </c>
      <c r="AL350" s="17" t="s">
        <v>4492</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2980</v>
      </c>
      <c r="O351" s="13" t="str">
        <f>VLOOKUP(N351,Coordenadas!B$2:C1198,2,0)</f>
        <v>NORDESTE</v>
      </c>
      <c r="P351" s="13" t="str">
        <f>VLOOKUP(N351,Coordenadas!B$2:D1198,3,0)</f>
        <v xml:space="preserve"> 16°59'16.05"S</v>
      </c>
      <c r="Q351" s="13" t="str">
        <f>VLOOKUP(N351,Coordenadas!B$2:E1198,4,0)</f>
        <v xml:space="preserve"> 40°40'43.18"O</v>
      </c>
      <c r="R351" s="57">
        <v>4035</v>
      </c>
      <c r="S351" s="15">
        <v>41060</v>
      </c>
      <c r="T351" s="39" t="str">
        <f>VLOOKUP(B351,SAOM!B$2:M1892,9,0)</f>
        <v>Juliane Mota da Cruz</v>
      </c>
      <c r="U351" s="15" t="str">
        <f>VLOOKUP(B351,SAOM!B$2:N1892,10,0)</f>
        <v>Rua Princesa Isabel, s/n</v>
      </c>
      <c r="V351" s="39" t="str">
        <f>VLOOKUP(B351,SAOM!B$2:P1892,12,0)</f>
        <v>33 3626-9002</v>
      </c>
      <c r="W351" s="65" t="str">
        <f>VLOOKUP(B351,SAOM!B$2:O1892,11,0)</f>
        <v>39874-000</v>
      </c>
      <c r="X351" s="37" t="str">
        <f>VLOOKUP(B351,SAOM!B$2:Q1892,13,0)</f>
        <v>00:20:0e:10:52:08</v>
      </c>
      <c r="Y351" s="15">
        <v>41060</v>
      </c>
      <c r="Z351" s="13" t="s">
        <v>2115</v>
      </c>
      <c r="AA351" s="16">
        <v>41061</v>
      </c>
      <c r="AB351" s="32">
        <f>VLOOKUP(C351,Relatorios!A$3:B1122,2,0)</f>
        <v>41092</v>
      </c>
      <c r="AC351" s="45"/>
      <c r="AD351" s="16" t="str">
        <f>VLOOKUP(B351,SAOM!B$2:T1892,16,0)</f>
        <v>-</v>
      </c>
      <c r="AE351" s="16">
        <f t="shared" si="11"/>
        <v>41151</v>
      </c>
      <c r="AF351" s="16" t="s">
        <v>4492</v>
      </c>
      <c r="AG351" s="16"/>
      <c r="AH351" s="51"/>
      <c r="AI351" s="120"/>
      <c r="AJ351" s="120"/>
      <c r="AK351" s="13" t="s">
        <v>3745</v>
      </c>
      <c r="AL351" s="17" t="s">
        <v>4492</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3046</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5" t="str">
        <f>VLOOKUP(B352,SAOM!B$2:O1893,11,0)</f>
        <v>39250-000</v>
      </c>
      <c r="X352" s="37" t="str">
        <f>VLOOKUP(B352,SAOM!B$2:Q1893,13,0)</f>
        <v>00:20:0e:10:52:4f</v>
      </c>
      <c r="Y352" s="15">
        <v>41085</v>
      </c>
      <c r="Z352" s="13" t="s">
        <v>4220</v>
      </c>
      <c r="AA352" s="16">
        <v>41085</v>
      </c>
      <c r="AB352" s="32">
        <f>VLOOKUP(C352,Relatorios!A$3:B1123,2,0)</f>
        <v>41143</v>
      </c>
      <c r="AC352" s="47"/>
      <c r="AD352" s="16" t="str">
        <f>VLOOKUP(B352,SAOM!B$2:T1893,16,0)</f>
        <v>-</v>
      </c>
      <c r="AE352" s="16">
        <f t="shared" si="11"/>
        <v>41175</v>
      </c>
      <c r="AF352" s="16" t="s">
        <v>4492</v>
      </c>
      <c r="AG352" s="16"/>
      <c r="AH352" s="51"/>
      <c r="AI352" s="124"/>
      <c r="AJ352" s="124"/>
      <c r="AK352" s="13" t="s">
        <v>4219</v>
      </c>
      <c r="AL352" s="17" t="s">
        <v>4492</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2004</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5" t="str">
        <f>VLOOKUP(B353,SAOM!B$2:O1894,11,0)</f>
        <v>39280-000</v>
      </c>
      <c r="X353" s="37" t="str">
        <f>VLOOKUP(B353,SAOM!B$2:Q1894,13,0)</f>
        <v>00:20:0e:10:52:0a</v>
      </c>
      <c r="Y353" s="15">
        <v>41082</v>
      </c>
      <c r="Z353" s="13" t="s">
        <v>2905</v>
      </c>
      <c r="AA353" s="16">
        <v>41082</v>
      </c>
      <c r="AB353" s="32">
        <f>VLOOKUP(C353,Relatorios!A$3:B1124,2,0)</f>
        <v>41143</v>
      </c>
      <c r="AC353" s="45"/>
      <c r="AD353" s="16" t="str">
        <f>VLOOKUP(B353,SAOM!B$2:T1894,16,0)</f>
        <v>-</v>
      </c>
      <c r="AE353" s="16">
        <f t="shared" si="11"/>
        <v>41172</v>
      </c>
      <c r="AF353" s="16" t="s">
        <v>4492</v>
      </c>
      <c r="AG353" s="16"/>
      <c r="AH353" s="51"/>
      <c r="AI353" s="120"/>
      <c r="AJ353" s="120"/>
      <c r="AK353" s="13" t="s">
        <v>4211</v>
      </c>
      <c r="AL353" s="17" t="s">
        <v>4492</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3269</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5" t="str">
        <f>VLOOKUP(B354,SAOM!B$2:O1895,11,0)</f>
        <v>39350-000</v>
      </c>
      <c r="X354" s="37" t="str">
        <f>VLOOKUP(B354,SAOM!B$2:Q1895,13,0)</f>
        <v>00:20:0e:10:52:11</v>
      </c>
      <c r="Y354" s="15">
        <v>41092</v>
      </c>
      <c r="Z354" s="13" t="s">
        <v>2598</v>
      </c>
      <c r="AA354" s="16">
        <v>41092</v>
      </c>
      <c r="AB354" s="32">
        <f>VLOOKUP(C354,Relatorios!A$3:B1125,2,0)</f>
        <v>41183</v>
      </c>
      <c r="AC354" s="47" t="s">
        <v>4568</v>
      </c>
      <c r="AD354" s="16" t="str">
        <f>VLOOKUP(B354,SAOM!B$2:T1895,16,0)</f>
        <v xml:space="preserve">Conforme responsável o endereço correto é: Rua 8 de dezembro, 284 </v>
      </c>
      <c r="AE354" s="16">
        <f t="shared" si="11"/>
        <v>41182</v>
      </c>
      <c r="AF354" s="16">
        <v>41163</v>
      </c>
      <c r="AG354" s="16"/>
      <c r="AH354" s="51" t="s">
        <v>676</v>
      </c>
      <c r="AI354" s="124" t="s">
        <v>12553</v>
      </c>
      <c r="AJ354" s="124"/>
      <c r="AK354" s="13" t="s">
        <v>4569</v>
      </c>
      <c r="AL354" s="17" t="s">
        <v>4492</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3269</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5" t="str">
        <f>VLOOKUP(B355,SAOM!B$2:O1896,11,0)</f>
        <v>39350-000</v>
      </c>
      <c r="X355" s="37" t="str">
        <f>VLOOKUP(B355,SAOM!B$2:Q1896,13,0)</f>
        <v>00:20:0e:10:52:38</v>
      </c>
      <c r="Y355" s="15">
        <v>41123</v>
      </c>
      <c r="Z355" s="13" t="s">
        <v>2598</v>
      </c>
      <c r="AA355" s="16">
        <v>41123</v>
      </c>
      <c r="AB355" s="32">
        <f>VLOOKUP(C355,Relatorios!A$3:B1126,2,0)</f>
        <v>41183</v>
      </c>
      <c r="AC355" s="45"/>
      <c r="AD355" s="16" t="str">
        <f>VLOOKUP(B355,SAOM!B$2:T1896,16,0)</f>
        <v>-</v>
      </c>
      <c r="AE355" s="16">
        <f t="shared" si="11"/>
        <v>41213</v>
      </c>
      <c r="AF355" s="16" t="s">
        <v>4492</v>
      </c>
      <c r="AG355" s="16"/>
      <c r="AH355" s="51"/>
      <c r="AI355" s="120"/>
      <c r="AJ355" s="120"/>
      <c r="AK355" s="13"/>
      <c r="AL355" s="17" t="s">
        <v>4492</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2004</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5" t="str">
        <f>VLOOKUP(B356,SAOM!B$2:O1897,11,0)</f>
        <v>39280-000</v>
      </c>
      <c r="X356" s="37" t="str">
        <f>VLOOKUP(B356,SAOM!B$2:Q1897,13,0)</f>
        <v>00:20:0e:10:52:0d</v>
      </c>
      <c r="Y356" s="15">
        <v>41085</v>
      </c>
      <c r="Z356" s="13" t="s">
        <v>2905</v>
      </c>
      <c r="AA356" s="16">
        <v>41085</v>
      </c>
      <c r="AB356" s="32">
        <f>VLOOKUP(C356,Relatorios!A$3:B1127,2,0)</f>
        <v>41143</v>
      </c>
      <c r="AC356" s="16"/>
      <c r="AD356" s="16" t="str">
        <f>VLOOKUP(B356,SAOM!B$2:T1897,16,0)</f>
        <v>Vsat retirada de monitoramento até que seja inserido linha de comando.
Albo Vieira
Vodanet Telecomunicações</v>
      </c>
      <c r="AE356" s="16">
        <f t="shared" si="11"/>
        <v>41175</v>
      </c>
      <c r="AF356" s="16">
        <v>41204</v>
      </c>
      <c r="AG356" s="16"/>
      <c r="AH356" s="51" t="s">
        <v>676</v>
      </c>
      <c r="AI356" s="120" t="s">
        <v>12549</v>
      </c>
      <c r="AJ356" s="120" t="s">
        <v>4492</v>
      </c>
      <c r="AK356" s="13" t="s">
        <v>4221</v>
      </c>
      <c r="AL356" s="17" t="s">
        <v>4492</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5" t="str">
        <f>VLOOKUP(B357,SAOM!B$2:O1898,11,0)</f>
        <v>39818-000</v>
      </c>
      <c r="X357" s="37" t="str">
        <f>VLOOKUP(B357,SAOM!B$2:Q1898,13,0)</f>
        <v>00:20:0e:10:52:77</v>
      </c>
      <c r="Y357" s="15">
        <v>41086</v>
      </c>
      <c r="Z357" s="13" t="s">
        <v>2115</v>
      </c>
      <c r="AA357" s="16">
        <v>41086</v>
      </c>
      <c r="AB357" s="32">
        <f>VLOOKUP(C357,Relatorios!A$3:B1128,2,0)</f>
        <v>41143</v>
      </c>
      <c r="AC357" s="45"/>
      <c r="AD357" s="16" t="str">
        <f>VLOOKUP(B357,SAOM!B$2:T1898,16,0)</f>
        <v>-</v>
      </c>
      <c r="AE357" s="16">
        <f t="shared" si="11"/>
        <v>41176</v>
      </c>
      <c r="AF357" s="16">
        <v>41285</v>
      </c>
      <c r="AG357" s="16"/>
      <c r="AH357" s="51" t="s">
        <v>676</v>
      </c>
      <c r="AI357" s="120" t="s">
        <v>14250</v>
      </c>
      <c r="AJ357" s="120" t="s">
        <v>4492</v>
      </c>
      <c r="AK357" s="13" t="s">
        <v>4395</v>
      </c>
      <c r="AL357" s="17" t="s">
        <v>4492</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2004</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5" t="str">
        <f>VLOOKUP(B358,SAOM!B$2:O1899,11,0)</f>
        <v>39280-000</v>
      </c>
      <c r="X358" s="37" t="str">
        <f>VLOOKUP(B358,SAOM!B$2:Q1899,13,0)</f>
        <v>00:20:0e:10:52:64</v>
      </c>
      <c r="Y358" s="15">
        <v>41094</v>
      </c>
      <c r="Z358" s="13" t="s">
        <v>2905</v>
      </c>
      <c r="AA358" s="16">
        <v>41095</v>
      </c>
      <c r="AB358" s="32">
        <f>VLOOKUP(C358,Relatorios!A$3:B1129,2,0)</f>
        <v>41254</v>
      </c>
      <c r="AC358" s="45"/>
      <c r="AD358" s="16" t="str">
        <f>VLOOKUP(B358,SAOM!B$2:T1899,16,0)</f>
        <v>-</v>
      </c>
      <c r="AE358" s="16">
        <f t="shared" si="11"/>
        <v>41185</v>
      </c>
      <c r="AF358" s="16" t="s">
        <v>4492</v>
      </c>
      <c r="AG358" s="16"/>
      <c r="AH358" s="51"/>
      <c r="AI358" s="120"/>
      <c r="AJ358" s="120"/>
      <c r="AK358" s="13" t="s">
        <v>5121</v>
      </c>
      <c r="AL358" s="17" t="s">
        <v>4492</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2004</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5" t="str">
        <f>VLOOKUP(B359,SAOM!B$2:O1900,11,0)</f>
        <v>39280-000</v>
      </c>
      <c r="X359" s="37" t="str">
        <f>VLOOKUP(B359,SAOM!B$2:Q1900,13,0)</f>
        <v>00:20:0e:10:4a:b3</v>
      </c>
      <c r="Y359" s="15">
        <v>41087</v>
      </c>
      <c r="Z359" s="13" t="s">
        <v>2905</v>
      </c>
      <c r="AA359" s="16">
        <v>41087</v>
      </c>
      <c r="AB359" s="32">
        <f>VLOOKUP(C359,Relatorios!A$3:B1130,2,0)</f>
        <v>41143</v>
      </c>
      <c r="AC359" s="45"/>
      <c r="AD359" s="16" t="str">
        <f>VLOOKUP(B359,SAOM!B$2:T1900,16,0)</f>
        <v>-</v>
      </c>
      <c r="AE359" s="16">
        <f t="shared" si="11"/>
        <v>41177</v>
      </c>
      <c r="AF359" s="16" t="s">
        <v>4492</v>
      </c>
      <c r="AG359" s="16"/>
      <c r="AH359" s="51"/>
      <c r="AI359" s="120"/>
      <c r="AJ359" s="120"/>
      <c r="AK359" s="13" t="s">
        <v>4443</v>
      </c>
      <c r="AL359" s="17" t="s">
        <v>4492</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2004</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5" t="str">
        <f>VLOOKUP(B360,SAOM!B$2:O1901,11,0)</f>
        <v>39280-000</v>
      </c>
      <c r="X360" s="37" t="str">
        <f>VLOOKUP(B360,SAOM!B$2:Q1901,13,0)</f>
        <v>00:20:0e:10:49:b1</v>
      </c>
      <c r="Y360" s="15">
        <v>41087</v>
      </c>
      <c r="Z360" s="13" t="s">
        <v>2905</v>
      </c>
      <c r="AA360" s="16">
        <v>41087</v>
      </c>
      <c r="AB360" s="32">
        <f>VLOOKUP(C360,Relatorios!A$3:B1131,2,0)</f>
        <v>41143</v>
      </c>
      <c r="AC360" s="45"/>
      <c r="AD360" s="16" t="str">
        <f>VLOOKUP(B360,SAOM!B$2:T1901,16,0)</f>
        <v>-</v>
      </c>
      <c r="AE360" s="16">
        <f t="shared" si="11"/>
        <v>41177</v>
      </c>
      <c r="AF360" s="16" t="s">
        <v>4492</v>
      </c>
      <c r="AG360" s="16"/>
      <c r="AH360" s="51"/>
      <c r="AI360" s="120"/>
      <c r="AJ360" s="120"/>
      <c r="AK360" s="13" t="s">
        <v>4436</v>
      </c>
      <c r="AL360" s="17" t="s">
        <v>4492</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3077</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5" t="str">
        <f>VLOOKUP(B361,SAOM!B$2:O1902,11,0)</f>
        <v>39295-000</v>
      </c>
      <c r="X361" s="37" t="str">
        <f>VLOOKUP(B361,SAOM!B$2:Q1902,13,0)</f>
        <v>00:20:0e:10:49:9c</v>
      </c>
      <c r="Y361" s="15">
        <v>41100</v>
      </c>
      <c r="Z361" s="13" t="s">
        <v>2598</v>
      </c>
      <c r="AA361" s="16">
        <v>41101</v>
      </c>
      <c r="AB361" s="32">
        <f>VLOOKUP(C361,Relatorios!A$3:B1132,2,0)</f>
        <v>41254</v>
      </c>
      <c r="AC361" s="45"/>
      <c r="AD361" s="16" t="str">
        <f>VLOOKUP(B361,SAOM!B$2:T1902,16,0)</f>
        <v>-</v>
      </c>
      <c r="AE361" s="16">
        <f t="shared" si="11"/>
        <v>41191</v>
      </c>
      <c r="AF361" s="16" t="s">
        <v>4492</v>
      </c>
      <c r="AG361" s="16"/>
      <c r="AH361" s="51"/>
      <c r="AI361" s="120"/>
      <c r="AJ361" s="193"/>
      <c r="AK361" s="7" t="s">
        <v>4592</v>
      </c>
      <c r="AL361" s="17" t="s">
        <v>4492</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1801</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5"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4492</v>
      </c>
      <c r="AG362" s="16"/>
      <c r="AH362" s="51"/>
      <c r="AI362" s="120"/>
      <c r="AJ362" s="120"/>
      <c r="AK362" s="13" t="s">
        <v>4463</v>
      </c>
      <c r="AL362" s="17" t="s">
        <v>4492</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3046</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5" t="str">
        <f>VLOOKUP(B363,SAOM!B$2:O1904,11,0)</f>
        <v>39250-000</v>
      </c>
      <c r="X363" s="37" t="str">
        <f>VLOOKUP(B363,SAOM!B$2:Q1904,13,0)</f>
        <v>00:20:0e:10:52:34</v>
      </c>
      <c r="Y363" s="15">
        <v>41082</v>
      </c>
      <c r="Z363" s="13" t="s">
        <v>1521</v>
      </c>
      <c r="AA363" s="16">
        <v>41082</v>
      </c>
      <c r="AB363" s="32">
        <f>VLOOKUP(C363,Relatorios!A$3:B1134,2,0)</f>
        <v>41143</v>
      </c>
      <c r="AC363" s="45" t="s">
        <v>4213</v>
      </c>
      <c r="AD363" s="16" t="str">
        <f>VLOOKUP(B363,SAOM!B$2:T1904,16,0)</f>
        <v>-</v>
      </c>
      <c r="AE363" s="16">
        <f t="shared" si="11"/>
        <v>41172</v>
      </c>
      <c r="AF363" s="16" t="s">
        <v>4492</v>
      </c>
      <c r="AG363" s="16"/>
      <c r="AH363" s="51"/>
      <c r="AI363" s="120"/>
      <c r="AJ363" s="120"/>
      <c r="AK363" s="13" t="s">
        <v>4212</v>
      </c>
      <c r="AL363" s="17" t="s">
        <v>4492</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3046</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5"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4492</v>
      </c>
      <c r="AG364" s="16"/>
      <c r="AH364" s="51"/>
      <c r="AI364" s="120"/>
      <c r="AJ364" s="120"/>
      <c r="AK364" s="13" t="s">
        <v>4185</v>
      </c>
      <c r="AL364" s="17" t="s">
        <v>4492</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1801</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5" t="str">
        <f>VLOOKUP(B365,SAOM!B$2:O1906,11,0)</f>
        <v>39270-000</v>
      </c>
      <c r="X365" s="37" t="str">
        <f>VLOOKUP(B365,SAOM!B$2:Q1906,13,0)</f>
        <v>00:20:0E:10:52:57</v>
      </c>
      <c r="Y365" s="15">
        <v>41095</v>
      </c>
      <c r="Z365" s="13" t="s">
        <v>2905</v>
      </c>
      <c r="AA365" s="16">
        <v>41095</v>
      </c>
      <c r="AB365" s="32">
        <f>VLOOKUP(C365,Relatorios!A$3:B1136,2,0)</f>
        <v>41254</v>
      </c>
      <c r="AC365" s="45"/>
      <c r="AD365" s="16" t="str">
        <f>VLOOKUP(B365,SAOM!B$2:T1906,16,0)</f>
        <v>-</v>
      </c>
      <c r="AE365" s="16">
        <f t="shared" si="11"/>
        <v>41185</v>
      </c>
      <c r="AF365" s="16">
        <v>41163</v>
      </c>
      <c r="AG365" s="16"/>
      <c r="AH365" s="51" t="s">
        <v>676</v>
      </c>
      <c r="AI365" s="120" t="s">
        <v>12553</v>
      </c>
      <c r="AJ365" s="120"/>
      <c r="AK365" s="13" t="s">
        <v>5122</v>
      </c>
      <c r="AL365" s="17" t="s">
        <v>4492</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1801</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5" t="str">
        <f>VLOOKUP(B366,SAOM!B$2:O1907,11,0)</f>
        <v>39270-000</v>
      </c>
      <c r="X366" s="37" t="str">
        <f>VLOOKUP(B366,SAOM!B$2:Q1907,13,0)</f>
        <v>00:20:0e:10:52:56</v>
      </c>
      <c r="Y366" s="15">
        <v>41095</v>
      </c>
      <c r="Z366" s="13" t="s">
        <v>2905</v>
      </c>
      <c r="AA366" s="16">
        <v>41095</v>
      </c>
      <c r="AB366" s="32">
        <f>VLOOKUP(C366,Relatorios!A$3:B1137,2,0)</f>
        <v>41254</v>
      </c>
      <c r="AC366" s="45"/>
      <c r="AD366" s="16" t="str">
        <f>VLOOKUP(B366,SAOM!B$2:T1907,16,0)</f>
        <v>-</v>
      </c>
      <c r="AE366" s="16">
        <f t="shared" si="11"/>
        <v>41185</v>
      </c>
      <c r="AF366" s="16" t="s">
        <v>4492</v>
      </c>
      <c r="AG366" s="16"/>
      <c r="AH366" s="51"/>
      <c r="AI366" s="120"/>
      <c r="AJ366" s="120"/>
      <c r="AK366" s="13" t="s">
        <v>5123</v>
      </c>
      <c r="AL366" s="17" t="s">
        <v>4492</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1801</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5" t="str">
        <f>VLOOKUP(B367,SAOM!B$2:O1908,11,0)</f>
        <v>39270-000</v>
      </c>
      <c r="X367" s="37" t="str">
        <f>VLOOKUP(B367,SAOM!B$2:Q1908,13,0)</f>
        <v>-</v>
      </c>
      <c r="Y367" s="15"/>
      <c r="Z367" s="13"/>
      <c r="AA367" s="16"/>
      <c r="AB367" s="32" t="e">
        <f>VLOOKUP(C367,Relatorios!A$3:B1138,2,0)</f>
        <v>#N/A</v>
      </c>
      <c r="AC367" s="45" t="s">
        <v>4493</v>
      </c>
      <c r="AD367" s="16" t="str">
        <f>VLOOKUP(B367,SAOM!B$2:T1908,16,0)</f>
        <v xml:space="preserve">29/06/2012 10:29:10 	Hernan Martins Alves 	Posto em reforma, sem previsão para acabar. </v>
      </c>
      <c r="AE367" s="16">
        <f t="shared" si="11"/>
        <v>90</v>
      </c>
      <c r="AF367" s="16" t="s">
        <v>4492</v>
      </c>
      <c r="AG367" s="16"/>
      <c r="AH367" s="51"/>
      <c r="AI367" s="120"/>
      <c r="AJ367" s="120"/>
      <c r="AK367" s="13"/>
      <c r="AL367" s="17" t="s">
        <v>4492</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1801</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5" t="str">
        <f>VLOOKUP(B368,SAOM!B$2:O1909,11,0)</f>
        <v>39270-000</v>
      </c>
      <c r="X368" s="37" t="str">
        <f>VLOOKUP(B368,SAOM!B$2:Q1909,13,0)</f>
        <v>00:20:0e:10:52:80</v>
      </c>
      <c r="Y368" s="15">
        <v>41088</v>
      </c>
      <c r="Z368" s="13" t="s">
        <v>1856</v>
      </c>
      <c r="AA368" s="16">
        <v>41089</v>
      </c>
      <c r="AB368" s="32">
        <f>VLOOKUP(C368,Relatorios!A$3:B1139,2,0)</f>
        <v>41143</v>
      </c>
      <c r="AC368" s="45"/>
      <c r="AD368" s="16" t="str">
        <f>VLOOKUP(B368,SAOM!B$2:T1909,16,0)</f>
        <v>-</v>
      </c>
      <c r="AE368" s="16">
        <f t="shared" si="11"/>
        <v>41179</v>
      </c>
      <c r="AF368" s="16" t="s">
        <v>4492</v>
      </c>
      <c r="AG368" s="16"/>
      <c r="AH368" s="51"/>
      <c r="AI368" s="120"/>
      <c r="AJ368" s="120"/>
      <c r="AK368" s="13" t="s">
        <v>4556</v>
      </c>
      <c r="AL368" s="17" t="s">
        <v>4492</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1801</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5" t="str">
        <f>VLOOKUP(B369,SAOM!B$2:O1910,11,0)</f>
        <v>39270-000</v>
      </c>
      <c r="X369" s="37" t="str">
        <f>VLOOKUP(B369,SAOM!B$2:Q1910,13,0)</f>
        <v>00:20:0e:10:53:a5</v>
      </c>
      <c r="Y369" s="15">
        <v>41233</v>
      </c>
      <c r="Z369" s="13" t="s">
        <v>6071</v>
      </c>
      <c r="AA369" s="16">
        <v>41234</v>
      </c>
      <c r="AB369" s="32" t="str">
        <f>VLOOKUP(C369,Relatorios!A$3:B1140,2,0)</f>
        <v>Pendente</v>
      </c>
      <c r="AC369" s="55" t="s">
        <v>6907</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4492</v>
      </c>
      <c r="AG369" s="16"/>
      <c r="AH369" s="51"/>
      <c r="AI369" s="124"/>
      <c r="AJ369" s="124"/>
      <c r="AK369" s="13"/>
      <c r="AL369" s="17" t="s">
        <v>4492</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1801</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5"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c r="AH370" s="51" t="s">
        <v>676</v>
      </c>
      <c r="AI370" s="120" t="s">
        <v>12553</v>
      </c>
      <c r="AJ370" s="120"/>
      <c r="AK370" s="13" t="s">
        <v>4438</v>
      </c>
      <c r="AL370" s="17" t="s">
        <v>4492</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1801</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5" t="str">
        <f>VLOOKUP(B371,SAOM!B$2:O1912,11,0)</f>
        <v>39270-000</v>
      </c>
      <c r="X371" s="37" t="str">
        <f>VLOOKUP(B371,SAOM!B$2:Q1912,13,0)</f>
        <v>00:20:0e:10:52:bc</v>
      </c>
      <c r="Y371" s="15">
        <v>41081</v>
      </c>
      <c r="Z371" s="13" t="s">
        <v>1856</v>
      </c>
      <c r="AA371" s="16">
        <v>41082</v>
      </c>
      <c r="AB371" s="32">
        <f>VLOOKUP(C371,Relatorios!A$3:B1142,2,0)</f>
        <v>41143</v>
      </c>
      <c r="AC371" s="45"/>
      <c r="AD371" s="16" t="str">
        <f>VLOOKUP(B371,SAOM!B$2:T1912,16,0)</f>
        <v>-</v>
      </c>
      <c r="AE371" s="16">
        <f t="shared" si="11"/>
        <v>41172</v>
      </c>
      <c r="AF371" s="16" t="s">
        <v>4492</v>
      </c>
      <c r="AG371" s="16"/>
      <c r="AH371" s="51"/>
      <c r="AI371" s="120"/>
      <c r="AJ371" s="120"/>
      <c r="AK371" s="13" t="s">
        <v>4183</v>
      </c>
      <c r="AL371" s="17" t="s">
        <v>4492</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1801</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5"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4492</v>
      </c>
      <c r="AG372" s="16"/>
      <c r="AH372" s="51"/>
      <c r="AI372" s="120"/>
      <c r="AJ372" s="120"/>
      <c r="AK372" s="13" t="s">
        <v>4444</v>
      </c>
      <c r="AL372" s="17" t="s">
        <v>4492</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1801</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5"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4492</v>
      </c>
      <c r="AG373" s="16"/>
      <c r="AH373" s="51"/>
      <c r="AI373" s="120"/>
      <c r="AJ373" s="120"/>
      <c r="AK373" s="13" t="s">
        <v>4555</v>
      </c>
      <c r="AL373" s="17" t="s">
        <v>4492</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1801</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5" t="str">
        <f>VLOOKUP(B374,SAOM!B$2:O1915,11,0)</f>
        <v>39270-000</v>
      </c>
      <c r="X374" s="37" t="str">
        <f>VLOOKUP(B374,SAOM!B$2:Q1915,13,0)</f>
        <v>00:20:0e:10:52:0c</v>
      </c>
      <c r="Y374" s="15">
        <v>41089</v>
      </c>
      <c r="Z374" s="13" t="s">
        <v>1521</v>
      </c>
      <c r="AA374" s="16">
        <v>41089</v>
      </c>
      <c r="AB374" s="32">
        <f>VLOOKUP(C374,Relatorios!A$3:B1145,2,0)</f>
        <v>41143</v>
      </c>
      <c r="AC374" s="45" t="s">
        <v>3149</v>
      </c>
      <c r="AD374" s="16" t="str">
        <f>VLOOKUP(B374,SAOM!B$2:T1915,16,0)</f>
        <v>Em contato com a Sra. Suelen 38 3743-9940, a mesma informa que endereço correto Rua Vicente de Paula ,55.</v>
      </c>
      <c r="AE374" s="16">
        <f t="shared" si="11"/>
        <v>41179</v>
      </c>
      <c r="AF374" s="16" t="s">
        <v>4492</v>
      </c>
      <c r="AG374" s="16"/>
      <c r="AH374" s="51"/>
      <c r="AI374" s="120"/>
      <c r="AJ374" s="120"/>
      <c r="AK374" s="13" t="s">
        <v>3737</v>
      </c>
      <c r="AL374" s="17" t="s">
        <v>4492</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1801</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5" t="str">
        <f>VLOOKUP(B375,SAOM!B$2:O1916,11,0)</f>
        <v>39270-000</v>
      </c>
      <c r="X375" s="37" t="str">
        <f>VLOOKUP(B375,SAOM!B$2:Q1916,13,0)</f>
        <v>00:20:0e:10:52:af</v>
      </c>
      <c r="Y375" s="15">
        <v>41093</v>
      </c>
      <c r="Z375" s="13" t="s">
        <v>1449</v>
      </c>
      <c r="AA375" s="16">
        <v>41096</v>
      </c>
      <c r="AB375" s="32">
        <f>VLOOKUP(C375,Relatorios!A$3:B1146,2,0)</f>
        <v>41183</v>
      </c>
      <c r="AC375" s="45" t="s">
        <v>5152</v>
      </c>
      <c r="AD375" s="16" t="str">
        <f>VLOOKUP(B375,SAOM!B$2:T1916,16,0)</f>
        <v>-</v>
      </c>
      <c r="AE375" s="16">
        <f t="shared" si="11"/>
        <v>41186</v>
      </c>
      <c r="AF375" s="16" t="s">
        <v>4492</v>
      </c>
      <c r="AG375" s="16"/>
      <c r="AH375" s="51"/>
      <c r="AI375" s="120"/>
      <c r="AJ375" s="120"/>
      <c r="AK375" s="13" t="s">
        <v>5153</v>
      </c>
      <c r="AL375" s="17" t="s">
        <v>4492</v>
      </c>
    </row>
    <row r="376" spans="1:38" s="17" customFormat="1" ht="15.7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1801</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5" t="str">
        <f>VLOOKUP(B376,SAOM!B$2:O1917,11,0)</f>
        <v>39270-000</v>
      </c>
      <c r="X376" s="37" t="str">
        <f>VLOOKUP(B376,SAOM!B$2:Q1917,13,0)</f>
        <v>00:20:0e:10:52:a9</v>
      </c>
      <c r="Y376" s="15">
        <v>41094</v>
      </c>
      <c r="Z376" s="13" t="s">
        <v>1449</v>
      </c>
      <c r="AA376" s="16">
        <v>41094</v>
      </c>
      <c r="AB376" s="32">
        <f>VLOOKUP(C376,Relatorios!A$3:B1147,2,0)</f>
        <v>41183</v>
      </c>
      <c r="AC376" s="45"/>
      <c r="AD376" s="16" t="str">
        <f>VLOOKUP(B376,SAOM!B$2:T1917,16,0)</f>
        <v>-</v>
      </c>
      <c r="AE376" s="16">
        <f t="shared" si="11"/>
        <v>41184</v>
      </c>
      <c r="AF376" s="16" t="s">
        <v>4492</v>
      </c>
      <c r="AG376" s="16"/>
      <c r="AH376" s="51"/>
      <c r="AI376" s="120"/>
      <c r="AJ376" s="194"/>
      <c r="AK376" s="58" t="s">
        <v>3737</v>
      </c>
      <c r="AL376" s="17" t="s">
        <v>4492</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3236</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5" t="str">
        <f>VLOOKUP(B377,SAOM!B$2:O1918,11,0)</f>
        <v>39328-000</v>
      </c>
      <c r="X377" s="37" t="str">
        <f>VLOOKUP(B377,SAOM!B$2:Q1918,13,0)</f>
        <v>00:20:0e:10:51:cc</v>
      </c>
      <c r="Y377" s="15">
        <v>41095</v>
      </c>
      <c r="Z377" s="13" t="s">
        <v>2598</v>
      </c>
      <c r="AA377" s="16">
        <v>41095</v>
      </c>
      <c r="AB377" s="32">
        <f>VLOOKUP(C377,Relatorios!A$3:B1148,2,0)</f>
        <v>41183</v>
      </c>
      <c r="AC377" s="45"/>
      <c r="AD377" s="16" t="str">
        <f>VLOOKUP(B377,SAOM!B$2:T1918,16,0)</f>
        <v>-</v>
      </c>
      <c r="AE377" s="16">
        <f t="shared" si="11"/>
        <v>41185</v>
      </c>
      <c r="AF377" s="16" t="s">
        <v>4492</v>
      </c>
      <c r="AG377" s="16"/>
      <c r="AH377" s="51"/>
      <c r="AI377" s="120"/>
      <c r="AJ377" s="120"/>
      <c r="AK377" s="13" t="s">
        <v>5124</v>
      </c>
      <c r="AL377" s="17" t="s">
        <v>4492</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3077</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5" t="str">
        <f>VLOOKUP(B378,SAOM!B$2:O1919,11,0)</f>
        <v>39295-000</v>
      </c>
      <c r="X378" s="37" t="str">
        <f>VLOOKUP(B378,SAOM!B$2:Q1919,13,0)</f>
        <v>00:20:0e:10:55:70</v>
      </c>
      <c r="Y378" s="15">
        <v>41262</v>
      </c>
      <c r="Z378" s="13" t="s">
        <v>9719</v>
      </c>
      <c r="AA378" s="16">
        <v>41262</v>
      </c>
      <c r="AB378" s="32">
        <f>VLOOKUP(C378,Relatorios!A$3:B1149,2,0)</f>
        <v>41299</v>
      </c>
      <c r="AC378" s="45" t="s">
        <v>6696</v>
      </c>
      <c r="AD378" s="16" t="str">
        <f>VLOOKUP(B378,SAOM!B$2:T1919,16,0)</f>
        <v>16/08/2012 11:49:54 	Ivan Santos 	Resolvida. 
Cliente não está ciente.</v>
      </c>
      <c r="AE378" s="16">
        <f t="shared" si="11"/>
        <v>41352</v>
      </c>
      <c r="AF378" s="16" t="s">
        <v>4492</v>
      </c>
      <c r="AG378" s="16"/>
      <c r="AH378" s="51"/>
      <c r="AI378" s="120"/>
      <c r="AJ378" s="120"/>
      <c r="AK378" s="13"/>
      <c r="AL378" s="17" t="s">
        <v>4492</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3247</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5" t="str">
        <f>VLOOKUP(B379,SAOM!B$2:O1920,11,0)</f>
        <v>39260-000</v>
      </c>
      <c r="X379" s="37" t="str">
        <f>VLOOKUP(B379,SAOM!B$2:Q1920,13,0)</f>
        <v>00:20:0e:10:52:15</v>
      </c>
      <c r="Y379" s="15">
        <v>41095</v>
      </c>
      <c r="Z379" s="13" t="s">
        <v>1449</v>
      </c>
      <c r="AA379" s="16">
        <v>41095</v>
      </c>
      <c r="AB379" s="32">
        <f>VLOOKUP(C379,Relatorios!A$3:B1150,2,0)</f>
        <v>41183</v>
      </c>
      <c r="AC379" s="45"/>
      <c r="AD379" s="16" t="str">
        <f>VLOOKUP(B379,SAOM!B$2:T1920,16,0)</f>
        <v>-</v>
      </c>
      <c r="AE379" s="16">
        <f t="shared" si="11"/>
        <v>41185</v>
      </c>
      <c r="AF379" s="16" t="s">
        <v>4492</v>
      </c>
      <c r="AG379" s="16"/>
      <c r="AH379" s="51"/>
      <c r="AI379" s="120"/>
      <c r="AJ379" s="120"/>
      <c r="AK379" s="13" t="s">
        <v>5125</v>
      </c>
      <c r="AL379" s="17" t="s">
        <v>4492</v>
      </c>
    </row>
    <row r="380" spans="1:38" s="17" customFormat="1" ht="15.75" customHeight="1">
      <c r="A380" s="11">
        <v>3480</v>
      </c>
      <c r="B380" s="35">
        <v>3480</v>
      </c>
      <c r="C380" s="35">
        <v>3480</v>
      </c>
      <c r="D380" s="37" t="str">
        <f>VLOOKUP(B380,SAOM!B$2:H2037,7,0)</f>
        <v>SES-PASO-3480</v>
      </c>
      <c r="E380" s="15">
        <v>41044</v>
      </c>
      <c r="F380" s="15">
        <v>41187</v>
      </c>
      <c r="G380" s="15">
        <f>VLOOKUP(B380,SAOM!B$2:D1924,3,0)</f>
        <v>41187</v>
      </c>
      <c r="H380" s="15">
        <f t="shared" si="10"/>
        <v>41202</v>
      </c>
      <c r="I380" s="15">
        <v>41050</v>
      </c>
      <c r="J380" s="12" t="s">
        <v>511</v>
      </c>
      <c r="K380" s="37" t="str">
        <f>VLOOKUP(B380,SAOM!B$2:H1921,4,0)</f>
        <v>Aceito</v>
      </c>
      <c r="L380" s="12" t="s">
        <v>495</v>
      </c>
      <c r="M380" s="12" t="s">
        <v>497</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5" t="str">
        <f>VLOOKUP(B380,SAOM!B$2:O1921,11,0)</f>
        <v>39818-000</v>
      </c>
      <c r="X380" s="37" t="str">
        <f>VLOOKUP(B380,SAOM!B$2:Q1921,13,0)</f>
        <v>00:20:0e:10:56:7b</v>
      </c>
      <c r="Y380" s="15">
        <v>41333</v>
      </c>
      <c r="Z380" s="13" t="s">
        <v>15981</v>
      </c>
      <c r="AA380" s="16">
        <v>41333</v>
      </c>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41423</v>
      </c>
      <c r="AF380" s="16" t="s">
        <v>4492</v>
      </c>
      <c r="AG380" s="16"/>
      <c r="AH380" s="51"/>
      <c r="AI380" s="120"/>
      <c r="AJ380" s="120"/>
      <c r="AK380" s="13"/>
      <c r="AL380" s="17" t="s">
        <v>4492</v>
      </c>
    </row>
    <row r="381" spans="1:38" s="17" customFormat="1" ht="15.75" customHeight="1">
      <c r="A381" s="11">
        <v>3481</v>
      </c>
      <c r="B381" s="35">
        <v>3481</v>
      </c>
      <c r="C381" s="35">
        <v>3481</v>
      </c>
      <c r="D381" s="37" t="str">
        <f>VLOOKUP(B381,SAOM!B$2:H2038,7,0)</f>
        <v>SES-PASO-3481</v>
      </c>
      <c r="E381" s="15">
        <v>41044</v>
      </c>
      <c r="F381" s="15">
        <v>41174</v>
      </c>
      <c r="G381" s="15">
        <f>VLOOKUP(B381,SAOM!B$2:D1925,3,0)</f>
        <v>41174</v>
      </c>
      <c r="H381" s="15">
        <f t="shared" si="10"/>
        <v>41189</v>
      </c>
      <c r="I381" s="15">
        <v>41050</v>
      </c>
      <c r="J381" s="12" t="s">
        <v>511</v>
      </c>
      <c r="K381" s="37" t="str">
        <f>VLOOKUP(B381,SAOM!B$2:H1922,4,0)</f>
        <v>Aceito</v>
      </c>
      <c r="L381" s="12" t="s">
        <v>495</v>
      </c>
      <c r="M381" s="12" t="s">
        <v>497</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5" t="str">
        <f>VLOOKUP(B381,SAOM!B$2:O1922,11,0)</f>
        <v>39818-000</v>
      </c>
      <c r="X381" s="37" t="str">
        <f>VLOOKUP(B381,SAOM!B$2:Q1922,13,0)</f>
        <v>00:20:0E:10:59:56</v>
      </c>
      <c r="Y381" s="15">
        <v>41334</v>
      </c>
      <c r="Z381" s="13" t="s">
        <v>6071</v>
      </c>
      <c r="AA381" s="16"/>
      <c r="AB381" s="32" t="e">
        <f>VLOOKUP(C381,Relatorios!A$3:B1152,2,0)</f>
        <v>#N/A</v>
      </c>
      <c r="AC381" s="45" t="s">
        <v>6697</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4492</v>
      </c>
      <c r="AG381" s="16"/>
      <c r="AH381" s="51"/>
      <c r="AI381" s="120"/>
      <c r="AJ381" s="120"/>
      <c r="AK381" s="13"/>
      <c r="AL381" s="17" t="s">
        <v>4492</v>
      </c>
    </row>
    <row r="382" spans="1:38" s="62" customFormat="1" ht="2.25" customHeight="1">
      <c r="A382" s="43">
        <v>3482</v>
      </c>
      <c r="B382" s="35">
        <v>3482</v>
      </c>
      <c r="C382" s="35">
        <v>3482</v>
      </c>
      <c r="D382" s="35" t="str">
        <f>VLOOKUP(B382,SAOM!B$2:H2039,7,0)</f>
        <v>SES-PASO-3482</v>
      </c>
      <c r="E382" s="28">
        <v>41044</v>
      </c>
      <c r="F382" s="28">
        <v>41173</v>
      </c>
      <c r="G382" s="28">
        <f>VLOOKUP(B382,SAOM!B$2:D1926,3,0)</f>
        <v>41173</v>
      </c>
      <c r="H382" s="28">
        <f t="shared" si="10"/>
        <v>41188</v>
      </c>
      <c r="I382" s="28">
        <v>41050</v>
      </c>
      <c r="J382" s="52" t="s">
        <v>511</v>
      </c>
      <c r="K382" s="35" t="str">
        <f>VLOOKUP(B382,SAOM!B$2:H1923,4,0)</f>
        <v>Aceito</v>
      </c>
      <c r="L382" s="52" t="s">
        <v>495</v>
      </c>
      <c r="M382" s="52" t="s">
        <v>497</v>
      </c>
      <c r="N382" s="44" t="s">
        <v>121</v>
      </c>
      <c r="O382" s="44" t="str">
        <f>VLOOKUP(N382,Coordenadas!B$2:C1229,2,0)</f>
        <v>NORDESTE</v>
      </c>
      <c r="P382" s="44" t="str">
        <f>VLOOKUP(N382,Coordenadas!B$2:D1229,3,0)</f>
        <v xml:space="preserve"> 17° 4'4.55"S</v>
      </c>
      <c r="Q382" s="44" t="str">
        <f>VLOOKUP(N382,Coordenadas!B$2:E1229,4,0)</f>
        <v xml:space="preserve"> 41°28'55.61"O</v>
      </c>
      <c r="R382" s="35">
        <v>4033</v>
      </c>
      <c r="S382" s="28">
        <v>41213</v>
      </c>
      <c r="T382" s="59" t="str">
        <f>VLOOKUP(B382,SAOM!B$2:M1923,9,0)</f>
        <v>Rejane Almeida Borges</v>
      </c>
      <c r="U382" s="28" t="str">
        <f>VLOOKUP(B382,SAOM!B$2:N1923,10,0)</f>
        <v>Rua Juiz de Fora, s/n - Bom Jeus</v>
      </c>
      <c r="V382" s="59" t="str">
        <f>VLOOKUP(B382,SAOM!B$2:P1923,12,0)</f>
        <v>33 3534-2040</v>
      </c>
      <c r="W382" s="181" t="str">
        <f>VLOOKUP(B382,SAOM!B$2:O1923,11,0)</f>
        <v>39818-000</v>
      </c>
      <c r="X382" s="35" t="str">
        <f>VLOOKUP(B382,SAOM!B$2:Q1923,13,0)</f>
        <v>00:20:0e:10:59:30</v>
      </c>
      <c r="Y382" s="28">
        <v>41332</v>
      </c>
      <c r="Z382" s="44" t="s">
        <v>6071</v>
      </c>
      <c r="AA382" s="60">
        <v>41333</v>
      </c>
      <c r="AB382" s="61" t="e">
        <f>VLOOKUP(C382,Relatorios!A$3:B1153,2,0)</f>
        <v>#N/A</v>
      </c>
      <c r="AC382" s="49" t="s">
        <v>6391</v>
      </c>
      <c r="AD382" s="60" t="str">
        <f>VLOOKUP(B382,SAOM!B$2:T1923,16,0)</f>
        <v>13/08/2012 10:55:32 	Ivan Santos 	Resolvida 
Secretaria de saúde não tem telefone.</v>
      </c>
      <c r="AE382" s="60">
        <f t="shared" si="11"/>
        <v>41423</v>
      </c>
      <c r="AF382" s="60" t="s">
        <v>4492</v>
      </c>
      <c r="AG382" s="60"/>
      <c r="AH382" s="187"/>
      <c r="AI382" s="121"/>
      <c r="AJ382" s="121"/>
      <c r="AK382" s="44"/>
      <c r="AL382" s="62" t="s">
        <v>4492</v>
      </c>
    </row>
    <row r="383" spans="1:38" s="72" customFormat="1" ht="15.75" customHeight="1">
      <c r="A383" s="66">
        <v>3483</v>
      </c>
      <c r="B383" s="67">
        <v>3483</v>
      </c>
      <c r="C383" s="196">
        <v>3483</v>
      </c>
      <c r="D383" s="67" t="str">
        <f>VLOOKUP(B383,SAOM!B$2:H2040,7,0)</f>
        <v>SES-PASO-3483</v>
      </c>
      <c r="E383" s="68">
        <v>41044</v>
      </c>
      <c r="F383" s="68">
        <v>41205</v>
      </c>
      <c r="G383" s="68">
        <f>VLOOKUP(B383,SAOM!B$2:D1927,3,0)</f>
        <v>41205</v>
      </c>
      <c r="H383" s="68">
        <f t="shared" si="10"/>
        <v>41220</v>
      </c>
      <c r="I383" s="68">
        <v>41050</v>
      </c>
      <c r="J383" s="69" t="s">
        <v>2335</v>
      </c>
      <c r="K383" s="67" t="str">
        <f>VLOOKUP(B383,SAOM!B$2:H1924,4,0)</f>
        <v>Agendado</v>
      </c>
      <c r="L383" s="69" t="s">
        <v>495</v>
      </c>
      <c r="M383" s="69" t="s">
        <v>497</v>
      </c>
      <c r="N383" s="70" t="s">
        <v>121</v>
      </c>
      <c r="O383" s="70" t="str">
        <f>VLOOKUP(N383,Coordenadas!B$2:C1230,2,0)</f>
        <v>NORDESTE</v>
      </c>
      <c r="P383" s="70" t="str">
        <f>VLOOKUP(N383,Coordenadas!B$2:D1230,3,0)</f>
        <v xml:space="preserve"> 17° 4'4.55"S</v>
      </c>
      <c r="Q383" s="70" t="str">
        <f>VLOOKUP(N383,Coordenadas!B$2:E1230,4,0)</f>
        <v xml:space="preserve"> 41°28'55.61"O</v>
      </c>
      <c r="R383" s="67">
        <v>4033</v>
      </c>
      <c r="S383" s="68">
        <v>41232</v>
      </c>
      <c r="T383" s="227" t="str">
        <f>VLOOKUP(B383,SAOM!B$2:M1924,9,0)</f>
        <v>Fabrícia Pinheiro dos Santos</v>
      </c>
      <c r="U383" s="68" t="str">
        <f>VLOOKUP(B383,SAOM!B$2:N1924,10,0)</f>
        <v>Rua Principal, s/n - Zona Rural</v>
      </c>
      <c r="V383" s="227" t="str">
        <f>VLOOKUP(B383,SAOM!B$2:P1924,12,0)</f>
        <v>33 8428-0980</v>
      </c>
      <c r="W383" s="228" t="str">
        <f>VLOOKUP(B383,SAOM!B$2:O1924,11,0)</f>
        <v>39818-000</v>
      </c>
      <c r="X383" s="67" t="str">
        <f>VLOOKUP(B383,SAOM!B$2:Q1924,13,0)</f>
        <v>00:20:0e:10:59:5b</v>
      </c>
      <c r="Y383" s="68">
        <v>41334</v>
      </c>
      <c r="Z383" s="70" t="s">
        <v>6071</v>
      </c>
      <c r="AA383" s="71"/>
      <c r="AB383" s="239" t="e">
        <f>VLOOKUP(C383,Relatorios!A$3:B1154,2,0)</f>
        <v>#N/A</v>
      </c>
      <c r="AC383" s="50" t="s">
        <v>16103</v>
      </c>
      <c r="AD383" s="71"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71">
        <f t="shared" si="11"/>
        <v>90</v>
      </c>
      <c r="AF383" s="71" t="s">
        <v>4492</v>
      </c>
      <c r="AG383" s="71"/>
      <c r="AH383" s="188"/>
      <c r="AI383" s="122"/>
      <c r="AJ383" s="122"/>
      <c r="AK383" s="70"/>
      <c r="AL383" s="72" t="s">
        <v>4492</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0"/>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3534-1217 / 1128 </v>
      </c>
      <c r="W384" s="65" t="str">
        <f>VLOOKUP(B384,SAOM!B$2:O1925,11,0)</f>
        <v>39818-000</v>
      </c>
      <c r="X384" s="37" t="str">
        <f>VLOOKUP(B384,SAOM!B$2:Q1925,13,0)</f>
        <v>00:20:0e:10:52:75</v>
      </c>
      <c r="Y384" s="15">
        <v>41087</v>
      </c>
      <c r="Z384" s="13" t="s">
        <v>2115</v>
      </c>
      <c r="AA384" s="16">
        <v>41087</v>
      </c>
      <c r="AB384" s="32">
        <f>VLOOKUP(C384,Relatorios!A$3:B1155,2,0)</f>
        <v>41143</v>
      </c>
      <c r="AC384" s="45"/>
      <c r="AD384" s="16" t="str">
        <f>VLOOKUP(B384,SAOM!B$2:T1925,16,0)</f>
        <v>-</v>
      </c>
      <c r="AE384" s="16">
        <f t="shared" si="11"/>
        <v>41177</v>
      </c>
      <c r="AF384" s="16" t="s">
        <v>4492</v>
      </c>
      <c r="AG384" s="16"/>
      <c r="AH384" s="51"/>
      <c r="AI384" s="120"/>
      <c r="AJ384" s="120"/>
      <c r="AK384" s="13" t="s">
        <v>4439</v>
      </c>
      <c r="AL384" s="17" t="s">
        <v>4492</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0"/>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5" t="str">
        <f>VLOOKUP(B385,SAOM!B$2:O1926,11,0)</f>
        <v>39690-000</v>
      </c>
      <c r="X385" s="37" t="str">
        <f>VLOOKUP(B385,SAOM!B$2:Q1926,13,0)</f>
        <v>00:20:0e:10:51:fb</v>
      </c>
      <c r="Y385" s="15">
        <v>41088</v>
      </c>
      <c r="Z385" s="13" t="s">
        <v>2115</v>
      </c>
      <c r="AA385" s="16">
        <v>41089</v>
      </c>
      <c r="AB385" s="32">
        <f>VLOOKUP(C385,Relatorios!A$3:B1156,2,0)</f>
        <v>41143</v>
      </c>
      <c r="AC385" s="45"/>
      <c r="AD385" s="16" t="str">
        <f>VLOOKUP(B385,SAOM!B$2:T1926,16,0)</f>
        <v>-</v>
      </c>
      <c r="AE385" s="16">
        <f t="shared" si="11"/>
        <v>41179</v>
      </c>
      <c r="AF385" s="16" t="s">
        <v>4492</v>
      </c>
      <c r="AG385" s="16"/>
      <c r="AH385" s="51"/>
      <c r="AI385" s="120"/>
      <c r="AJ385" s="120"/>
      <c r="AK385" s="13" t="s">
        <v>3737</v>
      </c>
      <c r="AL385" s="17" t="s">
        <v>4492</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0"/>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5" t="str">
        <f>VLOOKUP(B386,SAOM!B$2:O1927,11,0)</f>
        <v>39690-000</v>
      </c>
      <c r="X386" s="37" t="str">
        <f>VLOOKUP(B386,SAOM!B$2:Q1927,13,0)</f>
        <v>-</v>
      </c>
      <c r="Y386" s="15"/>
      <c r="Z386" s="13"/>
      <c r="AA386" s="16"/>
      <c r="AB386" s="32" t="e">
        <f>VLOOKUP(C386,Relatorios!A$3:B1157,2,0)</f>
        <v>#N/A</v>
      </c>
      <c r="AC386" s="45" t="s">
        <v>3395</v>
      </c>
      <c r="AD386" s="16" t="str">
        <f>VLOOKUP(B386,SAOM!B$2:T1927,16,0)</f>
        <v xml:space="preserve">Em contato com a Sra. Amanda informou que o Posto de saúde está passando por reforma, não soube me informar a previsão da finalização da reforma .
</v>
      </c>
      <c r="AE386" s="16">
        <f t="shared" si="11"/>
        <v>90</v>
      </c>
      <c r="AF386" s="16" t="s">
        <v>4492</v>
      </c>
      <c r="AG386" s="16"/>
      <c r="AH386" s="51"/>
      <c r="AI386" s="120"/>
      <c r="AJ386" s="120"/>
      <c r="AK386" s="13"/>
      <c r="AL386" s="17" t="s">
        <v>4492</v>
      </c>
    </row>
    <row r="387" spans="1:38" s="62" customFormat="1" ht="15.75" customHeight="1">
      <c r="A387" s="43">
        <v>3487</v>
      </c>
      <c r="B387" s="35">
        <v>3487</v>
      </c>
      <c r="C387" s="35">
        <v>3487</v>
      </c>
      <c r="D387" s="37" t="str">
        <f>VLOOKUP(B387,SAOM!B$2:H2044,7,0)</f>
        <v>SES-MATA-3487</v>
      </c>
      <c r="E387" s="28">
        <v>41044</v>
      </c>
      <c r="F387" s="28">
        <v>41174</v>
      </c>
      <c r="G387" s="15">
        <f>VLOOKUP(B387,SAOM!B$2:D1931,3,0)</f>
        <v>41174</v>
      </c>
      <c r="H387" s="28">
        <f t="shared" si="10"/>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5" t="str">
        <f>VLOOKUP(B387,SAOM!B$2:O1928,11,0)</f>
        <v>39690-000</v>
      </c>
      <c r="X387" s="37" t="str">
        <f>VLOOKUP(B387,SAOM!B$2:Q1928,13,0)</f>
        <v>00:20:0E:10:55:05</v>
      </c>
      <c r="Y387" s="28">
        <v>41255</v>
      </c>
      <c r="Z387" s="13" t="s">
        <v>6080</v>
      </c>
      <c r="AA387" s="60">
        <v>41255</v>
      </c>
      <c r="AB387" s="32">
        <f>VLOOKUP(C387,Relatorios!A$3:B1158,2,0)</f>
        <v>41291</v>
      </c>
      <c r="AC387" s="49" t="s">
        <v>6698</v>
      </c>
      <c r="AD387" s="16" t="str">
        <f>VLOOKUP(B387,SAOM!B$2:T1928,16,0)</f>
        <v>14/08/2012 11:28:00  Ivan Santos - Corrigido
Em contato com a Sra. Andreza (33)9108-1115, o endereço correto : Rua Francisco Ricardo de Souza N: 410.</v>
      </c>
      <c r="AE387" s="60">
        <f t="shared" si="11"/>
        <v>41345</v>
      </c>
      <c r="AF387" s="60" t="s">
        <v>4492</v>
      </c>
      <c r="AG387" s="60"/>
      <c r="AH387" s="187"/>
      <c r="AI387" s="121"/>
      <c r="AJ387" s="121"/>
      <c r="AK387" s="44"/>
      <c r="AL387" s="62" t="s">
        <v>4492</v>
      </c>
    </row>
    <row r="388" spans="1:38" s="17" customFormat="1" ht="15.75" customHeight="1">
      <c r="A388" s="11">
        <v>3488</v>
      </c>
      <c r="B388" s="35">
        <v>3488</v>
      </c>
      <c r="C388" s="35">
        <v>3488</v>
      </c>
      <c r="D388" s="37" t="str">
        <f>VLOOKUP(B388,SAOM!B$2:H2045,7,0)</f>
        <v>SES-MATA-3488</v>
      </c>
      <c r="E388" s="15">
        <v>41044</v>
      </c>
      <c r="F388" s="15">
        <v>41173</v>
      </c>
      <c r="G388" s="15">
        <f>VLOOKUP(B388,SAOM!B$2:D1932,3,0)</f>
        <v>41173</v>
      </c>
      <c r="H388" s="15">
        <f t="shared" si="10"/>
        <v>41188</v>
      </c>
      <c r="I388" s="15">
        <v>41050</v>
      </c>
      <c r="J388" s="12" t="s">
        <v>511</v>
      </c>
      <c r="K388" s="37" t="str">
        <f>VLOOKUP(B388,SAOM!B$2:H1929,4,0)</f>
        <v>Aceito</v>
      </c>
      <c r="L388" s="12" t="s">
        <v>495</v>
      </c>
      <c r="M388" s="12" t="s">
        <v>497</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5" t="str">
        <f>VLOOKUP(B388,SAOM!B$2:O1929,11,0)</f>
        <v>39690-000</v>
      </c>
      <c r="X388" s="37" t="str">
        <f>VLOOKUP(B388,SAOM!B$2:Q1929,13,0)</f>
        <v>00:20:0E:10:59:68</v>
      </c>
      <c r="Y388" s="15">
        <v>41327</v>
      </c>
      <c r="Z388" s="13" t="s">
        <v>5316</v>
      </c>
      <c r="AA388" s="16">
        <v>41330</v>
      </c>
      <c r="AB388" s="32" t="e">
        <f>VLOOKUP(C388,Relatorios!A$3:B1159,2,0)</f>
        <v>#N/A</v>
      </c>
      <c r="AC388" s="45" t="s">
        <v>6393</v>
      </c>
      <c r="AD388" s="16" t="str">
        <f>VLOOKUP(B388,SAOM!B$2:T1929,16,0)</f>
        <v>13/08/2012 11:37:19 	Ivan Santos 	Resovida. 
Secretaria de saúde não tem telefone.</v>
      </c>
      <c r="AE388" s="16">
        <f t="shared" si="11"/>
        <v>41420</v>
      </c>
      <c r="AF388" s="16" t="s">
        <v>4492</v>
      </c>
      <c r="AG388" s="16"/>
      <c r="AH388" s="51"/>
      <c r="AI388" s="120"/>
      <c r="AJ388" s="120"/>
      <c r="AK388" s="13"/>
      <c r="AL388" s="17" t="s">
        <v>4492</v>
      </c>
    </row>
    <row r="389" spans="1:38" s="17" customFormat="1" ht="15.75" customHeight="1">
      <c r="A389" s="11">
        <v>3489</v>
      </c>
      <c r="B389" s="35">
        <v>3489</v>
      </c>
      <c r="C389" s="35">
        <v>3489</v>
      </c>
      <c r="D389" s="37" t="str">
        <f>VLOOKUP(B389,SAOM!B$2:H2046,7,0)</f>
        <v>SES-MATA-3489</v>
      </c>
      <c r="E389" s="15">
        <v>41044</v>
      </c>
      <c r="F389" s="15">
        <v>41173</v>
      </c>
      <c r="G389" s="15">
        <f>VLOOKUP(B389,SAOM!B$2:D1933,3,0)</f>
        <v>41173</v>
      </c>
      <c r="H389" s="15">
        <f t="shared" ref="H389:H452" si="12">F389+15</f>
        <v>41188</v>
      </c>
      <c r="I389" s="15">
        <v>41050</v>
      </c>
      <c r="J389" s="12" t="s">
        <v>511</v>
      </c>
      <c r="K389" s="37" t="str">
        <f>VLOOKUP(B389,SAOM!B$2:H1930,4,0)</f>
        <v>Aceito</v>
      </c>
      <c r="L389" s="12" t="s">
        <v>495</v>
      </c>
      <c r="M389" s="12" t="s">
        <v>497</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5" t="str">
        <f>VLOOKUP(B389,SAOM!B$2:O1930,11,0)</f>
        <v>39690-000</v>
      </c>
      <c r="X389" s="37" t="str">
        <f>VLOOKUP(B389,SAOM!B$2:Q1930,13,0)</f>
        <v>00:20:0e:10:59:46</v>
      </c>
      <c r="Y389" s="15">
        <v>41327</v>
      </c>
      <c r="Z389" s="13" t="s">
        <v>5316</v>
      </c>
      <c r="AA389" s="16">
        <v>41327</v>
      </c>
      <c r="AB389" s="32" t="e">
        <f>VLOOKUP(C389,Relatorios!A$3:B1160,2,0)</f>
        <v>#N/A</v>
      </c>
      <c r="AC389" s="45" t="s">
        <v>6394</v>
      </c>
      <c r="AD389" s="16" t="str">
        <f>VLOOKUP(B389,SAOM!B$2:T1930,16,0)</f>
        <v>13/08/2012 10:57:33 	Ivan Santos 	Resolvida. 
Em contato com a Sra. Aline (33)33 3514-3157, informou que o Posto de Saúde mudou de endereço, que agora endereço cadastrado refere-se aos Correios.</v>
      </c>
      <c r="AE389" s="16">
        <f t="shared" ref="AE389:AE452" si="13">AA389+90</f>
        <v>41417</v>
      </c>
      <c r="AF389" s="16" t="s">
        <v>4492</v>
      </c>
      <c r="AG389" s="16"/>
      <c r="AH389" s="51"/>
      <c r="AI389" s="120"/>
      <c r="AJ389" s="120"/>
      <c r="AK389" s="13"/>
      <c r="AL389" s="17" t="s">
        <v>4492</v>
      </c>
    </row>
    <row r="390" spans="1:38" s="17" customFormat="1" ht="15.75" customHeight="1">
      <c r="A390" s="11">
        <v>3490</v>
      </c>
      <c r="B390" s="35">
        <v>3490</v>
      </c>
      <c r="C390" s="35">
        <v>3490</v>
      </c>
      <c r="D390" s="37" t="str">
        <f>VLOOKUP(B390,SAOM!B$2:H2047,7,0)</f>
        <v>SES-MATA-3490</v>
      </c>
      <c r="E390" s="15">
        <v>41044</v>
      </c>
      <c r="F390" s="15">
        <v>41173</v>
      </c>
      <c r="G390" s="15">
        <f>VLOOKUP(B390,SAOM!B$2:D1934,3,0)</f>
        <v>41173</v>
      </c>
      <c r="H390" s="15">
        <f t="shared" si="12"/>
        <v>41188</v>
      </c>
      <c r="I390" s="15">
        <v>41050</v>
      </c>
      <c r="J390" s="12" t="s">
        <v>511</v>
      </c>
      <c r="K390" s="37" t="str">
        <f>VLOOKUP(B390,SAOM!B$2:H1931,4,0)</f>
        <v>Aceito</v>
      </c>
      <c r="L390" s="12" t="s">
        <v>495</v>
      </c>
      <c r="M390" s="12" t="s">
        <v>497</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5" t="str">
        <f>VLOOKUP(B390,SAOM!B$2:O1931,11,0)</f>
        <v>39690-000</v>
      </c>
      <c r="X390" s="37" t="str">
        <f>VLOOKUP(B390,SAOM!B$2:Q1931,13,0)</f>
        <v>00:20:0e:10:57:a3</v>
      </c>
      <c r="Y390" s="15">
        <v>41325</v>
      </c>
      <c r="Z390" s="13" t="s">
        <v>5316</v>
      </c>
      <c r="AA390" s="16">
        <v>41325</v>
      </c>
      <c r="AB390" s="32" t="e">
        <f>VLOOKUP(C390,Relatorios!A$3:B1161,2,0)</f>
        <v>#N/A</v>
      </c>
      <c r="AC390" s="45" t="s">
        <v>6395</v>
      </c>
      <c r="AD390" s="16" t="str">
        <f>VLOOKUP(B390,SAOM!B$2:T1931,16,0)</f>
        <v>13/08/2012 11:35:15 	Fernando La Rocca Junior 	De acordo com a etapa abaixo, solicitação corrigida. 
Secretaria de saude não tem telefone.</v>
      </c>
      <c r="AE390" s="16">
        <f t="shared" si="13"/>
        <v>41415</v>
      </c>
      <c r="AF390" s="16" t="s">
        <v>4492</v>
      </c>
      <c r="AG390" s="16"/>
      <c r="AH390" s="51"/>
      <c r="AI390" s="120"/>
      <c r="AJ390" s="120"/>
      <c r="AK390" s="13"/>
      <c r="AL390" s="17" t="s">
        <v>4492</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3198</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5" t="str">
        <f>VLOOKUP(B391,SAOM!B$2:O1932,11,0)</f>
        <v>36212-000</v>
      </c>
      <c r="X391" s="37" t="str">
        <f>VLOOKUP(B391,SAOM!B$2:Q1932,13,0)</f>
        <v>00:20:0e:10:54:e0</v>
      </c>
      <c r="Y391" s="15">
        <v>41255</v>
      </c>
      <c r="Z391" s="13" t="s">
        <v>12528</v>
      </c>
      <c r="AA391" s="16">
        <v>41255</v>
      </c>
      <c r="AB391" s="32">
        <f>VLOOKUP(C391,Relatorios!A$3:B1162,2,0)</f>
        <v>41291</v>
      </c>
      <c r="AC391" s="45" t="s">
        <v>5162</v>
      </c>
      <c r="AD391" s="16" t="str">
        <f>VLOOKUP(B391,SAOM!B$2:T1932,16,0)</f>
        <v>4/7 - Cliente ciente.</v>
      </c>
      <c r="AE391" s="16">
        <f t="shared" si="13"/>
        <v>41345</v>
      </c>
      <c r="AF391" s="16" t="s">
        <v>4492</v>
      </c>
      <c r="AG391" s="16"/>
      <c r="AH391" s="51"/>
      <c r="AI391" s="120"/>
      <c r="AJ391" s="120"/>
      <c r="AK391" s="13"/>
      <c r="AL391" s="17" t="s">
        <v>4492</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1920</v>
      </c>
      <c r="O392" s="13" t="str">
        <f>VLOOKUP(N392,Coordenadas!B$2:C1239,2,0)</f>
        <v>CENTRO</v>
      </c>
      <c r="P392" s="13" t="str">
        <f>VLOOKUP(N392,Coordenadas!B$2:D1239,3,0)</f>
        <v xml:space="preserve"> 19°45'55.64"S</v>
      </c>
      <c r="Q392" s="13" t="str">
        <f>VLOOKUP(N392,Coordenadas!B$2:E1239,4,0)</f>
        <v xml:space="preserve"> 44° 5'12.76"O</v>
      </c>
      <c r="R392" s="57">
        <v>4033</v>
      </c>
      <c r="S392" s="15">
        <v>41026</v>
      </c>
      <c r="T392" s="39" t="str">
        <f>VLOOKUP(B392,SAOM!B$2:M1933,9,0)</f>
        <v>Débora Resende</v>
      </c>
      <c r="U392" s="15" t="str">
        <f>VLOOKUP(B392,SAOM!B$2:N1933,10,0)</f>
        <v>Rua Geraldino Rocha, 180 - Felixlândia.</v>
      </c>
      <c r="V392" s="39" t="str">
        <f>VLOOKUP(B392,SAOM!B$2:P1933,12,0)</f>
        <v>(31) 3639-8709</v>
      </c>
      <c r="W392" s="65" t="str">
        <f>VLOOKUP(B392,SAOM!B$2:O1933,11,0)</f>
        <v>33943-470</v>
      </c>
      <c r="X392" s="37" t="str">
        <f>VLOOKUP(B392,SAOM!B$2:Q1933,13,0)</f>
        <v>00:20:0e:10:48:f9</v>
      </c>
      <c r="Y392" s="15">
        <v>41031</v>
      </c>
      <c r="Z392" s="13" t="s">
        <v>4098</v>
      </c>
      <c r="AA392" s="16">
        <v>41031</v>
      </c>
      <c r="AB392" s="32" t="e">
        <f>VLOOKUP(C392,Relatorios!A$3:B1163,2,0)</f>
        <v>#N/A</v>
      </c>
      <c r="AC392" s="45" t="s">
        <v>2995</v>
      </c>
      <c r="AD392" s="16" t="str">
        <f>VLOOKUP(B392,SAOM!B$2:T1933,16,0)</f>
        <v>Antiga OS 3023/12 que foi cancelada por motivo de alteração do endereço da unidade CVV. GCR: Substitui OS 3023/12 cancelada em 06/03/2012 - Motivo Alteração de Endereço.</v>
      </c>
      <c r="AE392" s="16">
        <f t="shared" si="13"/>
        <v>41121</v>
      </c>
      <c r="AF392" s="16" t="s">
        <v>4492</v>
      </c>
      <c r="AG392" s="16"/>
      <c r="AH392" s="51"/>
      <c r="AI392" s="120"/>
      <c r="AJ392" s="120"/>
      <c r="AK392" s="33"/>
      <c r="AL392" s="17" t="s">
        <v>4492</v>
      </c>
    </row>
    <row r="393" spans="1:38" s="62"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3198</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5" t="str">
        <f>VLOOKUP(B393,SAOM!B$2:O1934,11,0)</f>
        <v>36212-000</v>
      </c>
      <c r="X393" s="37" t="str">
        <f>VLOOKUP(B393,SAOM!B$2:Q1934,13,0)</f>
        <v>00:20:0e:10:54:c3</v>
      </c>
      <c r="Y393" s="28">
        <v>41256</v>
      </c>
      <c r="Z393" s="44" t="s">
        <v>13134</v>
      </c>
      <c r="AA393" s="60">
        <v>41257</v>
      </c>
      <c r="AB393" s="32">
        <f>VLOOKUP(C393,Relatorios!A$3:B1164,2,0)</f>
        <v>41092</v>
      </c>
      <c r="AC393" s="180" t="s">
        <v>6908</v>
      </c>
      <c r="AD393" s="16" t="str">
        <f>VLOOKUP(B393,SAOM!B$2:T1934,16,0)</f>
        <v>17/08/2012 16:49:03
Ivan Santos
JOSE LUIS BORGO DE OLIVEIRA-(32) 3351-2882 
Tentar contato acima, responsável de informática no municipio. 
4/7 - Contato disponível.</v>
      </c>
      <c r="AE393" s="16">
        <f t="shared" si="13"/>
        <v>41347</v>
      </c>
      <c r="AF393" s="60" t="s">
        <v>4492</v>
      </c>
      <c r="AG393" s="60"/>
      <c r="AH393" s="187"/>
      <c r="AI393" s="121"/>
      <c r="AJ393" s="121"/>
      <c r="AK393" s="44"/>
      <c r="AL393" s="62" t="s">
        <v>4492</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7">
        <v>4033</v>
      </c>
      <c r="S394" s="15">
        <v>41036</v>
      </c>
      <c r="T394" s="39" t="str">
        <f>VLOOKUP(B394,SAOM!B$2:M1935,9,0)</f>
        <v>Francisco Elias</v>
      </c>
      <c r="U394" s="15" t="str">
        <f>VLOOKUP(B394,SAOM!B$2:N1935,10,0)</f>
        <v>Rua Baldim, 891</v>
      </c>
      <c r="V394" s="39" t="str">
        <f>VLOOKUP(B394,SAOM!B$2:P1935,12,0)</f>
        <v>31 3649-6021</v>
      </c>
      <c r="W394" s="65" t="str">
        <f>VLOOKUP(B394,SAOM!B$2:O1935,11,0)</f>
        <v>33030-340</v>
      </c>
      <c r="X394" s="37" t="str">
        <f>VLOOKUP(B394,SAOM!B$2:Q1935,13,0)</f>
        <v>00:20:0e:10:48:ee</v>
      </c>
      <c r="Y394" s="15">
        <v>41038</v>
      </c>
      <c r="Z394" s="13" t="s">
        <v>3098</v>
      </c>
      <c r="AA394" s="16">
        <v>41038</v>
      </c>
      <c r="AB394" s="32" t="e">
        <f>VLOOKUP(C394,Relatorios!A$3:B1165,2,0)</f>
        <v>#N/A</v>
      </c>
      <c r="AC394" s="45"/>
      <c r="AD394" s="16" t="str">
        <f>VLOOKUP(B394,SAOM!B$2:T1935,16,0)</f>
        <v>-</v>
      </c>
      <c r="AE394" s="16">
        <f t="shared" si="13"/>
        <v>41128</v>
      </c>
      <c r="AF394" s="16" t="s">
        <v>4492</v>
      </c>
      <c r="AG394" s="16"/>
      <c r="AH394" s="51"/>
      <c r="AI394" s="120"/>
      <c r="AJ394" s="120"/>
      <c r="AK394" s="13"/>
      <c r="AL394" s="17" t="s">
        <v>4492</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3198</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5" t="str">
        <f>VLOOKUP(B395,SAOM!B$2:O1936,11,0)</f>
        <v>36212-000</v>
      </c>
      <c r="X395" s="37" t="str">
        <f>VLOOKUP(B395,SAOM!B$2:Q1936,13,0)</f>
        <v>00:20:0e:10:48:c3</v>
      </c>
      <c r="Y395" s="15">
        <v>41060</v>
      </c>
      <c r="Z395" s="13" t="s">
        <v>2746</v>
      </c>
      <c r="AA395" s="16">
        <v>41060</v>
      </c>
      <c r="AB395" s="32">
        <f>VLOOKUP(C395,Relatorios!A$3:B1166,2,0)</f>
        <v>41088</v>
      </c>
      <c r="AC395" s="45"/>
      <c r="AD395" s="16" t="str">
        <f>VLOOKUP(B395,SAOM!B$2:T1936,16,0)</f>
        <v>-</v>
      </c>
      <c r="AE395" s="16">
        <f t="shared" si="13"/>
        <v>41150</v>
      </c>
      <c r="AF395" s="16">
        <v>41163</v>
      </c>
      <c r="AG395" s="16">
        <v>41283</v>
      </c>
      <c r="AH395" s="51" t="s">
        <v>8981</v>
      </c>
      <c r="AI395" s="120" t="s">
        <v>12553</v>
      </c>
      <c r="AJ395" s="120" t="s">
        <v>14172</v>
      </c>
      <c r="AK395" s="13" t="s">
        <v>3747</v>
      </c>
      <c r="AL395" s="17" t="s">
        <v>4492</v>
      </c>
    </row>
    <row r="396" spans="1:38" s="17" customFormat="1" ht="15.75" customHeight="1">
      <c r="A396" s="11">
        <v>3232</v>
      </c>
      <c r="B396" s="35" t="s">
        <v>2489</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7">
        <v>4033</v>
      </c>
      <c r="S396" s="15">
        <v>41010</v>
      </c>
      <c r="T396" s="39" t="str">
        <f>VLOOKUP(B396,SAOM!B$2:M1937,9,0)</f>
        <v>Betânia Claudiano</v>
      </c>
      <c r="U396" s="15" t="str">
        <f>VLOOKUP(B396,SAOM!B$2:N1937,10,0)</f>
        <v>Rua Poti, 403 - Bairro Alto São Cosme</v>
      </c>
      <c r="V396" s="39" t="str">
        <f>VLOOKUP(B396,SAOM!B$2:P1937,12,0)</f>
        <v>31 3635-6583</v>
      </c>
      <c r="W396" s="65" t="str">
        <f>VLOOKUP(B396,SAOM!B$2:O1937,11,0)</f>
        <v>33130-450</v>
      </c>
      <c r="X396" s="37" t="str">
        <f>VLOOKUP(B396,SAOM!B$2:Q1937,13,0)</f>
        <v>00:20:0E:10:49:A1</v>
      </c>
      <c r="Y396" s="15">
        <v>41032</v>
      </c>
      <c r="Z396" s="13" t="s">
        <v>2315</v>
      </c>
      <c r="AA396" s="16">
        <v>41032</v>
      </c>
      <c r="AB396" s="32">
        <f>VLOOKUP(C396,Relatorios!A$3:B1167,2,0)</f>
        <v>41058</v>
      </c>
      <c r="AC396" s="45"/>
      <c r="AD396" s="16" t="str">
        <f>VLOOKUP(B396,SAOM!B$2:T1937,16,0)</f>
        <v>-</v>
      </c>
      <c r="AE396" s="16">
        <f t="shared" si="13"/>
        <v>41122</v>
      </c>
      <c r="AF396" s="16" t="s">
        <v>4492</v>
      </c>
      <c r="AG396" s="16"/>
      <c r="AH396" s="51"/>
      <c r="AI396" s="120"/>
      <c r="AJ396" s="120"/>
      <c r="AK396" s="13"/>
      <c r="AL396" s="17" t="s">
        <v>4492</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3215</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5" t="str">
        <f>VLOOKUP(B397,SAOM!B$2:O1938,11,0)</f>
        <v>36330-000</v>
      </c>
      <c r="X397" s="37" t="str">
        <f>VLOOKUP(B397,SAOM!B$2:Q1938,13,0)</f>
        <v>00:20:0e:10:52:66</v>
      </c>
      <c r="Y397" s="15">
        <v>41086</v>
      </c>
      <c r="Z397" s="13" t="s">
        <v>4098</v>
      </c>
      <c r="AA397" s="16">
        <v>41087</v>
      </c>
      <c r="AB397" s="32" t="e">
        <f>VLOOKUP(C397,Relatorios!A$3:B1168,2,0)</f>
        <v>#N/A</v>
      </c>
      <c r="AC397" s="45"/>
      <c r="AD397" s="16" t="str">
        <f>VLOOKUP(B397,SAOM!B$2:T1938,16,0)</f>
        <v>-</v>
      </c>
      <c r="AE397" s="16">
        <f t="shared" si="13"/>
        <v>41177</v>
      </c>
      <c r="AF397" s="16" t="s">
        <v>4492</v>
      </c>
      <c r="AG397" s="16"/>
      <c r="AH397" s="51"/>
      <c r="AI397" s="120"/>
      <c r="AJ397" s="120"/>
      <c r="AK397" s="13" t="s">
        <v>4396</v>
      </c>
      <c r="AL397" s="17" t="s">
        <v>4492</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3215</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5" t="str">
        <f>VLOOKUP(B398,SAOM!B$2:O1939,11,0)</f>
        <v>36330-000</v>
      </c>
      <c r="X398" s="37" t="str">
        <f>VLOOKUP(B398,SAOM!B$2:Q1939,13,0)</f>
        <v>00:20:0e:10:52:67</v>
      </c>
      <c r="Y398" s="15">
        <v>41087</v>
      </c>
      <c r="Z398" s="13" t="s">
        <v>4096</v>
      </c>
      <c r="AA398" s="16">
        <v>41087</v>
      </c>
      <c r="AB398" s="32">
        <f>VLOOKUP(C398,Relatorios!A$3:B1169,2,0)</f>
        <v>41271</v>
      </c>
      <c r="AC398" s="45"/>
      <c r="AD398" s="16" t="str">
        <f>VLOOKUP(B398,SAOM!B$2:T1939,16,0)</f>
        <v>-</v>
      </c>
      <c r="AE398" s="16">
        <f t="shared" si="13"/>
        <v>41177</v>
      </c>
      <c r="AF398" s="16" t="s">
        <v>4492</v>
      </c>
      <c r="AG398" s="16"/>
      <c r="AH398" s="51"/>
      <c r="AI398" s="120"/>
      <c r="AJ398" s="120"/>
      <c r="AK398" s="13"/>
      <c r="AL398" s="17" t="s">
        <v>4492</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5" t="str">
        <f>VLOOKUP(B399,SAOM!B$2:O1940,11,0)</f>
        <v>35494-000</v>
      </c>
      <c r="X399" s="37" t="str">
        <f>VLOOKUP(B399,SAOM!B$2:Q1940,13,0)</f>
        <v>00:20:0e:10:48:e8</v>
      </c>
      <c r="Y399" s="15">
        <v>41096</v>
      </c>
      <c r="Z399" s="13" t="s">
        <v>4096</v>
      </c>
      <c r="AA399" s="16">
        <v>41096</v>
      </c>
      <c r="AB399" s="32">
        <f>VLOOKUP(C399,Relatorios!A$3:B1170,2,0)</f>
        <v>41271</v>
      </c>
      <c r="AC399" s="45" t="s">
        <v>4218</v>
      </c>
      <c r="AD399" s="16" t="str">
        <f>VLOOKUP(B399,SAOM!B$2:T1940,16,0)</f>
        <v>-</v>
      </c>
      <c r="AE399" s="16">
        <f t="shared" si="13"/>
        <v>41186</v>
      </c>
      <c r="AF399" s="16" t="s">
        <v>5968</v>
      </c>
      <c r="AG399" s="16"/>
      <c r="AH399" s="51"/>
      <c r="AI399" s="120" t="s">
        <v>9055</v>
      </c>
      <c r="AJ399" s="120" t="s">
        <v>4492</v>
      </c>
      <c r="AK399" s="13" t="s">
        <v>5164</v>
      </c>
      <c r="AL399" s="17" t="s">
        <v>4492</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5" t="str">
        <f>VLOOKUP(B400,SAOM!B$2:O1941,11,0)</f>
        <v>36213-000</v>
      </c>
      <c r="X400" s="37" t="str">
        <f>VLOOKUP(B400,SAOM!B$2:Q1941,13,0)</f>
        <v>00:20:0e:10:52:a6</v>
      </c>
      <c r="Y400" s="15">
        <v>41087</v>
      </c>
      <c r="Z400" s="30" t="s">
        <v>4098</v>
      </c>
      <c r="AA400" s="16">
        <v>41087</v>
      </c>
      <c r="AB400" s="32" t="e">
        <f>VLOOKUP(C400,Relatorios!A$3:B1171,2,0)</f>
        <v>#N/A</v>
      </c>
      <c r="AC400" s="45"/>
      <c r="AD400" s="16" t="str">
        <f>VLOOKUP(B400,SAOM!B$2:T1941,16,0)</f>
        <v>-</v>
      </c>
      <c r="AE400" s="16">
        <f t="shared" si="13"/>
        <v>41177</v>
      </c>
      <c r="AF400" s="16" t="s">
        <v>4492</v>
      </c>
      <c r="AG400" s="16"/>
      <c r="AH400" s="51"/>
      <c r="AI400" s="120"/>
      <c r="AJ400" s="194"/>
      <c r="AK400" s="58" t="s">
        <v>4434</v>
      </c>
      <c r="AL400" s="17" t="s">
        <v>4492</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5" t="str">
        <f>VLOOKUP(B401,SAOM!B$2:O1942,11,0)</f>
        <v>36213-000</v>
      </c>
      <c r="X401" s="37" t="str">
        <f>VLOOKUP(B401,SAOM!B$2:Q1942,13,0)</f>
        <v>00:20:0e:10:52:0b</v>
      </c>
      <c r="Y401" s="15">
        <v>41087</v>
      </c>
      <c r="Z401" s="13" t="s">
        <v>4096</v>
      </c>
      <c r="AA401" s="16">
        <v>41087</v>
      </c>
      <c r="AB401" s="32">
        <f>VLOOKUP(C401,Relatorios!A$3:B1172,2,0)</f>
        <v>41271</v>
      </c>
      <c r="AC401" s="45"/>
      <c r="AD401" s="16" t="str">
        <f>VLOOKUP(B401,SAOM!B$2:T1942,16,0)</f>
        <v>-</v>
      </c>
      <c r="AE401" s="16">
        <f t="shared" si="13"/>
        <v>41177</v>
      </c>
      <c r="AF401" s="16" t="s">
        <v>4492</v>
      </c>
      <c r="AG401" s="16"/>
      <c r="AH401" s="51"/>
      <c r="AI401" s="120"/>
      <c r="AJ401" s="120"/>
      <c r="AK401" s="13" t="s">
        <v>4433</v>
      </c>
      <c r="AL401" s="17" t="s">
        <v>4492</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5" t="str">
        <f>VLOOKUP(B402,SAOM!B$2:O1943,11,0)</f>
        <v>36213-000</v>
      </c>
      <c r="X402" s="37" t="str">
        <f>VLOOKUP(B402,SAOM!B$2:Q1943,13,0)</f>
        <v>00:20:0E:10:52:6D</v>
      </c>
      <c r="Y402" s="15">
        <v>41088</v>
      </c>
      <c r="Z402" s="13" t="s">
        <v>4098</v>
      </c>
      <c r="AA402" s="16">
        <v>41089</v>
      </c>
      <c r="AB402" s="32" t="e">
        <f>VLOOKUP(C402,Relatorios!A$3:B1173,2,0)</f>
        <v>#N/A</v>
      </c>
      <c r="AC402" s="45"/>
      <c r="AD402" s="16" t="str">
        <f>VLOOKUP(B402,SAOM!B$2:T1943,16,0)</f>
        <v>-</v>
      </c>
      <c r="AE402" s="16">
        <f t="shared" si="13"/>
        <v>41179</v>
      </c>
      <c r="AF402" s="16">
        <v>41163</v>
      </c>
      <c r="AG402" s="16">
        <v>41282</v>
      </c>
      <c r="AH402" s="51" t="s">
        <v>8981</v>
      </c>
      <c r="AI402" s="116" t="s">
        <v>12553</v>
      </c>
      <c r="AJ402" s="116" t="s">
        <v>14174</v>
      </c>
      <c r="AK402" s="13" t="s">
        <v>4492</v>
      </c>
      <c r="AL402" s="16">
        <v>41184</v>
      </c>
      <c r="AM402" s="16">
        <v>41192</v>
      </c>
      <c r="AN402" s="51" t="s">
        <v>676</v>
      </c>
      <c r="AO402" s="116" t="s">
        <v>9017</v>
      </c>
      <c r="AP402" s="116" t="s">
        <v>9040</v>
      </c>
    </row>
    <row r="403" spans="1:42" s="17" customFormat="1" ht="15.75" customHeight="1">
      <c r="A403" s="11">
        <v>3235</v>
      </c>
      <c r="B403" s="35" t="s">
        <v>2509</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7">
        <v>4033</v>
      </c>
      <c r="S403" s="15">
        <v>41019</v>
      </c>
      <c r="T403" s="39" t="str">
        <f>VLOOKUP(B403,SAOM!B$2:M1944,9,0)</f>
        <v>Cristina Amoroso</v>
      </c>
      <c r="U403" s="15" t="str">
        <f>VLOOKUP(B403,SAOM!B$2:N1944,10,0)</f>
        <v>Rua Francisco Jerônimo da Silva, 25</v>
      </c>
      <c r="V403" s="39" t="str">
        <f>VLOOKUP(B403,SAOM!B$2:P1944,12,0)</f>
        <v>31 3649-6864</v>
      </c>
      <c r="W403" s="65"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4492</v>
      </c>
      <c r="AG403" s="16"/>
      <c r="AH403" s="51"/>
      <c r="AI403" s="120"/>
      <c r="AJ403" s="120"/>
      <c r="AK403" s="13"/>
      <c r="AL403" s="17" t="s">
        <v>4492</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3167</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5" t="str">
        <f>VLOOKUP(B404,SAOM!B$2:O1945,11,0)</f>
        <v>35490-000</v>
      </c>
      <c r="X404" s="37" t="str">
        <f>VLOOKUP(B404,SAOM!B$2:Q1945,13,0)</f>
        <v>00:20:0e:10:52:72</v>
      </c>
      <c r="Y404" s="15">
        <v>41079</v>
      </c>
      <c r="Z404" s="13" t="s">
        <v>4096</v>
      </c>
      <c r="AA404" s="16">
        <v>41079</v>
      </c>
      <c r="AB404" s="32">
        <f>VLOOKUP(C404,Relatorios!A$3:B1175,2,0)</f>
        <v>41271</v>
      </c>
      <c r="AC404" s="45" t="s">
        <v>3919</v>
      </c>
      <c r="AD404" s="16" t="str">
        <f>VLOOKUP(B404,SAOM!B$2:T1945,16,0)</f>
        <v>-</v>
      </c>
      <c r="AE404" s="16">
        <f t="shared" si="13"/>
        <v>41169</v>
      </c>
      <c r="AF404" s="16" t="s">
        <v>4492</v>
      </c>
      <c r="AG404" s="16"/>
      <c r="AH404" s="51"/>
      <c r="AI404" s="120"/>
      <c r="AJ404" s="120"/>
      <c r="AK404" s="47" t="s">
        <v>4097</v>
      </c>
      <c r="AL404" s="17" t="s">
        <v>4492</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3167</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5" t="str">
        <f>VLOOKUP(B405,SAOM!B$2:O1946,11,0)</f>
        <v>35490-000</v>
      </c>
      <c r="X405" s="37" t="str">
        <f>VLOOKUP(B405,SAOM!B$2:Q1946,13,0)</f>
        <v>00:20:0e:10:52:d0</v>
      </c>
      <c r="Y405" s="15">
        <v>41078</v>
      </c>
      <c r="Z405" s="13" t="s">
        <v>4098</v>
      </c>
      <c r="AA405" s="16">
        <v>41079</v>
      </c>
      <c r="AB405" s="32" t="e">
        <f>VLOOKUP(C405,Relatorios!A$3:B1176,2,0)</f>
        <v>#N/A</v>
      </c>
      <c r="AC405" s="45" t="s">
        <v>3919</v>
      </c>
      <c r="AD405" s="16" t="str">
        <f>VLOOKUP(B405,SAOM!B$2:T1946,16,0)</f>
        <v>-</v>
      </c>
      <c r="AE405" s="16">
        <f t="shared" si="13"/>
        <v>41169</v>
      </c>
      <c r="AF405" s="16" t="s">
        <v>4492</v>
      </c>
      <c r="AG405" s="16"/>
      <c r="AH405" s="51"/>
      <c r="AI405" s="120"/>
      <c r="AJ405" s="120"/>
      <c r="AK405" s="47" t="s">
        <v>4097</v>
      </c>
      <c r="AL405" s="17" t="s">
        <v>4492</v>
      </c>
    </row>
    <row r="406" spans="1:42" s="62"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3177</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5" t="str">
        <f>VLOOKUP(B406,SAOM!B$2:O1947,11,0)</f>
        <v>38300-172</v>
      </c>
      <c r="X406" s="37" t="str">
        <f>VLOOKUP(B406,SAOM!B$2:Q1947,13,0)</f>
        <v>00:20:0e:10:54:a9</v>
      </c>
      <c r="Y406" s="28">
        <v>41221</v>
      </c>
      <c r="Z406" s="44" t="s">
        <v>9640</v>
      </c>
      <c r="AA406" s="60">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60">
        <f t="shared" si="13"/>
        <v>41312</v>
      </c>
      <c r="AF406" s="60" t="s">
        <v>4492</v>
      </c>
      <c r="AG406" s="60"/>
      <c r="AH406" s="187"/>
      <c r="AI406" s="121"/>
      <c r="AJ406" s="121"/>
      <c r="AK406" s="44"/>
      <c r="AL406" s="62" t="s">
        <v>4492</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2626</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5" t="str">
        <f>VLOOKUP(B407,SAOM!B$2:O1948,11,0)</f>
        <v>37223-000</v>
      </c>
      <c r="X407" s="37" t="str">
        <f>VLOOKUP(B407,SAOM!B$2:Q1948,13,0)</f>
        <v>-</v>
      </c>
      <c r="Y407" s="15"/>
      <c r="Z407" s="13"/>
      <c r="AA407" s="16"/>
      <c r="AB407" s="32" t="e">
        <f>VLOOKUP(C407,Relatorios!A$3:B1178,2,0)</f>
        <v>#N/A</v>
      </c>
      <c r="AC407" s="45" t="s">
        <v>4572</v>
      </c>
      <c r="AD407" s="16" t="str">
        <f>VLOOKUP(B407,SAOM!B$2:T1948,16,0)</f>
        <v>30/11/2012 14:59:55 	Ivan Santos 	  	Solicitação Cancelada
25/6 - Contato corrigido.</v>
      </c>
      <c r="AE407" s="16">
        <f t="shared" si="13"/>
        <v>90</v>
      </c>
      <c r="AF407" s="16" t="s">
        <v>4492</v>
      </c>
      <c r="AG407" s="16"/>
      <c r="AH407" s="51"/>
      <c r="AI407" s="120"/>
      <c r="AJ407" s="120"/>
      <c r="AK407" s="13"/>
      <c r="AL407" s="17" t="s">
        <v>4492</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1753</v>
      </c>
      <c r="O408" s="13" t="str">
        <f>VLOOKUP(N408,Coordenadas!B$2:C1255,2,0)</f>
        <v>NORDESTE</v>
      </c>
      <c r="P408" s="13" t="str">
        <f>VLOOKUP(N408,Coordenadas!B$2:D1255,3,0)</f>
        <v xml:space="preserve"> 18°28'16.72"S</v>
      </c>
      <c r="Q408" s="13" t="str">
        <f>VLOOKUP(N408,Coordenadas!B$2:E1255,4,0)</f>
        <v xml:space="preserve"> 41°23'12.18"O</v>
      </c>
      <c r="R408" s="57">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5" t="str">
        <f>VLOOKUP(B408,SAOM!B$2:O1949,11,0)</f>
        <v>39848-000</v>
      </c>
      <c r="X408" s="37" t="str">
        <f>VLOOKUP(B408,SAOM!B$2:Q1949,13,0)</f>
        <v>00:20:0E:10:52:AC</v>
      </c>
      <c r="Y408" s="15">
        <v>41057</v>
      </c>
      <c r="Z408" s="13" t="s">
        <v>2115</v>
      </c>
      <c r="AA408" s="16">
        <v>41058</v>
      </c>
      <c r="AB408" s="32">
        <f>VLOOKUP(C408,Relatorios!A$3:B1179,2,0)</f>
        <v>41092</v>
      </c>
      <c r="AC408" s="45"/>
      <c r="AD408" s="16" t="str">
        <f>VLOOKUP(B408,SAOM!B$2:T1949,16,0)</f>
        <v>-</v>
      </c>
      <c r="AE408" s="16">
        <f t="shared" si="13"/>
        <v>41148</v>
      </c>
      <c r="AF408" s="16" t="s">
        <v>4492</v>
      </c>
      <c r="AG408" s="16"/>
      <c r="AH408" s="51"/>
      <c r="AI408" s="120"/>
      <c r="AJ408" s="120"/>
      <c r="AK408" s="13" t="s">
        <v>3747</v>
      </c>
      <c r="AL408" s="17" t="s">
        <v>4492</v>
      </c>
    </row>
    <row r="409" spans="1:42" s="62"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3671</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5" t="str">
        <f>VLOOKUP(B409,SAOM!B$2:O1950,11,0)</f>
        <v>36910-000</v>
      </c>
      <c r="X409" s="37" t="str">
        <f>VLOOKUP(B409,SAOM!B$2:Q1950,13,0)</f>
        <v>00:20:0E:10:4D:10</v>
      </c>
      <c r="Y409" s="28">
        <v>41109</v>
      </c>
      <c r="Z409" s="44" t="s">
        <v>2577</v>
      </c>
      <c r="AA409" s="60">
        <v>41131</v>
      </c>
      <c r="AB409" s="32">
        <f>VLOOKUP(C409,Relatorios!A$3:B1180,2,0)</f>
        <v>41183</v>
      </c>
      <c r="AC409" s="49" t="s">
        <v>5502</v>
      </c>
      <c r="AD409" s="16" t="str">
        <f>VLOOKUP(B409,SAOM!B$2:T1950,16,0)</f>
        <v xml:space="preserve">28/06/2012 16:36:47 	Marcos Gonzaga Milagres 	Correção efetuada </v>
      </c>
      <c r="AE409" s="16">
        <f t="shared" si="13"/>
        <v>41221</v>
      </c>
      <c r="AF409" s="60" t="s">
        <v>4492</v>
      </c>
      <c r="AG409" s="60"/>
      <c r="AH409" s="187"/>
      <c r="AI409" s="121"/>
      <c r="AJ409" s="121"/>
      <c r="AK409" s="44" t="s">
        <v>5560</v>
      </c>
      <c r="AL409" s="62" t="s">
        <v>4492</v>
      </c>
    </row>
    <row r="410" spans="1:42" s="62"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3177</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5" t="str">
        <f>VLOOKUP(B410,SAOM!B$2:O1951,11,0)</f>
        <v>38300-080</v>
      </c>
      <c r="X410" s="37" t="str">
        <f>VLOOKUP(B410,SAOM!B$2:Q1951,13,0)</f>
        <v>00:20:0E:10:54:B0</v>
      </c>
      <c r="Y410" s="28">
        <v>41213</v>
      </c>
      <c r="Z410" s="44" t="s">
        <v>7857</v>
      </c>
      <c r="AA410" s="60">
        <v>41213</v>
      </c>
      <c r="AB410" s="32">
        <f>VLOOKUP(C410,Relatorios!A$3:B1181,2,0)</f>
        <v>41254</v>
      </c>
      <c r="AC410" s="49" t="s">
        <v>1412</v>
      </c>
      <c r="AD410" s="16" t="str">
        <f>VLOOKUP(B410,SAOM!B$2:T1951,16,0)</f>
        <v>04/09/2012 13:46:25 	Ivan Santos 	Resolvida.
34 9123 4830  	Solicitação Corrigida
Cliente não está ciente.</v>
      </c>
      <c r="AE410" s="60">
        <f t="shared" si="13"/>
        <v>41303</v>
      </c>
      <c r="AF410" s="60" t="s">
        <v>4492</v>
      </c>
      <c r="AG410" s="60"/>
      <c r="AH410" s="187"/>
      <c r="AI410" s="121"/>
      <c r="AJ410" s="121"/>
      <c r="AK410" s="44"/>
      <c r="AL410" s="62" t="s">
        <v>4492</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3177</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5" t="str">
        <f>VLOOKUP(B411,SAOM!B$2:O1952,11,0)</f>
        <v>38304-036</v>
      </c>
      <c r="X411" s="37" t="str">
        <f>VLOOKUP(B411,SAOM!B$2:Q1952,13,0)</f>
        <v>-</v>
      </c>
      <c r="Y411" s="15"/>
      <c r="Z411" s="13"/>
      <c r="AA411" s="16"/>
      <c r="AB411" s="32" t="e">
        <f>VLOOKUP(C411,Relatorios!A$3:B1182,2,0)</f>
        <v>#N/A</v>
      </c>
      <c r="AC411" s="45" t="s">
        <v>6915</v>
      </c>
      <c r="AD411" s="16" t="str">
        <f>VLOOKUP(B411,SAOM!B$2:T1952,16,0)</f>
        <v>Contato telefônico errado.</v>
      </c>
      <c r="AE411" s="16">
        <f t="shared" si="13"/>
        <v>90</v>
      </c>
      <c r="AF411" s="16" t="s">
        <v>4492</v>
      </c>
      <c r="AG411" s="16"/>
      <c r="AH411" s="51"/>
      <c r="AI411" s="120"/>
      <c r="AJ411" s="120"/>
      <c r="AK411" s="13"/>
      <c r="AL411" s="17" t="s">
        <v>4492</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1929</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5" t="str">
        <f>VLOOKUP(B412,SAOM!B$2:O1953,11,0)</f>
        <v>36345-000</v>
      </c>
      <c r="X412" s="37" t="str">
        <f>VLOOKUP(B412,SAOM!B$2:Q1953,13,0)</f>
        <v>00:20:0E:10:52:01</v>
      </c>
      <c r="Y412" s="15">
        <v>41089</v>
      </c>
      <c r="Z412" s="13" t="s">
        <v>4096</v>
      </c>
      <c r="AA412" s="16">
        <v>41089</v>
      </c>
      <c r="AB412" s="32">
        <f>VLOOKUP(C412,Relatorios!A$3:B1183,2,0)</f>
        <v>41271</v>
      </c>
      <c r="AC412" s="45"/>
      <c r="AD412" s="16" t="str">
        <f>VLOOKUP(B412,SAOM!B$2:T1953,16,0)</f>
        <v>-</v>
      </c>
      <c r="AE412" s="16">
        <f t="shared" si="13"/>
        <v>41179</v>
      </c>
      <c r="AF412" s="16">
        <v>41271</v>
      </c>
      <c r="AG412" s="16">
        <v>41282</v>
      </c>
      <c r="AH412" s="51" t="s">
        <v>8981</v>
      </c>
      <c r="AI412" s="120" t="s">
        <v>14088</v>
      </c>
      <c r="AJ412" s="120" t="s">
        <v>14173</v>
      </c>
      <c r="AK412" s="13" t="s">
        <v>4100</v>
      </c>
      <c r="AL412" s="17" t="s">
        <v>4492</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3157</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5" t="str">
        <f>VLOOKUP(B413,SAOM!B$2:O1954,11,0)</f>
        <v>37305-000</v>
      </c>
      <c r="X413" s="37" t="str">
        <f>VLOOKUP(B413,SAOM!B$2:Q1954,13,0)</f>
        <v>00:20:0e:10:56:2f</v>
      </c>
      <c r="Y413" s="15">
        <v>41251</v>
      </c>
      <c r="Z413" s="13" t="s">
        <v>12528</v>
      </c>
      <c r="AA413" s="16">
        <v>41253</v>
      </c>
      <c r="AB413" s="32">
        <f>VLOOKUP(C413,Relatorios!A$3:B1184,2,0)</f>
        <v>41291</v>
      </c>
      <c r="AC413" s="45" t="s">
        <v>4576</v>
      </c>
      <c r="AD413" s="16" t="str">
        <f>VLOOKUP(B413,SAOM!B$2:T1954,16,0)</f>
        <v>27/6 - Cliente notificado.</v>
      </c>
      <c r="AE413" s="16">
        <f t="shared" si="13"/>
        <v>41343</v>
      </c>
      <c r="AF413" s="16" t="s">
        <v>4492</v>
      </c>
      <c r="AG413" s="16"/>
      <c r="AH413" s="51"/>
      <c r="AI413" s="120"/>
      <c r="AJ413" s="120"/>
      <c r="AK413" s="13"/>
      <c r="AL413" s="17" t="s">
        <v>4492</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3157</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5" t="str">
        <f>VLOOKUP(B414,SAOM!B$2:O1955,11,0)</f>
        <v>37305-000</v>
      </c>
      <c r="X414" s="37" t="str">
        <f>VLOOKUP(B414,SAOM!B$2:Q1955,13,0)</f>
        <v>00:20:0E:10:53:F9</v>
      </c>
      <c r="Y414" s="15">
        <v>41250</v>
      </c>
      <c r="Z414" s="13" t="s">
        <v>12528</v>
      </c>
      <c r="AA414" s="16">
        <v>41250</v>
      </c>
      <c r="AB414" s="32">
        <f>VLOOKUP(C414,Relatorios!A$3:B1185,2,0)</f>
        <v>41291</v>
      </c>
      <c r="AC414" s="45" t="s">
        <v>4577</v>
      </c>
      <c r="AD414" s="16" t="str">
        <f>VLOOKUP(B414,SAOM!B$2:T1955,16,0)</f>
        <v>27/6 - Cliente ciente.</v>
      </c>
      <c r="AE414" s="16">
        <f t="shared" si="13"/>
        <v>41340</v>
      </c>
      <c r="AF414" s="16" t="s">
        <v>4492</v>
      </c>
      <c r="AG414" s="16"/>
      <c r="AH414" s="51"/>
      <c r="AI414" s="120"/>
      <c r="AJ414" s="120"/>
      <c r="AK414" s="13"/>
      <c r="AL414" s="17" t="s">
        <v>4492</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2924</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5" t="str">
        <f>VLOOKUP(B415,SAOM!B$2:O1956,11,0)</f>
        <v>38360-000</v>
      </c>
      <c r="X415" s="37" t="str">
        <f>VLOOKUP(B415,SAOM!B$2:Q1956,13,0)</f>
        <v>00:20:0e:10:4f:5f</v>
      </c>
      <c r="Y415" s="15">
        <v>41152</v>
      </c>
      <c r="Z415" s="13" t="s">
        <v>5003</v>
      </c>
      <c r="AA415" s="16">
        <v>41152</v>
      </c>
      <c r="AB415" s="32">
        <f>VLOOKUP(C415,Relatorios!A$3:B1186,2,0)</f>
        <v>41183</v>
      </c>
      <c r="AC415" s="45" t="s">
        <v>4571</v>
      </c>
      <c r="AD415" s="16" t="str">
        <f>VLOOKUP(B415,SAOM!B$2:T1956,16,0)</f>
        <v>25/6 - Contato corrigido.</v>
      </c>
      <c r="AE415" s="16">
        <f t="shared" si="13"/>
        <v>41242</v>
      </c>
      <c r="AF415" s="16" t="s">
        <v>4492</v>
      </c>
      <c r="AG415" s="16"/>
      <c r="AH415" s="51"/>
      <c r="AI415" s="120"/>
      <c r="AJ415" s="120"/>
      <c r="AK415" s="13"/>
      <c r="AL415" s="17" t="s">
        <v>4492</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2924</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5" t="str">
        <f>VLOOKUP(B416,SAOM!B$2:O1957,11,0)</f>
        <v>38360-000</v>
      </c>
      <c r="X416" s="37" t="str">
        <f>VLOOKUP(B416,SAOM!B$2:Q1957,13,0)</f>
        <v>00:20:0e:10:51:ee</v>
      </c>
      <c r="Y416" s="15">
        <v>41060</v>
      </c>
      <c r="Z416" s="13" t="s">
        <v>2315</v>
      </c>
      <c r="AA416" s="16">
        <v>41060</v>
      </c>
      <c r="AB416" s="32">
        <f>VLOOKUP(C416,Relatorios!A$3:B1187,2,0)</f>
        <v>41092</v>
      </c>
      <c r="AC416" s="45"/>
      <c r="AD416" s="16" t="str">
        <f>VLOOKUP(B416,SAOM!B$2:T1957,16,0)</f>
        <v>Contato telefônico errado.</v>
      </c>
      <c r="AE416" s="16">
        <f t="shared" si="13"/>
        <v>41150</v>
      </c>
      <c r="AF416" s="16">
        <v>41191</v>
      </c>
      <c r="AG416" s="16">
        <v>41206</v>
      </c>
      <c r="AH416" s="51" t="s">
        <v>8981</v>
      </c>
      <c r="AI416" s="120" t="s">
        <v>8902</v>
      </c>
      <c r="AJ416" s="120" t="s">
        <v>9368</v>
      </c>
      <c r="AK416" s="13" t="s">
        <v>3738</v>
      </c>
      <c r="AL416" s="17" t="s">
        <v>4492</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3177</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5" t="str">
        <f>VLOOKUP(B417,SAOM!B$2:O1958,11,0)</f>
        <v>38307-386</v>
      </c>
      <c r="X417" s="37" t="str">
        <f>VLOOKUP(B417,SAOM!B$2:Q1958,13,0)</f>
        <v>00:20:0e:10:54:51</v>
      </c>
      <c r="Y417" s="15">
        <v>41212</v>
      </c>
      <c r="Z417" s="13" t="s">
        <v>7857</v>
      </c>
      <c r="AA417" s="16">
        <v>41212</v>
      </c>
      <c r="AB417" s="32">
        <f>VLOOKUP(C417,Relatorios!A$3:B1188,2,0)</f>
        <v>41254</v>
      </c>
      <c r="AC417" s="45" t="s">
        <v>3534</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4492</v>
      </c>
      <c r="AG417" s="16"/>
      <c r="AH417" s="51"/>
      <c r="AI417" s="120"/>
      <c r="AJ417" s="120"/>
      <c r="AK417" s="13"/>
      <c r="AL417" s="17" t="s">
        <v>4492</v>
      </c>
    </row>
    <row r="418" spans="1:38" s="62"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3177</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5" t="str">
        <f>VLOOKUP(B418,SAOM!B$2:O1959,11,0)</f>
        <v>38302-236</v>
      </c>
      <c r="X418" s="37" t="str">
        <f>VLOOKUP(B418,SAOM!B$2:Q1959,13,0)</f>
        <v>00:20:0E:10:54:84</v>
      </c>
      <c r="Y418" s="28">
        <v>41208</v>
      </c>
      <c r="Z418" s="44" t="s">
        <v>8977</v>
      </c>
      <c r="AA418" s="60">
        <v>41211</v>
      </c>
      <c r="AB418" s="32">
        <f>VLOOKUP(C418,Relatorios!A$3:B1189,2,0)</f>
        <v>41254</v>
      </c>
      <c r="AC418" s="49" t="s">
        <v>3534</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60">
        <f t="shared" si="13"/>
        <v>41301</v>
      </c>
      <c r="AF418" s="60" t="s">
        <v>4492</v>
      </c>
      <c r="AG418" s="60"/>
      <c r="AH418" s="187"/>
      <c r="AI418" s="121"/>
      <c r="AJ418" s="121"/>
      <c r="AK418" s="44"/>
      <c r="AL418" s="62" t="s">
        <v>4492</v>
      </c>
    </row>
    <row r="419" spans="1:38" s="62"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3177</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9" t="str">
        <f>VLOOKUP(B419,SAOM!B$2:M1960,9,0)</f>
        <v>Francisco Alves Ferreira Fernandes</v>
      </c>
      <c r="U419" s="28" t="str">
        <f>VLOOKUP(B419,SAOM!B$2:N1960,10,0)</f>
        <v>Rua Maria Conceição Goulart Furtado, 726</v>
      </c>
      <c r="V419" s="59" t="str">
        <f>VLOOKUP(B419,SAOM!B$2:P1960,12,0)</f>
        <v>34 3269-4573</v>
      </c>
      <c r="W419" s="181" t="str">
        <f>VLOOKUP(B419,SAOM!B$2:O1960,11,0)</f>
        <v>38304-036</v>
      </c>
      <c r="X419" s="35" t="str">
        <f>VLOOKUP(B419,SAOM!B$2:Q1960,13,0)</f>
        <v>00:20:0e:10:54:87</v>
      </c>
      <c r="Y419" s="28">
        <v>41221</v>
      </c>
      <c r="Z419" s="44" t="s">
        <v>7857</v>
      </c>
      <c r="AA419" s="60">
        <v>41222</v>
      </c>
      <c r="AB419" s="32">
        <f>VLOOKUP(C419,Relatorios!A$3:B1190,2,0)</f>
        <v>41277</v>
      </c>
      <c r="AC419" s="49" t="s">
        <v>9685</v>
      </c>
      <c r="AD419" s="60"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60">
        <f t="shared" si="13"/>
        <v>41312</v>
      </c>
      <c r="AF419" s="60" t="s">
        <v>4492</v>
      </c>
      <c r="AG419" s="60"/>
      <c r="AH419" s="187"/>
      <c r="AI419" s="121"/>
      <c r="AJ419" s="121"/>
      <c r="AK419" s="44"/>
      <c r="AL419" s="62" t="s">
        <v>4492</v>
      </c>
    </row>
    <row r="420" spans="1:38" s="62"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3177</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5" t="str">
        <f>VLOOKUP(B420,SAOM!B$2:O1961,11,0)</f>
        <v>38304-202</v>
      </c>
      <c r="X420" s="37" t="str">
        <f>VLOOKUP(B420,SAOM!B$2:Q1961,13,0)</f>
        <v>00:20:0E:10:54:BA</v>
      </c>
      <c r="Y420" s="28">
        <v>41221</v>
      </c>
      <c r="Z420" s="44" t="s">
        <v>7857</v>
      </c>
      <c r="AA420" s="60">
        <v>41222</v>
      </c>
      <c r="AB420" s="32">
        <f>VLOOKUP(C420,Relatorios!A$3:B1191,2,0)</f>
        <v>41277</v>
      </c>
      <c r="AC420" s="49" t="s">
        <v>3535</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60">
        <f t="shared" si="13"/>
        <v>41312</v>
      </c>
      <c r="AF420" s="60" t="s">
        <v>4492</v>
      </c>
      <c r="AG420" s="60"/>
      <c r="AH420" s="187"/>
      <c r="AI420" s="121"/>
      <c r="AJ420" s="121"/>
      <c r="AK420" s="44"/>
      <c r="AL420" s="62" t="s">
        <v>4492</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3177</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5" t="str">
        <f>VLOOKUP(B421,SAOM!B$2:O1962,11,0)</f>
        <v>38305-226</v>
      </c>
      <c r="X421" s="37" t="str">
        <f>VLOOKUP(B421,SAOM!B$2:Q1962,13,0)</f>
        <v>00:20:0e:10:54:54</v>
      </c>
      <c r="Y421" s="15">
        <v>41211</v>
      </c>
      <c r="Z421" s="13" t="s">
        <v>9432</v>
      </c>
      <c r="AA421" s="16">
        <v>41212</v>
      </c>
      <c r="AB421" s="32">
        <f>VLOOKUP(C421,Relatorios!A$3:B1192,2,0)</f>
        <v>41254</v>
      </c>
      <c r="AC421" s="45" t="s">
        <v>3534</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4492</v>
      </c>
      <c r="AG421" s="16"/>
      <c r="AH421" s="51"/>
      <c r="AI421" s="120"/>
      <c r="AJ421" s="120"/>
      <c r="AK421" s="13"/>
      <c r="AL421" s="17" t="s">
        <v>4492</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3177</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5" t="str">
        <f>VLOOKUP(B422,SAOM!B$2:O1963,11,0)</f>
        <v>38304-406</v>
      </c>
      <c r="X422" s="37" t="str">
        <f>VLOOKUP(B422,SAOM!B$2:Q1963,13,0)</f>
        <v>00:20:0E:10:54:65</v>
      </c>
      <c r="Y422" s="15">
        <v>41213</v>
      </c>
      <c r="Z422" s="13" t="s">
        <v>7857</v>
      </c>
      <c r="AA422" s="16">
        <v>41213</v>
      </c>
      <c r="AB422" s="32">
        <f>VLOOKUP(C422,Relatorios!A$3:B1193,2,0)</f>
        <v>41254</v>
      </c>
      <c r="AC422" s="45" t="s">
        <v>3535</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14127</v>
      </c>
      <c r="AH422" s="51" t="s">
        <v>495</v>
      </c>
      <c r="AI422" s="120" t="s">
        <v>14131</v>
      </c>
      <c r="AJ422" s="120" t="s">
        <v>4492</v>
      </c>
      <c r="AK422" s="13"/>
      <c r="AL422" s="17" t="s">
        <v>4492</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3353</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5" t="str">
        <f>VLOOKUP(B423,SAOM!B$2:O1964,11,0)</f>
        <v>38310-000</v>
      </c>
      <c r="X423" s="37" t="str">
        <f>VLOOKUP(B423,SAOM!B$2:Q1964,13,0)</f>
        <v>00:20:0E:10:54:95</v>
      </c>
      <c r="Y423" s="15">
        <v>41225</v>
      </c>
      <c r="Z423" s="13" t="s">
        <v>7857</v>
      </c>
      <c r="AA423" s="16">
        <v>41225</v>
      </c>
      <c r="AB423" s="32">
        <f>VLOOKUP(C423,Relatorios!A$3:B1194,2,0)</f>
        <v>41277</v>
      </c>
      <c r="AC423" s="45" t="s">
        <v>4575</v>
      </c>
      <c r="AD423" s="16" t="str">
        <f>VLOOKUP(B423,SAOM!B$2:T1964,16,0)</f>
        <v xml:space="preserve">27/06 - Endereço confirmado 
</v>
      </c>
      <c r="AE423" s="16">
        <f t="shared" si="13"/>
        <v>41315</v>
      </c>
      <c r="AF423" s="16" t="s">
        <v>4492</v>
      </c>
      <c r="AG423" s="16"/>
      <c r="AH423" s="51"/>
      <c r="AI423" s="120"/>
      <c r="AJ423" s="120"/>
      <c r="AK423" s="13"/>
      <c r="AL423" s="17" t="s">
        <v>4492</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3353</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5" t="str">
        <f>VLOOKUP(B424,SAOM!B$2:O1965,11,0)</f>
        <v>38310-000</v>
      </c>
      <c r="X424" s="37" t="str">
        <f>VLOOKUP(B424,SAOM!B$2:Q1965,13,0)</f>
        <v>-</v>
      </c>
      <c r="Y424" s="15"/>
      <c r="Z424" s="13"/>
      <c r="AA424" s="16"/>
      <c r="AB424" s="32" t="e">
        <f>VLOOKUP(C424,Relatorios!A$3:B1195,2,0)</f>
        <v>#N/A</v>
      </c>
      <c r="AC424" s="45" t="s">
        <v>3536</v>
      </c>
      <c r="AD424" s="16" t="str">
        <f>VLOOKUP(B424,SAOM!B$2:T1965,16,0)</f>
        <v xml:space="preserve">Em contato com a Sra.  Renata Claudia Gondim Freitas 34 3264-1112 , não está ciente referente a instalação da antena. 
</v>
      </c>
      <c r="AE424" s="16">
        <f t="shared" si="13"/>
        <v>90</v>
      </c>
      <c r="AF424" s="16" t="s">
        <v>4492</v>
      </c>
      <c r="AG424" s="16"/>
      <c r="AH424" s="51"/>
      <c r="AI424" s="120"/>
      <c r="AJ424" s="120"/>
      <c r="AK424" s="13"/>
      <c r="AL424" s="17" t="s">
        <v>4492</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5" t="str">
        <f>VLOOKUP(B425,SAOM!B$2:O1966,11,0)</f>
        <v>36370-000</v>
      </c>
      <c r="X425" s="37" t="str">
        <f>VLOOKUP(B425,SAOM!B$2:Q1966,13,0)</f>
        <v>-</v>
      </c>
      <c r="Y425" s="15"/>
      <c r="Z425" s="13"/>
      <c r="AA425" s="16"/>
      <c r="AB425" s="32" t="e">
        <f>VLOOKUP(C425,Relatorios!A$3:B1196,2,0)</f>
        <v>#N/A</v>
      </c>
      <c r="AC425" s="45" t="s">
        <v>3537</v>
      </c>
      <c r="AD425" s="16" t="str">
        <f>VLOOKUP(B425,SAOM!B$2:T1966,16,0)</f>
        <v xml:space="preserve">Em contato com a Sra. Nazaré informou que o Posto de Saúde está passando por uma reforma com a previsão e 6 meses, a reforma começo ontem 22/05/2012
</v>
      </c>
      <c r="AE425" s="16">
        <f t="shared" si="13"/>
        <v>90</v>
      </c>
      <c r="AF425" s="16" t="s">
        <v>4492</v>
      </c>
      <c r="AG425" s="16"/>
      <c r="AH425" s="51"/>
      <c r="AI425" s="120"/>
      <c r="AJ425" s="120"/>
      <c r="AK425" s="13"/>
      <c r="AL425" s="17" t="s">
        <v>4492</v>
      </c>
    </row>
    <row r="426" spans="1:38" s="62"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9" t="str">
        <f>VLOOKUP(B426,SAOM!B$2:M1967,9,0)</f>
        <v>Rita de Cassia Aguiar Sousa</v>
      </c>
      <c r="U426" s="28" t="str">
        <f>VLOOKUP(B426,SAOM!B$2:N1967,10,0)</f>
        <v xml:space="preserve">Rua Josenato Guimarães n°14 Bairro do Rosário </v>
      </c>
      <c r="V426" s="59" t="str">
        <f>VLOOKUP(B426,SAOM!B$2:P1967,12,0)</f>
        <v>35 3842-1916</v>
      </c>
      <c r="W426" s="181" t="str">
        <f>VLOOKUP(B426,SAOM!B$2:O1967,11,0)</f>
        <v>36370-000</v>
      </c>
      <c r="X426" s="35" t="str">
        <f>VLOOKUP(B426,SAOM!B$2:Q1967,13,0)</f>
        <v>00:20:0e:10:54:c7</v>
      </c>
      <c r="Y426" s="28">
        <v>41264</v>
      </c>
      <c r="Z426" s="13" t="s">
        <v>12528</v>
      </c>
      <c r="AA426" s="60">
        <v>41264</v>
      </c>
      <c r="AB426" s="32">
        <f>VLOOKUP(C426,Relatorios!A$3:B1197,2,0)</f>
        <v>41291</v>
      </c>
      <c r="AC426" s="180" t="s">
        <v>6909</v>
      </c>
      <c r="AD426" s="60" t="str">
        <f>VLOOKUP(B426,SAOM!B$2:T1967,16,0)</f>
        <v>02/10/2012 11:27:07 	Ivan Santos 	Endereço foi atualizado.  	Pendência Ativação Resolvida
25/09/2012 14:38:15 	Hernan Martins Alves 	Mudou para Rua Josenato Guimarães n°14 no Bairro do Rosário.  	Ativação Agendada
17/08/2012 14:12:16  Ivan San</v>
      </c>
      <c r="AE426" s="60">
        <f t="shared" si="13"/>
        <v>41354</v>
      </c>
      <c r="AF426" s="60" t="s">
        <v>4492</v>
      </c>
      <c r="AG426" s="60"/>
      <c r="AH426" s="187"/>
      <c r="AI426" s="121"/>
      <c r="AJ426" s="121"/>
      <c r="AK426" s="44"/>
      <c r="AL426" s="62" t="s">
        <v>4492</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3301</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5" t="str">
        <f>VLOOKUP(B427,SAOM!B$2:O1968,11,0)</f>
        <v>36227-000</v>
      </c>
      <c r="X427" s="37" t="str">
        <f>VLOOKUP(B427,SAOM!B$2:Q1968,13,0)</f>
        <v>00:20:0e:10:49:a3</v>
      </c>
      <c r="Y427" s="15">
        <v>41073</v>
      </c>
      <c r="Z427" s="13" t="s">
        <v>1846</v>
      </c>
      <c r="AA427" s="16">
        <v>41074</v>
      </c>
      <c r="AB427" s="32">
        <f>VLOOKUP(C427,Relatorios!A$3:B1198,2,0)</f>
        <v>41143</v>
      </c>
      <c r="AC427" s="45" t="s">
        <v>3789</v>
      </c>
      <c r="AD427" s="16" t="str">
        <f>VLOOKUP(B427,SAOM!B$2:T1968,16,0)</f>
        <v>-</v>
      </c>
      <c r="AE427" s="16">
        <f t="shared" si="13"/>
        <v>41164</v>
      </c>
      <c r="AF427" s="16" t="s">
        <v>4492</v>
      </c>
      <c r="AG427" s="16"/>
      <c r="AH427" s="51"/>
      <c r="AI427" s="120"/>
      <c r="AJ427" s="120"/>
      <c r="AK427" s="13" t="s">
        <v>3790</v>
      </c>
      <c r="AL427" s="17" t="s">
        <v>4492</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3301</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5" t="str">
        <f>VLOOKUP(B428,SAOM!B$2:O1969,11,0)</f>
        <v>36227-000</v>
      </c>
      <c r="X428" s="37" t="str">
        <f>VLOOKUP(B428,SAOM!B$2:Q1969,13,0)</f>
        <v>00:20:0e:10:48:71</v>
      </c>
      <c r="Y428" s="15">
        <v>41073</v>
      </c>
      <c r="Z428" s="13" t="s">
        <v>1846</v>
      </c>
      <c r="AA428" s="16">
        <v>41074</v>
      </c>
      <c r="AB428" s="32">
        <f>VLOOKUP(C428,Relatorios!A$3:B1199,2,0)</f>
        <v>41143</v>
      </c>
      <c r="AC428" s="45" t="s">
        <v>3789</v>
      </c>
      <c r="AD428" s="16" t="str">
        <f>VLOOKUP(B428,SAOM!B$2:T1969,16,0)</f>
        <v>-</v>
      </c>
      <c r="AE428" s="16">
        <f t="shared" si="13"/>
        <v>41164</v>
      </c>
      <c r="AF428" s="16" t="s">
        <v>4492</v>
      </c>
      <c r="AG428" s="16"/>
      <c r="AH428" s="51"/>
      <c r="AI428" s="120"/>
      <c r="AJ428" s="120"/>
      <c r="AK428" s="13" t="s">
        <v>3787</v>
      </c>
      <c r="AL428" s="17" t="s">
        <v>4492</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3301</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5" t="str">
        <f>VLOOKUP(B429,SAOM!B$2:O1970,11,0)</f>
        <v>36227-000</v>
      </c>
      <c r="X429" s="37" t="str">
        <f>VLOOKUP(B429,SAOM!B$2:Q1970,13,0)</f>
        <v>00:20:0e:10:48:89</v>
      </c>
      <c r="Y429" s="15">
        <v>41073</v>
      </c>
      <c r="Z429" s="13" t="s">
        <v>2746</v>
      </c>
      <c r="AA429" s="16">
        <v>41074</v>
      </c>
      <c r="AB429" s="32">
        <f>VLOOKUP(C429,Relatorios!A$3:B1200,2,0)</f>
        <v>41143</v>
      </c>
      <c r="AC429" s="45" t="s">
        <v>3789</v>
      </c>
      <c r="AD429" s="16" t="str">
        <f>VLOOKUP(B429,SAOM!B$2:T1970,16,0)</f>
        <v>-</v>
      </c>
      <c r="AE429" s="16">
        <f t="shared" si="13"/>
        <v>41164</v>
      </c>
      <c r="AF429" s="16">
        <v>41163</v>
      </c>
      <c r="AG429" s="16">
        <v>41284</v>
      </c>
      <c r="AH429" s="51" t="s">
        <v>8981</v>
      </c>
      <c r="AI429" s="120" t="s">
        <v>12553</v>
      </c>
      <c r="AJ429" s="120" t="s">
        <v>14238</v>
      </c>
      <c r="AK429" s="13" t="s">
        <v>3791</v>
      </c>
      <c r="AL429" s="17" t="s">
        <v>4492</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2072</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5" t="str">
        <f>VLOOKUP(B430,SAOM!B$2:O1971,11,0)</f>
        <v>36320-000</v>
      </c>
      <c r="X430" s="37" t="str">
        <f>VLOOKUP(B430,SAOM!B$2:Q1971,13,0)</f>
        <v>00:20:0e:10:52:63</v>
      </c>
      <c r="Y430" s="15">
        <v>41087</v>
      </c>
      <c r="Z430" s="13" t="s">
        <v>2187</v>
      </c>
      <c r="AA430" s="16">
        <v>41087</v>
      </c>
      <c r="AB430" s="32">
        <f>VLOOKUP(C430,Relatorios!A$3:B1201,2,0)</f>
        <v>41143</v>
      </c>
      <c r="AC430" s="45"/>
      <c r="AD430" s="16" t="str">
        <f>VLOOKUP(B430,SAOM!B$2:T1971,16,0)</f>
        <v>-</v>
      </c>
      <c r="AE430" s="16">
        <f t="shared" si="13"/>
        <v>41177</v>
      </c>
      <c r="AF430" s="16" t="s">
        <v>4492</v>
      </c>
      <c r="AG430" s="16"/>
      <c r="AH430" s="51"/>
      <c r="AI430" s="120"/>
      <c r="AJ430" s="120"/>
      <c r="AK430" s="13" t="s">
        <v>4445</v>
      </c>
      <c r="AL430" s="17" t="s">
        <v>4492</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2072</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5" t="str">
        <f>VLOOKUP(B431,SAOM!B$2:O1972,11,0)</f>
        <v>36320-000</v>
      </c>
      <c r="X431" s="37" t="str">
        <f>VLOOKUP(B431,SAOM!B$2:Q1972,13,0)</f>
        <v>00:20:0e:10:52:cd</v>
      </c>
      <c r="Y431" s="15">
        <v>41101</v>
      </c>
      <c r="Z431" s="13" t="s">
        <v>5799</v>
      </c>
      <c r="AA431" s="16">
        <v>41101</v>
      </c>
      <c r="AB431" s="32">
        <f>VLOOKUP(C431,Relatorios!A$3:B1202,2,0)</f>
        <v>41143</v>
      </c>
      <c r="AC431" s="45"/>
      <c r="AD431" s="16" t="str">
        <f>VLOOKUP(B431,SAOM!B$2:T1972,16,0)</f>
        <v>-</v>
      </c>
      <c r="AE431" s="16">
        <f t="shared" si="13"/>
        <v>41191</v>
      </c>
      <c r="AF431" s="16" t="s">
        <v>4492</v>
      </c>
      <c r="AG431" s="16"/>
      <c r="AH431" s="51"/>
      <c r="AI431" s="120"/>
      <c r="AJ431" s="120"/>
      <c r="AK431" s="13" t="s">
        <v>5117</v>
      </c>
      <c r="AL431" s="17" t="s">
        <v>4492</v>
      </c>
    </row>
    <row r="432" spans="1:38" s="62"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2072</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5" t="str">
        <f>VLOOKUP(B432,SAOM!B$2:O1973,11,0)</f>
        <v>36320-000</v>
      </c>
      <c r="X432" s="37" t="str">
        <f>VLOOKUP(B432,SAOM!B$2:Q1973,13,0)</f>
        <v>00:20:0E:10:51:E5</v>
      </c>
      <c r="Y432" s="28">
        <v>41107</v>
      </c>
      <c r="Z432" s="44" t="s">
        <v>5492</v>
      </c>
      <c r="AA432" s="60">
        <v>41108</v>
      </c>
      <c r="AB432" s="32">
        <f>VLOOKUP(C432,Relatorios!A$3:B1203,2,0)</f>
        <v>41183</v>
      </c>
      <c r="AC432" s="49" t="s">
        <v>5501</v>
      </c>
      <c r="AD432" s="16" t="str">
        <f>VLOOKUP(B432,SAOM!B$2:T1973,16,0)</f>
        <v xml:space="preserve">A Sra. Aline ( responsavel) hoje não se encontra no Posto de saúde solicitou retorna no dia 28/05.
</v>
      </c>
      <c r="AE432" s="16">
        <f t="shared" si="13"/>
        <v>41198</v>
      </c>
      <c r="AF432" s="16" t="s">
        <v>4492</v>
      </c>
      <c r="AG432" s="16"/>
      <c r="AH432" s="51"/>
      <c r="AI432" s="121"/>
      <c r="AJ432" s="121"/>
      <c r="AK432" s="44" t="s">
        <v>5493</v>
      </c>
      <c r="AL432" s="17" t="s">
        <v>4492</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3312</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5" t="str">
        <f>VLOOKUP(B433,SAOM!B$2:O1974,11,0)</f>
        <v>36340-000</v>
      </c>
      <c r="X433" s="37" t="str">
        <f>VLOOKUP(B433,SAOM!B$2:Q1974,13,0)</f>
        <v>00:20:0E:10:4C:A3</v>
      </c>
      <c r="Y433" s="15">
        <v>41141</v>
      </c>
      <c r="Z433" s="13" t="s">
        <v>6080</v>
      </c>
      <c r="AA433" s="16">
        <v>41142</v>
      </c>
      <c r="AB433" s="32">
        <f>VLOOKUP(C433,Relatorios!A$3:B1204,2,0)</f>
        <v>41183</v>
      </c>
      <c r="AC433" s="45"/>
      <c r="AD433" s="16" t="str">
        <f>VLOOKUP(B433,SAOM!B$2:T1974,16,0)</f>
        <v>-</v>
      </c>
      <c r="AE433" s="16">
        <f t="shared" si="13"/>
        <v>41232</v>
      </c>
      <c r="AF433" s="16" t="s">
        <v>4492</v>
      </c>
      <c r="AG433" s="16"/>
      <c r="AH433" s="51"/>
      <c r="AI433" s="120"/>
      <c r="AJ433" s="120"/>
      <c r="AK433" s="13"/>
      <c r="AL433" s="17" t="s">
        <v>4492</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3312</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5" t="str">
        <f>VLOOKUP(B434,SAOM!B$2:O1975,11,0)</f>
        <v>36340-000</v>
      </c>
      <c r="X434" s="37" t="str">
        <f>VLOOKUP(B434,SAOM!B$2:Q1975,13,0)</f>
        <v>00:20:0e:10:52:bf</v>
      </c>
      <c r="Y434" s="15">
        <v>41075</v>
      </c>
      <c r="Z434" s="13" t="s">
        <v>1521</v>
      </c>
      <c r="AA434" s="16">
        <v>41075</v>
      </c>
      <c r="AB434" s="32">
        <f>VLOOKUP(C434,Relatorios!A$3:B1205,2,0)</f>
        <v>41143</v>
      </c>
      <c r="AC434" s="45" t="s">
        <v>3788</v>
      </c>
      <c r="AD434" s="16" t="str">
        <f>VLOOKUP(B434,SAOM!B$2:T1975,16,0)</f>
        <v>-</v>
      </c>
      <c r="AE434" s="16">
        <f t="shared" si="13"/>
        <v>41165</v>
      </c>
      <c r="AF434" s="16" t="s">
        <v>4492</v>
      </c>
      <c r="AG434" s="16"/>
      <c r="AH434" s="51"/>
      <c r="AI434" s="120"/>
      <c r="AJ434" s="120"/>
      <c r="AK434" s="13" t="s">
        <v>3917</v>
      </c>
      <c r="AL434" s="17" t="s">
        <v>4492</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3308</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5" t="str">
        <f>VLOOKUP(B435,SAOM!B$2:O1976,11,0)</f>
        <v>36335-000</v>
      </c>
      <c r="X435" s="37" t="str">
        <f>VLOOKUP(B435,SAOM!B$2:Q1976,13,0)</f>
        <v>00:20:0e:10:52:61</v>
      </c>
      <c r="Y435" s="15">
        <v>41089</v>
      </c>
      <c r="Z435" s="13" t="s">
        <v>2187</v>
      </c>
      <c r="AA435" s="16">
        <v>41089</v>
      </c>
      <c r="AB435" s="32">
        <f>VLOOKUP(C435,Relatorios!A$3:B1206,2,0)</f>
        <v>41143</v>
      </c>
      <c r="AC435" s="45"/>
      <c r="AD435" s="16" t="str">
        <f>VLOOKUP(B435,SAOM!B$2:T1976,16,0)</f>
        <v>-</v>
      </c>
      <c r="AE435" s="16">
        <f t="shared" si="13"/>
        <v>41179</v>
      </c>
      <c r="AF435" s="16" t="s">
        <v>4492</v>
      </c>
      <c r="AG435" s="16"/>
      <c r="AH435" s="51"/>
      <c r="AI435" s="120"/>
      <c r="AJ435" s="120"/>
      <c r="AK435" s="13" t="s">
        <v>4216</v>
      </c>
      <c r="AL435" s="17" t="s">
        <v>4492</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3308</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5" t="str">
        <f>VLOOKUP(B436,SAOM!B$2:O1977,11,0)</f>
        <v>36335-000</v>
      </c>
      <c r="X436" s="37" t="str">
        <f>VLOOKUP(B436,SAOM!B$2:Q1977,13,0)</f>
        <v>00:20:0e:10:4f:48</v>
      </c>
      <c r="Y436" s="15">
        <v>41130</v>
      </c>
      <c r="Z436" s="13" t="s">
        <v>6082</v>
      </c>
      <c r="AA436" s="16">
        <v>41130</v>
      </c>
      <c r="AB436" s="32">
        <f>VLOOKUP(C436,Relatorios!A$3:B1207,2,0)</f>
        <v>41183</v>
      </c>
      <c r="AC436" s="45" t="s">
        <v>4181</v>
      </c>
      <c r="AD436" s="16" t="str">
        <f>VLOOKUP(B436,SAOM!B$2:T1977,16,0)</f>
        <v>Cliente notificado por ofício.</v>
      </c>
      <c r="AE436" s="16">
        <f t="shared" si="13"/>
        <v>41220</v>
      </c>
      <c r="AF436" s="16">
        <v>41292</v>
      </c>
      <c r="AG436" s="16" t="s">
        <v>14127</v>
      </c>
      <c r="AH436" s="51" t="s">
        <v>676</v>
      </c>
      <c r="AI436" s="120"/>
      <c r="AJ436" s="194"/>
      <c r="AK436" s="58"/>
      <c r="AL436" s="17" t="s">
        <v>4492</v>
      </c>
    </row>
    <row r="437" spans="1:38" s="62"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3332</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9" t="str">
        <f>VLOOKUP(B437,SAOM!B$2:M1978,9,0)</f>
        <v>Marcos Gonzaga Milagres</v>
      </c>
      <c r="U437" s="28" t="str">
        <f>VLOOKUP(B437,SAOM!B$2:N1978,10,0)</f>
        <v>Rua Ouro Preto, 271</v>
      </c>
      <c r="V437" s="59" t="str">
        <f>VLOOKUP(B437,SAOM!B$2:P1978,12,0)</f>
        <v>32 3373-5837</v>
      </c>
      <c r="W437" s="181" t="str">
        <f>VLOOKUP(B437,SAOM!B$2:O1978,11,0)</f>
        <v>36328-000</v>
      </c>
      <c r="X437" s="35" t="str">
        <f>VLOOKUP(B437,SAOM!B$2:Q1978,13,0)</f>
        <v>00:20:0E:10:55:1D</v>
      </c>
      <c r="Y437" s="28">
        <v>41261</v>
      </c>
      <c r="Z437" s="13" t="s">
        <v>12528</v>
      </c>
      <c r="AA437" s="60">
        <v>41261</v>
      </c>
      <c r="AB437" s="32">
        <f>VLOOKUP(C437,Relatorios!A$3:B1208,2,0)</f>
        <v>41291</v>
      </c>
      <c r="AC437" s="180" t="s">
        <v>6910</v>
      </c>
      <c r="AD437" s="60" t="str">
        <f>VLOOKUP(B437,SAOM!B$2:T1978,16,0)</f>
        <v xml:space="preserve">20/08/2012 14:53:40
Ivan Santos
Resolvida. 
Em contato com a Sr. Jose 32 3373-5837,não está ciente da instalação da antena, irá verificar com a Secretária Estado de Saúde .
</v>
      </c>
      <c r="AE437" s="60">
        <f t="shared" si="13"/>
        <v>41351</v>
      </c>
      <c r="AF437" s="60" t="s">
        <v>4492</v>
      </c>
      <c r="AG437" s="60"/>
      <c r="AH437" s="187"/>
      <c r="AI437" s="121"/>
      <c r="AJ437" s="121"/>
      <c r="AK437" s="44"/>
      <c r="AL437" s="62" t="s">
        <v>4492</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1841</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5" t="str">
        <f>VLOOKUP(B438,SAOM!B$2:O1979,11,0)</f>
        <v>36300-382</v>
      </c>
      <c r="X438" s="37" t="str">
        <f>VLOOKUP(B438,SAOM!B$2:Q1979,13,0)</f>
        <v>00:20:0e:10:4a:2a</v>
      </c>
      <c r="Y438" s="15">
        <v>41079</v>
      </c>
      <c r="Z438" s="13" t="s">
        <v>1846</v>
      </c>
      <c r="AA438" s="16">
        <v>41079</v>
      </c>
      <c r="AB438" s="32">
        <f>VLOOKUP(C438,Relatorios!A$3:B1209,2,0)</f>
        <v>41143</v>
      </c>
      <c r="AC438" s="45"/>
      <c r="AD438" s="16" t="str">
        <f>VLOOKUP(B438,SAOM!B$2:T1979,16,0)</f>
        <v>-</v>
      </c>
      <c r="AE438" s="16">
        <f t="shared" si="13"/>
        <v>41169</v>
      </c>
      <c r="AF438" s="16" t="s">
        <v>4492</v>
      </c>
      <c r="AG438" s="16"/>
      <c r="AH438" s="51"/>
      <c r="AI438" s="120"/>
      <c r="AJ438" s="120"/>
      <c r="AK438" s="13" t="s">
        <v>4100</v>
      </c>
      <c r="AL438" s="17" t="s">
        <v>4492</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1841</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5" t="str">
        <f>VLOOKUP(B439,SAOM!B$2:O1980,11,0)</f>
        <v>36300-258</v>
      </c>
      <c r="X439" s="37" t="str">
        <f>VLOOKUP(B439,SAOM!B$2:Q1980,13,0)</f>
        <v>00:20:0e:10:55:28</v>
      </c>
      <c r="Y439" s="15">
        <v>41142</v>
      </c>
      <c r="Z439" s="13" t="s">
        <v>6904</v>
      </c>
      <c r="AA439" s="16">
        <v>41144</v>
      </c>
      <c r="AB439" s="32">
        <f>VLOOKUP(C439,Relatorios!A$3:B1210,2,0)</f>
        <v>41254</v>
      </c>
      <c r="AC439" s="45" t="s">
        <v>6699</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20" t="s">
        <v>9018</v>
      </c>
      <c r="AJ439" s="120" t="s">
        <v>9041</v>
      </c>
      <c r="AK439" s="13"/>
      <c r="AL439" s="17" t="s">
        <v>4492</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1841</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5"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4492</v>
      </c>
      <c r="AG440" s="16"/>
      <c r="AH440" s="51"/>
      <c r="AI440" s="120"/>
      <c r="AJ440" s="120"/>
      <c r="AK440" s="13" t="s">
        <v>4148</v>
      </c>
      <c r="AL440" s="17" t="s">
        <v>4492</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1841</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5" t="str">
        <f>VLOOKUP(B441,SAOM!B$2:O1982,11,0)</f>
        <v>36307-458</v>
      </c>
      <c r="X441" s="37" t="str">
        <f>VLOOKUP(B441,SAOM!B$2:Q1982,13,0)</f>
        <v>00:20:0e:10:4c:59</v>
      </c>
      <c r="Y441" s="15">
        <v>41075</v>
      </c>
      <c r="Z441" s="13" t="s">
        <v>1846</v>
      </c>
      <c r="AA441" s="16">
        <v>41078</v>
      </c>
      <c r="AB441" s="32">
        <f>VLOOKUP(C441,Relatorios!A$3:B1212,2,0)</f>
        <v>41143</v>
      </c>
      <c r="AC441" s="45"/>
      <c r="AD441" s="16" t="str">
        <f>VLOOKUP(B441,SAOM!B$2:T1982,16,0)</f>
        <v>-</v>
      </c>
      <c r="AE441" s="16">
        <f t="shared" si="13"/>
        <v>41168</v>
      </c>
      <c r="AF441" s="16" t="s">
        <v>4492</v>
      </c>
      <c r="AG441" s="16"/>
      <c r="AH441" s="51"/>
      <c r="AI441" s="120"/>
      <c r="AJ441" s="120"/>
      <c r="AK441" s="13" t="s">
        <v>3920</v>
      </c>
      <c r="AL441" s="17" t="s">
        <v>4492</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1841</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5" t="str">
        <f>VLOOKUP(B442,SAOM!B$2:O1983,11,0)</f>
        <v>36309-352</v>
      </c>
      <c r="X442" s="37" t="str">
        <f>VLOOKUP(B442,SAOM!B$2:Q1983,13,0)</f>
        <v>00:20:0e:10:4a:36</v>
      </c>
      <c r="Y442" s="15">
        <v>41075</v>
      </c>
      <c r="Z442" s="13" t="s">
        <v>3918</v>
      </c>
      <c r="AA442" s="16">
        <v>41078</v>
      </c>
      <c r="AB442" s="32">
        <f>VLOOKUP(C442,Relatorios!A$3:B1213,2,0)</f>
        <v>41143</v>
      </c>
      <c r="AC442" s="45"/>
      <c r="AD442" s="16" t="str">
        <f>VLOOKUP(B442,SAOM!B$2:T1983,16,0)</f>
        <v>-</v>
      </c>
      <c r="AE442" s="16">
        <f t="shared" si="13"/>
        <v>41168</v>
      </c>
      <c r="AF442" s="16" t="s">
        <v>4492</v>
      </c>
      <c r="AG442" s="16"/>
      <c r="AH442" s="51"/>
      <c r="AI442" s="120"/>
      <c r="AJ442" s="120"/>
      <c r="AK442" s="13" t="s">
        <v>3921</v>
      </c>
      <c r="AL442" s="17" t="s">
        <v>4492</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1841</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5" t="str">
        <f>VLOOKUP(B443,SAOM!B$2:O1984,11,0)</f>
        <v>36309-352</v>
      </c>
      <c r="X443" s="37" t="str">
        <f>VLOOKUP(B443,SAOM!B$2:Q1984,13,0)</f>
        <v>00:20:0E:10:55:32</v>
      </c>
      <c r="Y443" s="15">
        <v>41261</v>
      </c>
      <c r="Z443" s="13" t="s">
        <v>7092</v>
      </c>
      <c r="AA443" s="16">
        <v>41261</v>
      </c>
      <c r="AB443" s="32" t="e">
        <f>VLOOKUP(C443,Relatorios!A$3:B1214,2,0)</f>
        <v>#N/A</v>
      </c>
      <c r="AC443" s="45" t="s">
        <v>3534</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4492</v>
      </c>
      <c r="AG443" s="16"/>
      <c r="AH443" s="51"/>
      <c r="AI443" s="120"/>
      <c r="AJ443" s="120"/>
      <c r="AK443" s="13"/>
      <c r="AL443" s="17" t="s">
        <v>4492</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1841</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5" t="str">
        <f>VLOOKUP(B444,SAOM!B$2:O1985,11,0)</f>
        <v>36309-024</v>
      </c>
      <c r="X444" s="37" t="str">
        <f>VLOOKUP(B444,SAOM!B$2:Q1985,13,0)</f>
        <v>00:20:0e:10:57:e3</v>
      </c>
      <c r="Y444" s="15">
        <v>41290</v>
      </c>
      <c r="Z444" s="55" t="s">
        <v>4096</v>
      </c>
      <c r="AA444" s="16">
        <v>41290</v>
      </c>
      <c r="AB444" s="32">
        <f>VLOOKUP(C444,Relatorios!A$3:B1215,2,0)</f>
        <v>41290</v>
      </c>
      <c r="AC444" s="56" t="s">
        <v>6911</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4492</v>
      </c>
      <c r="AG444" s="16"/>
      <c r="AH444" s="51"/>
      <c r="AI444" s="120" t="s">
        <v>13267</v>
      </c>
      <c r="AJ444" s="120"/>
      <c r="AK444" s="13"/>
      <c r="AL444" s="17" t="s">
        <v>4492</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3419</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5">
        <f>VLOOKUP(B445,SAOM!B$2:O1986,11,0)</f>
        <v>37330000</v>
      </c>
      <c r="X445" s="37" t="str">
        <f>VLOOKUP(B445,SAOM!B$2:Q1986,13,0)</f>
        <v>00:20:0e:10:51:fd</v>
      </c>
      <c r="Y445" s="15">
        <v>41095</v>
      </c>
      <c r="Z445" s="13" t="s">
        <v>1846</v>
      </c>
      <c r="AA445" s="16">
        <v>41095</v>
      </c>
      <c r="AB445" s="32">
        <f>VLOOKUP(C445,Relatorios!A$3:B1216,2,0)</f>
        <v>41183</v>
      </c>
      <c r="AC445" s="45"/>
      <c r="AD445" s="16" t="str">
        <f>VLOOKUP(B445,SAOM!B$2:T1986,16,0)</f>
        <v>-</v>
      </c>
      <c r="AE445" s="16">
        <f t="shared" si="13"/>
        <v>41185</v>
      </c>
      <c r="AF445" s="16" t="s">
        <v>4492</v>
      </c>
      <c r="AG445" s="16"/>
      <c r="AH445" s="51"/>
      <c r="AI445" s="124"/>
      <c r="AJ445" s="124"/>
      <c r="AK445" s="13" t="s">
        <v>5120</v>
      </c>
      <c r="AL445" s="17" t="s">
        <v>4492</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3423</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5" t="str">
        <f>VLOOKUP(B446,SAOM!B$2:O1987,11,0)</f>
        <v>35669-000</v>
      </c>
      <c r="X446" s="37" t="str">
        <f>VLOOKUP(B446,SAOM!B$2:Q1987,13,0)</f>
        <v>00:20:0e:10:52:ac</v>
      </c>
      <c r="Y446" s="15">
        <v>41065</v>
      </c>
      <c r="Z446" s="13" t="s">
        <v>2187</v>
      </c>
      <c r="AA446" s="16">
        <v>41071</v>
      </c>
      <c r="AB446" s="32">
        <f>VLOOKUP(C446,Relatorios!A$3:B1217,2,0)</f>
        <v>41143</v>
      </c>
      <c r="AC446" s="45" t="s">
        <v>3774</v>
      </c>
      <c r="AD446" s="16" t="str">
        <f>VLOOKUP(B446,SAOM!B$2:T1987,16,0)</f>
        <v>-</v>
      </c>
      <c r="AE446" s="16">
        <f t="shared" si="13"/>
        <v>41161</v>
      </c>
      <c r="AF446" s="16" t="s">
        <v>4492</v>
      </c>
      <c r="AG446" s="16"/>
      <c r="AH446" s="51"/>
      <c r="AI446" s="124"/>
      <c r="AJ446" s="124"/>
      <c r="AK446" s="13" t="s">
        <v>5118</v>
      </c>
      <c r="AL446" s="17" t="s">
        <v>4492</v>
      </c>
    </row>
    <row r="447" spans="1:38" s="62" customFormat="1" ht="15.75" customHeight="1">
      <c r="A447" s="43">
        <v>3563</v>
      </c>
      <c r="B447" s="35">
        <v>3563</v>
      </c>
      <c r="C447" s="196">
        <v>3563</v>
      </c>
      <c r="D447" s="35" t="str">
        <f>VLOOKUP(B447,SAOM!B$2:H2104,7,0)</f>
        <v>SES-PAIS-3563</v>
      </c>
      <c r="E447" s="28">
        <v>41051</v>
      </c>
      <c r="F447" s="28">
        <v>41120</v>
      </c>
      <c r="G447" s="28">
        <f>VLOOKUP(B447,SAOM!B$2:D1991,3,0)</f>
        <v>41120</v>
      </c>
      <c r="H447" s="28">
        <f t="shared" si="12"/>
        <v>41135</v>
      </c>
      <c r="I447" s="28">
        <v>41095</v>
      </c>
      <c r="J447" s="52" t="s">
        <v>511</v>
      </c>
      <c r="K447" s="35" t="str">
        <f>VLOOKUP(B447,SAOM!B$2:H1988,4,0)</f>
        <v>Aceito</v>
      </c>
      <c r="L447" s="52" t="s">
        <v>495</v>
      </c>
      <c r="M447" s="52" t="s">
        <v>497</v>
      </c>
      <c r="N447" s="44" t="s">
        <v>3427</v>
      </c>
      <c r="O447" s="44" t="str">
        <f>VLOOKUP(N447,Coordenadas!B$2:C1294,2,0)</f>
        <v>NORDESTE</v>
      </c>
      <c r="P447" s="44" t="str">
        <f>VLOOKUP(N447,Coordenadas!B$2:D1294,3,0)</f>
        <v xml:space="preserve"> 16°44'33.04"S</v>
      </c>
      <c r="Q447" s="44" t="str">
        <f>VLOOKUP(N447,Coordenadas!B$2:E1294,4,0)</f>
        <v xml:space="preserve"> 40°24'54.83"O</v>
      </c>
      <c r="R447" s="35">
        <v>4033</v>
      </c>
      <c r="S447" s="28">
        <v>41296</v>
      </c>
      <c r="T447" s="59" t="str">
        <f>VLOOKUP(B447,SAOM!B$2:M1988,9,0)</f>
        <v>Everton Machado</v>
      </c>
      <c r="U447" s="28" t="str">
        <f>VLOOKUP(B447,SAOM!B$2:N1988,10,0)</f>
        <v>PRAÇA ALMIRANTE JOAQUIM DE OLIVEIRA, S/N</v>
      </c>
      <c r="V447" s="59" t="str">
        <f>VLOOKUP(B447,SAOM!B$2:P1988,12,0)</f>
        <v xml:space="preserve"> (33)3744-9444</v>
      </c>
      <c r="W447" s="181" t="str">
        <f>VLOOKUP(B447,SAOM!B$2:O1988,11,0)</f>
        <v>39945-000</v>
      </c>
      <c r="X447" s="35" t="str">
        <f>VLOOKUP(B447,SAOM!B$2:Q1988,13,0)</f>
        <v>00:20:0e:10:58:cd</v>
      </c>
      <c r="Y447" s="28">
        <v>41331</v>
      </c>
      <c r="Z447" s="44" t="s">
        <v>5316</v>
      </c>
      <c r="AA447" s="60">
        <v>41332</v>
      </c>
      <c r="AB447" s="61" t="e">
        <f>VLOOKUP(C447,Relatorios!A$3:B1218,2,0)</f>
        <v>#N/A</v>
      </c>
      <c r="AC447" s="49" t="s">
        <v>5310</v>
      </c>
      <c r="AD447" s="60" t="str">
        <f>VLOOKUP(B447,SAOM!B$2:T1988,16,0)</f>
        <v xml:space="preserve">24/08/2012 14:02:41 	Ivan Santos 	Resolvida. 
13/08/2012 10:41:53 	Verônica Bruna Barroso 	Telefone incorreto não completa a ligação. </v>
      </c>
      <c r="AE447" s="60">
        <f t="shared" si="13"/>
        <v>41422</v>
      </c>
      <c r="AF447" s="60" t="s">
        <v>4492</v>
      </c>
      <c r="AG447" s="60"/>
      <c r="AH447" s="187"/>
      <c r="AI447" s="126"/>
      <c r="AJ447" s="126"/>
      <c r="AK447" s="44" t="s">
        <v>5119</v>
      </c>
      <c r="AL447" s="62" t="s">
        <v>4492</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2"/>
        <v>41135</v>
      </c>
      <c r="I448" s="15">
        <v>41054</v>
      </c>
      <c r="J448" s="12" t="s">
        <v>511</v>
      </c>
      <c r="K448" s="37" t="str">
        <f>VLOOKUP(B448,SAOM!B$2:H1989,4,0)</f>
        <v>Aceito</v>
      </c>
      <c r="L448" s="12" t="s">
        <v>495</v>
      </c>
      <c r="M448" s="12" t="s">
        <v>497</v>
      </c>
      <c r="N448" s="13" t="s">
        <v>3428</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5" t="str">
        <f>VLOOKUP(B448,SAOM!B$2:O1989,11,0)</f>
        <v>36195-000</v>
      </c>
      <c r="X448" s="37" t="str">
        <f>VLOOKUP(B448,SAOM!B$2:Q1989,13,0)</f>
        <v>00:20:0e:10:4f:7a</v>
      </c>
      <c r="Y448" s="15">
        <v>41135</v>
      </c>
      <c r="Z448" s="13" t="s">
        <v>1449</v>
      </c>
      <c r="AA448" s="16">
        <v>41137</v>
      </c>
      <c r="AB448" s="32">
        <f>VLOOKUP(C448,Relatorios!A$3:B1219,2,0)</f>
        <v>41183</v>
      </c>
      <c r="AC448" s="45" t="s">
        <v>4175</v>
      </c>
      <c r="AD448" s="16" t="str">
        <f>VLOOKUP(B448,SAOM!B$2:T1989,16,0)</f>
        <v>-</v>
      </c>
      <c r="AE448" s="16">
        <f t="shared" si="13"/>
        <v>41227</v>
      </c>
      <c r="AF448" s="16">
        <v>41276</v>
      </c>
      <c r="AG448" s="16">
        <v>41276</v>
      </c>
      <c r="AH448" s="51" t="s">
        <v>676</v>
      </c>
      <c r="AI448" s="120" t="s">
        <v>14113</v>
      </c>
      <c r="AJ448" s="120" t="s">
        <v>14115</v>
      </c>
      <c r="AK448" s="13"/>
      <c r="AL448" s="17" t="s">
        <v>4492</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2"/>
        <v>41135</v>
      </c>
      <c r="I449" s="15">
        <v>41054</v>
      </c>
      <c r="J449" s="12" t="s">
        <v>511</v>
      </c>
      <c r="K449" s="37" t="str">
        <f>VLOOKUP(B449,SAOM!B$2:H1990,4,0)</f>
        <v>Aceito</v>
      </c>
      <c r="L449" s="12" t="s">
        <v>495</v>
      </c>
      <c r="M449" s="12" t="s">
        <v>497</v>
      </c>
      <c r="N449" s="13" t="s">
        <v>3431</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5" t="str">
        <f>VLOOKUP(B449,SAOM!B$2:O1990,11,0)</f>
        <v>39517-000</v>
      </c>
      <c r="X449" s="37" t="str">
        <f>VLOOKUP(B449,SAOM!B$2:Q1990,13,0)</f>
        <v>00:20:0E:10:52:04</v>
      </c>
      <c r="Y449" s="15">
        <v>41138</v>
      </c>
      <c r="Z449" s="13" t="s">
        <v>6690</v>
      </c>
      <c r="AA449" s="16">
        <v>41138</v>
      </c>
      <c r="AB449" s="32">
        <f>VLOOKUP(C449,Relatorios!A$3:B1220,2,0)</f>
        <v>41183</v>
      </c>
      <c r="AC449" s="45" t="s">
        <v>4174</v>
      </c>
      <c r="AD449" s="16" t="str">
        <f>VLOOKUP(B449,SAOM!B$2:T1990,16,0)</f>
        <v xml:space="preserve">
</v>
      </c>
      <c r="AE449" s="16">
        <f t="shared" si="13"/>
        <v>41228</v>
      </c>
      <c r="AF449" s="16" t="s">
        <v>4492</v>
      </c>
      <c r="AG449" s="16"/>
      <c r="AH449" s="51"/>
      <c r="AI449" s="120"/>
      <c r="AJ449" s="120"/>
      <c r="AK449" s="13"/>
      <c r="AL449" s="17" t="s">
        <v>4492</v>
      </c>
    </row>
    <row r="450" spans="1:42" s="62" customFormat="1" ht="15.75" customHeight="1">
      <c r="A450" s="43">
        <v>3559</v>
      </c>
      <c r="B450" s="35">
        <v>3559</v>
      </c>
      <c r="C450" s="35">
        <v>3559</v>
      </c>
      <c r="D450" s="37" t="str">
        <f>VLOOKUP(B450,SAOM!B$2:H2107,7,0)</f>
        <v>SES-OLUA-3559</v>
      </c>
      <c r="E450" s="28">
        <v>41051</v>
      </c>
      <c r="F450" s="28">
        <v>41120</v>
      </c>
      <c r="G450" s="15">
        <f>VLOOKUP(B450,SAOM!B$2:D1994,3,0)</f>
        <v>41120</v>
      </c>
      <c r="H450" s="28">
        <f t="shared" si="12"/>
        <v>41135</v>
      </c>
      <c r="I450" s="28">
        <v>41054</v>
      </c>
      <c r="J450" s="52" t="s">
        <v>511</v>
      </c>
      <c r="K450" s="37" t="str">
        <f>VLOOKUP(B450,SAOM!B$2:H1991,4,0)</f>
        <v>Aceito</v>
      </c>
      <c r="L450" s="12" t="s">
        <v>495</v>
      </c>
      <c r="M450" s="52" t="s">
        <v>497</v>
      </c>
      <c r="N450" s="44" t="s">
        <v>3434</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5">
        <f>VLOOKUP(B450,SAOM!B$2:O1991,11,0)</f>
        <v>39398000</v>
      </c>
      <c r="X450" s="37" t="str">
        <f>VLOOKUP(B450,SAOM!B$2:Q1991,13,0)</f>
        <v>00:20:0e:10:4c:48</v>
      </c>
      <c r="Y450" s="28">
        <v>41157</v>
      </c>
      <c r="Z450" s="44" t="s">
        <v>7389</v>
      </c>
      <c r="AA450" s="60">
        <v>41157</v>
      </c>
      <c r="AB450" s="32">
        <f>VLOOKUP(C450,Relatorios!A$3:B1221,2,0)</f>
        <v>41254</v>
      </c>
      <c r="AC450" s="49" t="s">
        <v>7390</v>
      </c>
      <c r="AD450" s="16" t="str">
        <f>VLOOKUP(B450,SAOM!B$2:T1991,16,0)</f>
        <v xml:space="preserve">
</v>
      </c>
      <c r="AE450" s="16">
        <f t="shared" si="13"/>
        <v>41247</v>
      </c>
      <c r="AF450" s="60" t="s">
        <v>4492</v>
      </c>
      <c r="AG450" s="60"/>
      <c r="AH450" s="187"/>
      <c r="AI450" s="121"/>
      <c r="AJ450" s="121"/>
      <c r="AK450" s="44"/>
      <c r="AL450" s="62" t="s">
        <v>4492</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2"/>
        <v>41135</v>
      </c>
      <c r="I451" s="15">
        <v>41054</v>
      </c>
      <c r="J451" s="12" t="s">
        <v>511</v>
      </c>
      <c r="K451" s="37" t="str">
        <f>VLOOKUP(B451,SAOM!B$2:H1992,4,0)</f>
        <v>Aceito</v>
      </c>
      <c r="L451" s="12" t="s">
        <v>495</v>
      </c>
      <c r="M451" s="12" t="s">
        <v>497</v>
      </c>
      <c r="N451" s="13" t="s">
        <v>3436</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5">
        <f>VLOOKUP(B451,SAOM!B$2:O1992,11,0)</f>
        <v>39718000</v>
      </c>
      <c r="X451" s="37" t="str">
        <f>VLOOKUP(B451,SAOM!B$2:Q1992,13,0)</f>
        <v>00:20:0e:10:4c:e3</v>
      </c>
      <c r="Y451" s="15">
        <v>41135</v>
      </c>
      <c r="Z451" s="13" t="s">
        <v>2115</v>
      </c>
      <c r="AA451" s="16">
        <v>41135</v>
      </c>
      <c r="AB451" s="32">
        <f>VLOOKUP(C451,Relatorios!A$3:B1222,2,0)</f>
        <v>41254</v>
      </c>
      <c r="AC451" s="45" t="s">
        <v>4171</v>
      </c>
      <c r="AD451" s="16" t="str">
        <f>VLOOKUP(B451,SAOM!B$2:T1992,16,0)</f>
        <v xml:space="preserve">
</v>
      </c>
      <c r="AE451" s="16">
        <f t="shared" si="13"/>
        <v>41225</v>
      </c>
      <c r="AF451" s="16" t="s">
        <v>4492</v>
      </c>
      <c r="AG451" s="16"/>
      <c r="AH451" s="51"/>
      <c r="AI451" s="120"/>
      <c r="AJ451" s="120"/>
      <c r="AK451" s="13"/>
      <c r="AL451" s="17" t="s">
        <v>4492</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2"/>
        <v>41111</v>
      </c>
      <c r="I452" s="15" t="s">
        <v>497</v>
      </c>
      <c r="J452" s="12" t="s">
        <v>511</v>
      </c>
      <c r="K452" s="37" t="str">
        <f>VLOOKUP(B452,SAOM!B$2:H1993,4,0)</f>
        <v>Aceito</v>
      </c>
      <c r="L452" s="12" t="s">
        <v>495</v>
      </c>
      <c r="M452" s="12" t="s">
        <v>497</v>
      </c>
      <c r="N452" s="13" t="s">
        <v>3439</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5" t="str">
        <f>VLOOKUP(B452,SAOM!B$2:O1993,11,0)</f>
        <v>39547-000</v>
      </c>
      <c r="X452" s="37" t="str">
        <f>VLOOKUP(B452,SAOM!B$2:Q1993,13,0)</f>
        <v>00:20:0e:10:52:4b</v>
      </c>
      <c r="Y452" s="15">
        <v>41088</v>
      </c>
      <c r="Z452" s="13" t="s">
        <v>4223</v>
      </c>
      <c r="AA452" s="16">
        <v>41088</v>
      </c>
      <c r="AB452" s="32">
        <f>VLOOKUP(C452,Relatorios!A$3:B1223,2,0)</f>
        <v>41143</v>
      </c>
      <c r="AC452" s="45"/>
      <c r="AD452" s="16" t="str">
        <f>VLOOKUP(B452,SAOM!B$2:T1993,16,0)</f>
        <v>-</v>
      </c>
      <c r="AE452" s="16">
        <f t="shared" si="13"/>
        <v>41178</v>
      </c>
      <c r="AF452" s="16" t="s">
        <v>4492</v>
      </c>
      <c r="AG452" s="16"/>
      <c r="AH452" s="51"/>
      <c r="AI452" s="120"/>
      <c r="AJ452" s="120"/>
      <c r="AK452" s="13" t="s">
        <v>4466</v>
      </c>
      <c r="AL452" s="17" t="s">
        <v>4492</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ref="H453:H516" si="14">F453+15</f>
        <v>41111</v>
      </c>
      <c r="I453" s="15" t="s">
        <v>497</v>
      </c>
      <c r="J453" s="12" t="s">
        <v>511</v>
      </c>
      <c r="K453" s="37" t="str">
        <f>VLOOKUP(B453,SAOM!B$2:H1994,4,0)</f>
        <v>Aceito</v>
      </c>
      <c r="L453" s="12" t="s">
        <v>495</v>
      </c>
      <c r="M453" s="12" t="s">
        <v>497</v>
      </c>
      <c r="N453" s="13" t="s">
        <v>3442</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5" t="str">
        <f>VLOOKUP(B453,SAOM!B$2:O1994,11,0)</f>
        <v>39527-000</v>
      </c>
      <c r="X453" s="37" t="str">
        <f>VLOOKUP(B453,SAOM!B$2:Q1994,13,0)</f>
        <v>00:20:0e:10:52:aa</v>
      </c>
      <c r="Y453" s="15">
        <v>41086</v>
      </c>
      <c r="Z453" s="13" t="s">
        <v>4223</v>
      </c>
      <c r="AA453" s="16">
        <v>41086</v>
      </c>
      <c r="AB453" s="32">
        <f>VLOOKUP(C453,Relatorios!A$3:B1224,2,0)</f>
        <v>41143</v>
      </c>
      <c r="AC453" s="45"/>
      <c r="AD453" s="16" t="str">
        <f>VLOOKUP(B453,SAOM!B$2:T1994,16,0)</f>
        <v>-</v>
      </c>
      <c r="AE453" s="16">
        <f t="shared" ref="AE453:AE516" si="15">AA453+90</f>
        <v>41176</v>
      </c>
      <c r="AF453" s="16" t="s">
        <v>4492</v>
      </c>
      <c r="AG453" s="16"/>
      <c r="AH453" s="51"/>
      <c r="AI453" s="120"/>
      <c r="AJ453" s="120"/>
      <c r="AK453" s="13" t="s">
        <v>4222</v>
      </c>
      <c r="AL453" s="17" t="s">
        <v>4492</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3446</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5" t="str">
        <f>VLOOKUP(B454,SAOM!B$2:O1995,11,0)</f>
        <v>35110-000</v>
      </c>
      <c r="X454" s="37" t="str">
        <f>VLOOKUP(B454,SAOM!B$2:Q1995,13,0)</f>
        <v>00:20:0e:10:52:32</v>
      </c>
      <c r="Y454" s="15">
        <v>41099</v>
      </c>
      <c r="Z454" s="13" t="s">
        <v>5665</v>
      </c>
      <c r="AA454" s="16">
        <v>41101</v>
      </c>
      <c r="AB454" s="32">
        <f>VLOOKUP(C454,Relatorios!A$3:B1225,2,0)</f>
        <v>41183</v>
      </c>
      <c r="AC454" s="45" t="s">
        <v>5154</v>
      </c>
      <c r="AD454" s="16" t="str">
        <f>VLOOKUP(B454,SAOM!B$2:T1995,16,0)</f>
        <v>-</v>
      </c>
      <c r="AE454" s="16">
        <f t="shared" si="15"/>
        <v>41191</v>
      </c>
      <c r="AF454" s="16" t="s">
        <v>4492</v>
      </c>
      <c r="AG454" s="16"/>
      <c r="AH454" s="51"/>
      <c r="AI454" s="120"/>
      <c r="AJ454" s="193"/>
      <c r="AK454" s="30" t="s">
        <v>5315</v>
      </c>
      <c r="AL454" s="17" t="s">
        <v>4492</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3471</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5" t="str">
        <f>VLOOKUP(B455,SAOM!B$2:O1996,11,0)</f>
        <v>39827-000</v>
      </c>
      <c r="X455" s="37" t="str">
        <f>VLOOKUP(B455,SAOM!B$2:Q1996,13,0)</f>
        <v>00:20:0e:10:52:23</v>
      </c>
      <c r="Y455" s="15">
        <v>41122</v>
      </c>
      <c r="Z455" s="13" t="s">
        <v>6081</v>
      </c>
      <c r="AA455" s="16">
        <v>41122</v>
      </c>
      <c r="AB455" s="32">
        <f>VLOOKUP(C455,Relatorios!A$3:B1226,2,0)</f>
        <v>41183</v>
      </c>
      <c r="AC455" s="45" t="s">
        <v>5311</v>
      </c>
      <c r="AD455" s="16" t="str">
        <f>VLOOKUP(B455,SAOM!B$2:T1996,16,0)</f>
        <v>9/7 - Endereço corrigido.</v>
      </c>
      <c r="AE455" s="16">
        <f t="shared" si="15"/>
        <v>41212</v>
      </c>
      <c r="AF455" s="16" t="s">
        <v>4492</v>
      </c>
      <c r="AG455" s="16"/>
      <c r="AH455" s="51"/>
      <c r="AI455" s="120"/>
      <c r="AJ455" s="120"/>
      <c r="AK455" s="13"/>
      <c r="AL455" s="17" t="s">
        <v>4492</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3474</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5" t="str">
        <f>VLOOKUP(B456,SAOM!B$2:O1997,11,0)</f>
        <v>38220-000</v>
      </c>
      <c r="X456" s="37" t="str">
        <f>VLOOKUP(B456,SAOM!B$2:Q1997,13,0)</f>
        <v>00:20:0e:10:4c:52</v>
      </c>
      <c r="Y456" s="15">
        <v>41122</v>
      </c>
      <c r="Z456" s="13" t="s">
        <v>1634</v>
      </c>
      <c r="AA456" s="16">
        <v>41124</v>
      </c>
      <c r="AB456" s="32">
        <f>VLOOKUP(C456,Relatorios!A$3:B1227,2,0)</f>
        <v>41183</v>
      </c>
      <c r="AC456" s="45"/>
      <c r="AD456" s="16" t="str">
        <f>VLOOKUP(B456,SAOM!B$2:T1997,16,0)</f>
        <v>-</v>
      </c>
      <c r="AE456" s="16">
        <f t="shared" si="15"/>
        <v>41214</v>
      </c>
      <c r="AF456" s="16">
        <v>41278</v>
      </c>
      <c r="AG456" s="16">
        <v>41293</v>
      </c>
      <c r="AH456" s="51" t="s">
        <v>8981</v>
      </c>
      <c r="AI456" s="120" t="s">
        <v>14123</v>
      </c>
      <c r="AJ456" s="120" t="s">
        <v>14663</v>
      </c>
      <c r="AK456" s="13"/>
      <c r="AL456" s="17" t="s">
        <v>4492</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3478</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5" t="str">
        <f>VLOOKUP(B457,SAOM!B$2:O1998,11,0)</f>
        <v>36544-000</v>
      </c>
      <c r="X457" s="37" t="str">
        <f>VLOOKUP(B457,SAOM!B$2:Q1998,13,0)</f>
        <v>00:20:0e:10:52:bd</v>
      </c>
      <c r="Y457" s="15">
        <v>41088</v>
      </c>
      <c r="Z457" s="13" t="s">
        <v>1846</v>
      </c>
      <c r="AA457" s="16">
        <v>41088</v>
      </c>
      <c r="AB457" s="32">
        <f>VLOOKUP(C457,Relatorios!A$3:B1228,2,0)</f>
        <v>41143</v>
      </c>
      <c r="AC457" s="45"/>
      <c r="AD457" s="16" t="str">
        <f>VLOOKUP(B457,SAOM!B$2:T1998,16,0)</f>
        <v>-</v>
      </c>
      <c r="AE457" s="16">
        <f t="shared" si="15"/>
        <v>41178</v>
      </c>
      <c r="AF457" s="16" t="s">
        <v>4492</v>
      </c>
      <c r="AG457" s="16"/>
      <c r="AH457" s="51"/>
      <c r="AI457" s="120"/>
      <c r="AJ457" s="120"/>
      <c r="AK457" s="13" t="s">
        <v>4467</v>
      </c>
      <c r="AL457" s="17" t="s">
        <v>4492</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3482</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5" t="str">
        <f>VLOOKUP(B458,SAOM!B$2:O1999,11,0)</f>
        <v>39765-000</v>
      </c>
      <c r="X458" s="37" t="str">
        <f>VLOOKUP(B458,SAOM!B$2:Q1999,13,0)</f>
        <v>00:20:0E:10:4A:7C</v>
      </c>
      <c r="Y458" s="15">
        <v>41122</v>
      </c>
      <c r="Z458" s="13" t="s">
        <v>5713</v>
      </c>
      <c r="AA458" s="16">
        <v>41122</v>
      </c>
      <c r="AB458" s="32">
        <f>VLOOKUP(C458,Relatorios!A$3:B1229,2,0)</f>
        <v>41183</v>
      </c>
      <c r="AC458" s="45"/>
      <c r="AD458" s="16" t="str">
        <f>VLOOKUP(B458,SAOM!B$2:T1999,16,0)</f>
        <v>-</v>
      </c>
      <c r="AE458" s="16">
        <f t="shared" si="15"/>
        <v>41212</v>
      </c>
      <c r="AF458" s="16" t="s">
        <v>4492</v>
      </c>
      <c r="AG458" s="16"/>
      <c r="AH458" s="51"/>
      <c r="AI458" s="120"/>
      <c r="AJ458" s="120"/>
      <c r="AK458" s="13"/>
      <c r="AL458" s="17" t="s">
        <v>4492</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3486</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5" t="str">
        <f>VLOOKUP(B459,SAOM!B$2:O2000,11,0)</f>
        <v>36847-000</v>
      </c>
      <c r="X459" s="37" t="str">
        <f>VLOOKUP(B459,SAOM!B$2:Q2000,13,0)</f>
        <v>00:20:0e:10:4a:51</v>
      </c>
      <c r="Y459" s="15">
        <v>41065</v>
      </c>
      <c r="Z459" s="13" t="s">
        <v>2746</v>
      </c>
      <c r="AA459" s="16">
        <v>41066</v>
      </c>
      <c r="AB459" s="32">
        <f>VLOOKUP(C459,Relatorios!A$3:B1230,2,0)</f>
        <v>41143</v>
      </c>
      <c r="AC459" s="45" t="s">
        <v>3744</v>
      </c>
      <c r="AD459" s="16" t="str">
        <f>VLOOKUP(B459,SAOM!B$2:T2000,16,0)</f>
        <v>Outro numero pra contato (32)8405-9647</v>
      </c>
      <c r="AE459" s="16">
        <f t="shared" si="15"/>
        <v>41156</v>
      </c>
      <c r="AF459" s="16">
        <v>41163</v>
      </c>
      <c r="AG459" s="16">
        <v>41326</v>
      </c>
      <c r="AH459" s="51" t="s">
        <v>8981</v>
      </c>
      <c r="AI459" s="120" t="s">
        <v>14155</v>
      </c>
      <c r="AJ459" s="120" t="s">
        <v>15914</v>
      </c>
      <c r="AK459" s="13" t="s">
        <v>4492</v>
      </c>
      <c r="AL459" s="16">
        <v>41185</v>
      </c>
      <c r="AM459" s="16">
        <v>41192</v>
      </c>
      <c r="AN459" s="51" t="s">
        <v>676</v>
      </c>
      <c r="AO459" s="120" t="s">
        <v>9019</v>
      </c>
      <c r="AP459" s="120" t="s">
        <v>9042</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3489</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5" t="str">
        <f>VLOOKUP(B460,SAOM!B$2:O2001,11,0)</f>
        <v>35364-000</v>
      </c>
      <c r="X460" s="37" t="str">
        <f>VLOOKUP(B460,SAOM!B$2:Q2001,13,0)</f>
        <v>00:20:0e:10:4c:f6</v>
      </c>
      <c r="Y460" s="15">
        <v>41108</v>
      </c>
      <c r="Z460" s="44" t="s">
        <v>2577</v>
      </c>
      <c r="AA460" s="16">
        <v>41108</v>
      </c>
      <c r="AB460" s="32">
        <f>VLOOKUP(C460,Relatorios!A$3:B1231,2,0)</f>
        <v>41183</v>
      </c>
      <c r="AC460" s="45"/>
      <c r="AD460" s="16" t="str">
        <f>VLOOKUP(B460,SAOM!B$2:T2001,16,0)</f>
        <v>-</v>
      </c>
      <c r="AE460" s="16">
        <f t="shared" si="15"/>
        <v>41198</v>
      </c>
      <c r="AF460" s="16">
        <v>41143</v>
      </c>
      <c r="AG460" s="71">
        <v>41150</v>
      </c>
      <c r="AH460" s="188" t="s">
        <v>495</v>
      </c>
      <c r="AI460" s="120" t="s">
        <v>9020</v>
      </c>
      <c r="AJ460" s="120" t="s">
        <v>9043</v>
      </c>
      <c r="AK460" s="13" t="s">
        <v>5505</v>
      </c>
      <c r="AL460" s="17" t="s">
        <v>4492</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3493</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5" t="str">
        <f>VLOOKUP(B461,SAOM!B$2:O2002,11,0)</f>
        <v>38178-000</v>
      </c>
      <c r="X461" s="37" t="str">
        <f>VLOOKUP(B461,SAOM!B$2:Q2002,13,0)</f>
        <v>00:20:0e:10:51:da</v>
      </c>
      <c r="Y461" s="15">
        <v>41089</v>
      </c>
      <c r="Z461" s="13" t="s">
        <v>2187</v>
      </c>
      <c r="AA461" s="16">
        <v>41089</v>
      </c>
      <c r="AB461" s="32">
        <f>VLOOKUP(C461,Relatorios!A$3:B1232,2,0)</f>
        <v>41143</v>
      </c>
      <c r="AC461" s="45"/>
      <c r="AD461" s="16" t="str">
        <f>VLOOKUP(B461,SAOM!B$2:T2002,16,0)</f>
        <v>-</v>
      </c>
      <c r="AE461" s="16">
        <f t="shared" si="15"/>
        <v>41179</v>
      </c>
      <c r="AF461" s="16" t="s">
        <v>4492</v>
      </c>
      <c r="AG461" s="16"/>
      <c r="AH461" s="51"/>
      <c r="AI461" s="120"/>
      <c r="AJ461" s="120"/>
      <c r="AK461" s="13" t="s">
        <v>3737</v>
      </c>
      <c r="AL461" s="17" t="s">
        <v>4492</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3497</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5" t="str">
        <f>VLOOKUP(B462,SAOM!B$2:O2003,11,0)</f>
        <v>36157-000</v>
      </c>
      <c r="X462" s="37" t="str">
        <f>VLOOKUP(B462,SAOM!B$2:Q2003,13,0)</f>
        <v>00:20:0e:10:4a:d1</v>
      </c>
      <c r="Y462" s="15">
        <v>41176</v>
      </c>
      <c r="Z462" s="13" t="s">
        <v>5003</v>
      </c>
      <c r="AA462" s="16">
        <v>41176</v>
      </c>
      <c r="AB462" s="32">
        <f>VLOOKUP(C462,Relatorios!A$3:B1233,2,0)</f>
        <v>41193</v>
      </c>
      <c r="AC462" s="45" t="s">
        <v>5312</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4492</v>
      </c>
      <c r="AG462" s="16"/>
      <c r="AH462" s="51"/>
      <c r="AI462" s="120"/>
      <c r="AJ462" s="120"/>
      <c r="AK462" s="13"/>
      <c r="AL462" s="17" t="s">
        <v>4492</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1671</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5" t="str">
        <f>VLOOKUP(B463,SAOM!B$2:O2004,11,0)</f>
        <v>36730-000</v>
      </c>
      <c r="X463" s="37" t="str">
        <f>VLOOKUP(B463,SAOM!B$2:Q2004,13,0)</f>
        <v>-</v>
      </c>
      <c r="Y463" s="15"/>
      <c r="Z463" s="13"/>
      <c r="AA463" s="16"/>
      <c r="AB463" s="32" t="e">
        <f>VLOOKUP(C463,Relatorios!A$3:B1234,2,0)</f>
        <v>#N/A</v>
      </c>
      <c r="AC463" s="45" t="s">
        <v>5655</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4492</v>
      </c>
      <c r="AG463" s="16"/>
      <c r="AH463" s="51"/>
      <c r="AI463" s="120"/>
      <c r="AJ463" s="120"/>
      <c r="AK463" s="13"/>
      <c r="AL463" s="17" t="s">
        <v>4492</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3503</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5" t="str">
        <f>VLOOKUP(B464,SAOM!B$2:O2005,11,0)</f>
        <v>36170-000</v>
      </c>
      <c r="X464" s="37" t="str">
        <f>VLOOKUP(B464,SAOM!B$2:Q2005,13,0)</f>
        <v>00:20:0e:10:4c:e4</v>
      </c>
      <c r="Y464" s="15">
        <v>41129</v>
      </c>
      <c r="Z464" s="13" t="s">
        <v>1449</v>
      </c>
      <c r="AA464" s="16">
        <v>41130</v>
      </c>
      <c r="AB464" s="32">
        <f>VLOOKUP(C464,Relatorios!A$3:B1235,2,0)</f>
        <v>41183</v>
      </c>
      <c r="AC464" s="63" t="s">
        <v>6238</v>
      </c>
      <c r="AD464" s="16" t="str">
        <f>VLOOKUP(B464,SAOM!B$2:T2005,16,0)</f>
        <v>-</v>
      </c>
      <c r="AE464" s="16">
        <f t="shared" si="15"/>
        <v>41220</v>
      </c>
      <c r="AF464" s="16" t="s">
        <v>4492</v>
      </c>
      <c r="AG464" s="42"/>
      <c r="AH464" s="15"/>
      <c r="AI464" s="195"/>
      <c r="AJ464" s="195"/>
      <c r="AK464" s="13"/>
      <c r="AL464" s="17" t="s">
        <v>4492</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3506</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5" t="str">
        <f>VLOOKUP(B465,SAOM!B$2:O2006,11,0)</f>
        <v>37511-000</v>
      </c>
      <c r="X465" s="37" t="str">
        <f>VLOOKUP(B465,SAOM!B$2:Q2006,13,0)</f>
        <v>00:20:0e:10:4a:93</v>
      </c>
      <c r="Y465" s="15">
        <v>41157</v>
      </c>
      <c r="Z465" s="13" t="s">
        <v>4096</v>
      </c>
      <c r="AA465" s="16">
        <v>41157</v>
      </c>
      <c r="AB465" s="32">
        <f>VLOOKUP(C465,Relatorios!A$3:B1236,2,0)</f>
        <v>41271</v>
      </c>
      <c r="AC465" s="45" t="s">
        <v>6928</v>
      </c>
      <c r="AD465" s="16" t="str">
        <f>VLOOKUP(B465,SAOM!B$2:T2006,16,0)</f>
        <v>-</v>
      </c>
      <c r="AE465" s="16">
        <f t="shared" si="15"/>
        <v>41247</v>
      </c>
      <c r="AF465" s="16" t="s">
        <v>4492</v>
      </c>
      <c r="AG465" s="16"/>
      <c r="AH465" s="51"/>
      <c r="AI465" s="120"/>
      <c r="AJ465" s="120"/>
      <c r="AK465" s="13"/>
      <c r="AL465" s="17" t="s">
        <v>4492</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3554</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5" t="str">
        <f>VLOOKUP(B466,SAOM!B$2:O2007,11,0)</f>
        <v>36202-522</v>
      </c>
      <c r="X466" s="37" t="str">
        <f>VLOOKUP(B466,SAOM!B$2:Q2007,13,0)</f>
        <v>00:20:0E:10:52:AD</v>
      </c>
      <c r="Y466" s="15">
        <v>41093</v>
      </c>
      <c r="Z466" s="44" t="s">
        <v>2577</v>
      </c>
      <c r="AA466" s="16">
        <v>41094</v>
      </c>
      <c r="AB466" s="32">
        <f>VLOOKUP(C466,Relatorios!A$3:B1237,2,0)</f>
        <v>41183</v>
      </c>
      <c r="AC466" s="45"/>
      <c r="AD466" s="16" t="str">
        <f>VLOOKUP(B466,SAOM!B$2:T2007,16,0)</f>
        <v>-</v>
      </c>
      <c r="AE466" s="16">
        <f t="shared" si="15"/>
        <v>41184</v>
      </c>
      <c r="AF466" s="16" t="s">
        <v>4492</v>
      </c>
      <c r="AG466" s="16"/>
      <c r="AH466" s="51"/>
      <c r="AI466" s="120"/>
      <c r="AJ466" s="120"/>
      <c r="AK466" s="13" t="s">
        <v>4587</v>
      </c>
      <c r="AL466" s="17" t="s">
        <v>4492</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3554</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5" t="str">
        <f>VLOOKUP(B467,SAOM!B$2:O2008,11,0)</f>
        <v>36200-970</v>
      </c>
      <c r="X467" s="37" t="str">
        <f>VLOOKUP(B467,SAOM!B$2:Q2008,13,0)</f>
        <v>00:20:0e:10:51:c8</v>
      </c>
      <c r="Y467" s="15">
        <v>41095</v>
      </c>
      <c r="Z467" s="13" t="s">
        <v>5389</v>
      </c>
      <c r="AA467" s="16">
        <v>41095</v>
      </c>
      <c r="AB467" s="32">
        <f>VLOOKUP(C467,Relatorios!A$3:B1238,2,0)</f>
        <v>41183</v>
      </c>
      <c r="AC467" s="45"/>
      <c r="AD467" s="16" t="str">
        <f>VLOOKUP(B467,SAOM!B$2:T2008,16,0)</f>
        <v>-</v>
      </c>
      <c r="AE467" s="16">
        <f t="shared" si="15"/>
        <v>41185</v>
      </c>
      <c r="AF467" s="16" t="s">
        <v>4492</v>
      </c>
      <c r="AG467" s="16"/>
      <c r="AH467" s="51"/>
      <c r="AI467" s="120"/>
      <c r="AJ467" s="120"/>
      <c r="AK467" s="13" t="s">
        <v>4592</v>
      </c>
      <c r="AL467" s="17" t="s">
        <v>4492</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3554</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5" t="str">
        <f>VLOOKUP(B468,SAOM!B$2:O2009,11,0)</f>
        <v>36205-286</v>
      </c>
      <c r="X468" s="37" t="str">
        <f>VLOOKUP(B468,SAOM!B$2:Q2009,13,0)</f>
        <v>00:20:0e:10:4d:00</v>
      </c>
      <c r="Y468" s="15">
        <v>41128</v>
      </c>
      <c r="Z468" s="13" t="s">
        <v>1449</v>
      </c>
      <c r="AA468" s="16">
        <v>41128</v>
      </c>
      <c r="AB468" s="32">
        <f>VLOOKUP(C468,Relatorios!A$3:B1239,2,0)</f>
        <v>41183</v>
      </c>
      <c r="AC468" s="45" t="s">
        <v>4574</v>
      </c>
      <c r="AD468" s="16" t="str">
        <f>VLOOKUP(B468,SAOM!B$2:T2009,16,0)</f>
        <v>27/6 - Cliente notificado.</v>
      </c>
      <c r="AE468" s="16">
        <f t="shared" si="15"/>
        <v>41218</v>
      </c>
      <c r="AF468" s="16" t="s">
        <v>4492</v>
      </c>
      <c r="AG468" s="16"/>
      <c r="AH468" s="51"/>
      <c r="AI468" s="120"/>
      <c r="AJ468" s="120"/>
      <c r="AK468" s="13"/>
      <c r="AL468" s="17" t="s">
        <v>4492</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3554</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5" t="str">
        <f>VLOOKUP(B469,SAOM!B$2:O2010,11,0)</f>
        <v>36200-010</v>
      </c>
      <c r="X469" s="37" t="str">
        <f>VLOOKUP(B469,SAOM!B$2:Q2010,13,0)</f>
        <v>00:20:0e:10:48:d3</v>
      </c>
      <c r="Y469" s="15">
        <v>41100</v>
      </c>
      <c r="Z469" s="13" t="s">
        <v>5389</v>
      </c>
      <c r="AA469" s="16">
        <v>41107</v>
      </c>
      <c r="AB469" s="32">
        <f>VLOOKUP(C469,Relatorios!A$3:B1240,2,0)</f>
        <v>41183</v>
      </c>
      <c r="AC469" s="45"/>
      <c r="AD469" s="16" t="str">
        <f>VLOOKUP(B469,SAOM!B$2:T2010,16,0)</f>
        <v>-</v>
      </c>
      <c r="AE469" s="16">
        <f t="shared" si="15"/>
        <v>41197</v>
      </c>
      <c r="AF469" s="16" t="s">
        <v>4492</v>
      </c>
      <c r="AG469" s="16"/>
      <c r="AH469" s="51"/>
      <c r="AI469" s="120"/>
      <c r="AJ469" s="120"/>
      <c r="AK469" s="13" t="s">
        <v>5334</v>
      </c>
      <c r="AL469" s="17" t="s">
        <v>4492</v>
      </c>
    </row>
    <row r="470" spans="1:38" s="62"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3554</v>
      </c>
      <c r="O470" s="13" t="str">
        <f>VLOOKUP(N470,Coordenadas!B$2:C1317,2,0)</f>
        <v>CENTRO SUL</v>
      </c>
      <c r="P470" s="13" t="str">
        <f>VLOOKUP(N470,Coordenadas!B$2:D1317,3,0)</f>
        <v>21º13'38''S</v>
      </c>
      <c r="Q470" s="13" t="str">
        <f>VLOOKUP(N470,Coordenadas!B$2:E1317,4,0)</f>
        <v>43º46'27''O</v>
      </c>
      <c r="R470" s="35">
        <v>4033</v>
      </c>
      <c r="S470" s="28">
        <v>41236</v>
      </c>
      <c r="T470" s="59" t="str">
        <f>VLOOKUP(B470,SAOM!B$2:M2011,9,0)</f>
        <v>Domingos Sávio Silva Madeira</v>
      </c>
      <c r="U470" s="28" t="str">
        <f>VLOOKUP(B470,SAOM!B$2:N2011,10,0)</f>
        <v>Rua Principal, s/n</v>
      </c>
      <c r="V470" s="59" t="str">
        <f>VLOOKUP(B470,SAOM!B$2:P2011,12,0)</f>
        <v>32 3393-3023</v>
      </c>
      <c r="W470" s="181" t="str">
        <f>VLOOKUP(B470,SAOM!B$2:O2011,11,0)</f>
        <v>36206-700</v>
      </c>
      <c r="X470" s="35" t="str">
        <f>VLOOKUP(B470,SAOM!B$2:Q2011,13,0)</f>
        <v>00:20:0e:10:54:82</v>
      </c>
      <c r="Y470" s="28">
        <v>41222</v>
      </c>
      <c r="Z470" s="13" t="s">
        <v>7898</v>
      </c>
      <c r="AA470" s="60">
        <v>41263</v>
      </c>
      <c r="AB470" s="32">
        <f>VLOOKUP(C470,Relatorios!A$3:B1241,2,0)</f>
        <v>41277</v>
      </c>
      <c r="AC470" s="49" t="s">
        <v>13660</v>
      </c>
      <c r="AD470" s="60"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60">
        <f t="shared" si="15"/>
        <v>41353</v>
      </c>
      <c r="AF470" s="60" t="s">
        <v>4492</v>
      </c>
      <c r="AG470" s="60"/>
      <c r="AH470" s="187"/>
      <c r="AI470" s="121"/>
      <c r="AJ470" s="121"/>
      <c r="AK470" s="44"/>
      <c r="AL470" s="62" t="s">
        <v>4492</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3554</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5" t="str">
        <f>VLOOKUP(B471,SAOM!B$2:O2012,11,0)</f>
        <v>36201-142</v>
      </c>
      <c r="X471" s="37" t="str">
        <f>VLOOKUP(B471,SAOM!B$2:Q2012,13,0)</f>
        <v>00:20:0E:10:4A:8D</v>
      </c>
      <c r="Y471" s="15">
        <v>41179</v>
      </c>
      <c r="Z471" s="13" t="s">
        <v>6080</v>
      </c>
      <c r="AA471" s="16">
        <v>41179</v>
      </c>
      <c r="AB471" s="32">
        <f>VLOOKUP(C471,Relatorios!A$3:B1242,2,0)</f>
        <v>41254</v>
      </c>
      <c r="AC471" s="45" t="s">
        <v>3769</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4492</v>
      </c>
      <c r="AG471" s="16"/>
      <c r="AH471" s="51"/>
      <c r="AI471" s="120"/>
      <c r="AJ471" s="120"/>
      <c r="AK471" s="13"/>
      <c r="AL471" s="17" t="s">
        <v>4492</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3554</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5" t="str">
        <f>VLOOKUP(B472,SAOM!B$2:O2013,11,0)</f>
        <v>36205-336</v>
      </c>
      <c r="X472" s="37" t="str">
        <f>VLOOKUP(B472,SAOM!B$2:Q2013,13,0)</f>
        <v>00:20:0e:10:4a:dc</v>
      </c>
      <c r="Y472" s="15">
        <v>41176</v>
      </c>
      <c r="Z472" s="13" t="s">
        <v>6080</v>
      </c>
      <c r="AA472" s="16">
        <v>41176</v>
      </c>
      <c r="AB472" s="32">
        <f>VLOOKUP(C472,Relatorios!A$3:B1243,2,0)</f>
        <v>41291</v>
      </c>
      <c r="AC472" s="45" t="s">
        <v>3797</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20" t="s">
        <v>9021</v>
      </c>
      <c r="AJ472" s="120" t="s">
        <v>9044</v>
      </c>
      <c r="AK472" s="13" t="s">
        <v>4492</v>
      </c>
      <c r="AL472" s="17" t="s">
        <v>4492</v>
      </c>
    </row>
    <row r="473" spans="1:38" s="62"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3554</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5" t="str">
        <f>VLOOKUP(B473,SAOM!B$2:O2014,11,0)</f>
        <v>36200-000</v>
      </c>
      <c r="X473" s="37" t="str">
        <f>VLOOKUP(B473,SAOM!B$2:Q2014,13,0)</f>
        <v>00:20:0E:10:4C:F2</v>
      </c>
      <c r="Y473" s="28">
        <v>41114</v>
      </c>
      <c r="Z473" s="44" t="s">
        <v>1492</v>
      </c>
      <c r="AA473" s="60">
        <v>41114</v>
      </c>
      <c r="AB473" s="32">
        <f>VLOOKUP(C473,Relatorios!A$3:B1244,2,0)</f>
        <v>41183</v>
      </c>
      <c r="AC473" s="49" t="s">
        <v>5662</v>
      </c>
      <c r="AD473" s="16" t="str">
        <f>VLOOKUP(B473,SAOM!B$2:T2014,16,0)</f>
        <v>Telefone só da sinal de ocupado</v>
      </c>
      <c r="AE473" s="16">
        <f t="shared" si="15"/>
        <v>41204</v>
      </c>
      <c r="AF473" s="60" t="s">
        <v>4492</v>
      </c>
      <c r="AG473" s="60"/>
      <c r="AH473" s="187"/>
      <c r="AI473" s="121"/>
      <c r="AJ473" s="121"/>
      <c r="AK473" s="44"/>
      <c r="AL473" s="62" t="s">
        <v>4492</v>
      </c>
    </row>
    <row r="474" spans="1:38" s="62"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3554</v>
      </c>
      <c r="O474" s="13" t="str">
        <f>VLOOKUP(N474,Coordenadas!B$2:C1321,2,0)</f>
        <v>CENTRO SUL</v>
      </c>
      <c r="P474" s="13" t="str">
        <f>VLOOKUP(N474,Coordenadas!B$2:D1321,3,0)</f>
        <v>21º13'38''S</v>
      </c>
      <c r="Q474" s="13" t="str">
        <f>VLOOKUP(N474,Coordenadas!B$2:E1321,4,0)</f>
        <v>43º46'27''O</v>
      </c>
      <c r="R474" s="35">
        <v>4033</v>
      </c>
      <c r="S474" s="28">
        <v>41093</v>
      </c>
      <c r="T474" s="59" t="str">
        <f>VLOOKUP(B474,SAOM!B$2:M2015,9,0)</f>
        <v>Ana Carolina Franco Nascimento</v>
      </c>
      <c r="U474" s="28" t="str">
        <f>VLOOKUP(B474,SAOM!B$2:N2015,10,0)</f>
        <v>Rua José Sete Pinheiro, s/n - Bairro Grogotó</v>
      </c>
      <c r="V474" s="59" t="str">
        <f>VLOOKUP(B474,SAOM!B$2:P2015,12,0)</f>
        <v>32 3339-2139</v>
      </c>
      <c r="W474" s="181" t="str">
        <f>VLOOKUP(B474,SAOM!B$2:O2015,11,0)</f>
        <v>36202-502</v>
      </c>
      <c r="X474" s="35" t="str">
        <f>VLOOKUP(B474,SAOM!B$2:Q2015,13,0)</f>
        <v>00:20:0E:10:52:09</v>
      </c>
      <c r="Y474" s="28">
        <v>41094</v>
      </c>
      <c r="Z474" s="44" t="s">
        <v>6069</v>
      </c>
      <c r="AA474" s="60">
        <v>41094</v>
      </c>
      <c r="AB474" s="32">
        <f>VLOOKUP(C474,Relatorios!A$3:B1245,2,0)</f>
        <v>41183</v>
      </c>
      <c r="AC474" s="49"/>
      <c r="AD474" s="60" t="str">
        <f>VLOOKUP(B474,SAOM!B$2:T2015,16,0)</f>
        <v>-</v>
      </c>
      <c r="AE474" s="60">
        <f t="shared" si="15"/>
        <v>41184</v>
      </c>
      <c r="AF474" s="60">
        <v>41253</v>
      </c>
      <c r="AG474" s="60">
        <v>41261</v>
      </c>
      <c r="AH474" s="187" t="s">
        <v>8982</v>
      </c>
      <c r="AI474" s="121" t="s">
        <v>12555</v>
      </c>
      <c r="AJ474" s="121" t="s">
        <v>13659</v>
      </c>
      <c r="AK474" s="44" t="s">
        <v>4100</v>
      </c>
      <c r="AL474" s="62" t="s">
        <v>4492</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3554</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5" t="str">
        <f>VLOOKUP(B475,SAOM!B$2:O2016,11,0)</f>
        <v>36206-200</v>
      </c>
      <c r="X475" s="37" t="str">
        <f>VLOOKUP(B475,SAOM!B$2:Q2016,13,0)</f>
        <v>00:20:0e:10:4f:72</v>
      </c>
      <c r="Y475" s="15">
        <v>41108</v>
      </c>
      <c r="Z475" s="13" t="s">
        <v>5389</v>
      </c>
      <c r="AA475" s="16">
        <v>41108</v>
      </c>
      <c r="AB475" s="32">
        <f>VLOOKUP(C475,Relatorios!A$3:B1246,2,0)</f>
        <v>41183</v>
      </c>
      <c r="AC475" s="63" t="s">
        <v>3770</v>
      </c>
      <c r="AD475" s="16" t="str">
        <f>VLOOKUP(B475,SAOM!B$2:T2016,16,0)</f>
        <v>Em contato com o Sr. Otávio Augusto Ramos Vieira 32 3339-2124, endereço se localiza no Distrito de Ponte do Cosme.</v>
      </c>
      <c r="AE475" s="16">
        <f t="shared" si="15"/>
        <v>41198</v>
      </c>
      <c r="AF475" s="16" t="s">
        <v>4492</v>
      </c>
      <c r="AG475" s="16"/>
      <c r="AH475" s="51"/>
      <c r="AI475" s="125"/>
      <c r="AJ475" s="125"/>
      <c r="AK475" s="13" t="s">
        <v>5545</v>
      </c>
      <c r="AL475" s="17" t="s">
        <v>4492</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3554</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5" t="str">
        <f>VLOOKUP(B476,SAOM!B$2:O2017,11,0)</f>
        <v>36202-310</v>
      </c>
      <c r="X476" s="37" t="str">
        <f>VLOOKUP(B476,SAOM!B$2:Q2017,13,0)</f>
        <v>00:20:0e:10:4f:9d</v>
      </c>
      <c r="Y476" s="15">
        <v>41109</v>
      </c>
      <c r="Z476" s="13" t="s">
        <v>5530</v>
      </c>
      <c r="AA476" s="16">
        <v>41109</v>
      </c>
      <c r="AB476" s="32">
        <f>VLOOKUP(C476,Relatorios!A$3:B1247,2,0)</f>
        <v>41183</v>
      </c>
      <c r="AC476" s="16" t="s">
        <v>3771</v>
      </c>
      <c r="AD476" s="16" t="str">
        <f>VLOOKUP(B476,SAOM!B$2:T2017,16,0)</f>
        <v>Em contato com o Sr. Otávio Augusto Ramos Vieira 32 3339-2124, endereço se localiza no Distrito de  Santa Luzia.</v>
      </c>
      <c r="AE476" s="16">
        <f t="shared" si="15"/>
        <v>41199</v>
      </c>
      <c r="AF476" s="16" t="s">
        <v>4492</v>
      </c>
      <c r="AG476" s="16"/>
      <c r="AH476" s="51"/>
      <c r="AI476" s="119"/>
      <c r="AJ476" s="119"/>
      <c r="AK476" s="13" t="s">
        <v>5559</v>
      </c>
      <c r="AL476" s="17" t="s">
        <v>4492</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3554</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5" t="str">
        <f>VLOOKUP(B477,SAOM!B$2:O2018,11,0)</f>
        <v>36200-000</v>
      </c>
      <c r="X477" s="37" t="str">
        <f>VLOOKUP(B477,SAOM!B$2:Q2018,13,0)</f>
        <v>00:20:0e:10:4f:60</v>
      </c>
      <c r="Y477" s="15">
        <v>41110</v>
      </c>
      <c r="Z477" s="13" t="s">
        <v>5389</v>
      </c>
      <c r="AA477" s="16">
        <v>41110</v>
      </c>
      <c r="AB477" s="32">
        <f>VLOOKUP(C477,Relatorios!A$3:B1248,2,0)</f>
        <v>41183</v>
      </c>
      <c r="AC477" s="63" t="s">
        <v>3772</v>
      </c>
      <c r="AD477" s="16" t="str">
        <f>VLOOKUP(B477,SAOM!B$2:T2018,16,0)</f>
        <v>Em contato com o Sr. Otávio Augusto Ramos Vieira 32 3339-2124, endereço se localiza no Distrito de Margarida 30 km de Barbacena .</v>
      </c>
      <c r="AE477" s="16">
        <f t="shared" si="15"/>
        <v>41200</v>
      </c>
      <c r="AF477" s="16" t="s">
        <v>4492</v>
      </c>
      <c r="AG477" s="16"/>
      <c r="AH477" s="51"/>
      <c r="AI477" s="125"/>
      <c r="AJ477" s="195"/>
      <c r="AK477" s="7" t="s">
        <v>5123</v>
      </c>
      <c r="AL477" s="17" t="s">
        <v>4492</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3554</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5" t="str">
        <f>VLOOKUP(B478,SAOM!B$2:O2019,11,0)</f>
        <v>36205-526</v>
      </c>
      <c r="X478" s="37" t="str">
        <f>VLOOKUP(B478,SAOM!B$2:Q2019,13,0)</f>
        <v>00:20:0E:10:4B:00</v>
      </c>
      <c r="Y478" s="15">
        <v>41171</v>
      </c>
      <c r="Z478" s="13" t="s">
        <v>6080</v>
      </c>
      <c r="AA478" s="16">
        <v>41171</v>
      </c>
      <c r="AB478" s="32">
        <f>VLOOKUP(C478,Relatorios!A$3:B1249,2,0)</f>
        <v>41291</v>
      </c>
      <c r="AC478" s="63" t="s">
        <v>5555</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5" t="s">
        <v>9030</v>
      </c>
      <c r="AJ478" s="125" t="s">
        <v>8610</v>
      </c>
      <c r="AK478" s="13"/>
      <c r="AL478" s="17" t="s">
        <v>4492</v>
      </c>
    </row>
    <row r="479" spans="1:38" s="62"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3554</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5" t="str">
        <f>VLOOKUP(B479,SAOM!B$2:O2020,11,0)</f>
        <v>36209-000</v>
      </c>
      <c r="X479" s="37" t="str">
        <f>VLOOKUP(B479,SAOM!B$2:Q2020,13,0)</f>
        <v>00:20:0e:10:4f:33</v>
      </c>
      <c r="Y479" s="28">
        <v>41114</v>
      </c>
      <c r="Z479" s="13" t="s">
        <v>5389</v>
      </c>
      <c r="AA479" s="60">
        <v>41114</v>
      </c>
      <c r="AB479" s="32">
        <f>VLOOKUP(C479,Relatorios!A$3:B1250,2,0)</f>
        <v>41183</v>
      </c>
      <c r="AC479" s="77" t="s">
        <v>5657</v>
      </c>
      <c r="AD479" s="16" t="str">
        <f>VLOOKUP(B479,SAOM!B$2:T2020,16,0)</f>
        <v>Em contato com o  Sr.Otávio Augusto Ramos Vieira 32 3339-2124, se localiza no Distrito em Padre Brito.</v>
      </c>
      <c r="AE479" s="16">
        <f t="shared" si="15"/>
        <v>41204</v>
      </c>
      <c r="AF479" s="60" t="s">
        <v>4492</v>
      </c>
      <c r="AG479" s="60"/>
      <c r="AH479" s="187"/>
      <c r="AI479" s="126"/>
      <c r="AJ479" s="126"/>
      <c r="AK479" s="44"/>
      <c r="AL479" s="62" t="s">
        <v>4492</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3554</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5" t="str">
        <f>VLOOKUP(B480,SAOM!B$2:O2021,11,0)</f>
        <v>36202-060</v>
      </c>
      <c r="X480" s="37" t="str">
        <f>VLOOKUP(B480,SAOM!B$2:Q2021,13,0)</f>
        <v>-</v>
      </c>
      <c r="Y480" s="15"/>
      <c r="Z480" s="13"/>
      <c r="AA480" s="16"/>
      <c r="AB480" s="32" t="e">
        <f>VLOOKUP(C480,Relatorios!A$3:B1251,2,0)</f>
        <v>#N/A</v>
      </c>
      <c r="AC480" s="63" t="s">
        <v>5556</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4492</v>
      </c>
      <c r="AG480" s="16"/>
      <c r="AH480" s="51"/>
      <c r="AI480" s="125"/>
      <c r="AJ480" s="125"/>
      <c r="AK480" s="13"/>
      <c r="AL480" s="17" t="s">
        <v>4492</v>
      </c>
    </row>
    <row r="481" spans="1:42" s="62"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3554</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5" t="str">
        <f>VLOOKUP(B481,SAOM!B$2:O2022,11,0)</f>
        <v>36200-000</v>
      </c>
      <c r="X481" s="37" t="str">
        <f>VLOOKUP(B481,SAOM!B$2:Q2022,13,0)</f>
        <v>00:20:0E:10:4D:09</v>
      </c>
      <c r="Y481" s="28">
        <v>41114</v>
      </c>
      <c r="Z481" s="44" t="s">
        <v>5316</v>
      </c>
      <c r="AA481" s="60">
        <v>41115</v>
      </c>
      <c r="AB481" s="32">
        <f>VLOOKUP(C481,Relatorios!A$3:B1252,2,0)</f>
        <v>41183</v>
      </c>
      <c r="AC481" s="49" t="s">
        <v>5659</v>
      </c>
      <c r="AD481" s="16" t="str">
        <f>VLOOKUP(B481,SAOM!B$2:T2022,16,0)</f>
        <v>-</v>
      </c>
      <c r="AE481" s="16">
        <f t="shared" si="15"/>
        <v>41205</v>
      </c>
      <c r="AF481" s="60" t="s">
        <v>4492</v>
      </c>
      <c r="AG481" s="60"/>
      <c r="AH481" s="187"/>
      <c r="AI481" s="121"/>
      <c r="AJ481" s="121"/>
      <c r="AK481" s="44"/>
      <c r="AL481" s="62" t="s">
        <v>4492</v>
      </c>
    </row>
    <row r="482" spans="1:42" s="62"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3554</v>
      </c>
      <c r="O482" s="13" t="str">
        <f>VLOOKUP(N482,Coordenadas!B$2:C1329,2,0)</f>
        <v>CENTRO SUL</v>
      </c>
      <c r="P482" s="13" t="str">
        <f>VLOOKUP(N482,Coordenadas!B$2:D1329,3,0)</f>
        <v>21º13'38''S</v>
      </c>
      <c r="Q482" s="13" t="str">
        <f>VLOOKUP(N482,Coordenadas!B$2:E1329,4,0)</f>
        <v>43º46'27''O</v>
      </c>
      <c r="R482" s="35">
        <v>4033</v>
      </c>
      <c r="S482" s="28">
        <v>41100</v>
      </c>
      <c r="T482" s="59" t="str">
        <f>VLOOKUP(B482,SAOM!B$2:M2023,9,0)</f>
        <v>Carolina Lambert de Souza</v>
      </c>
      <c r="U482" s="28" t="str">
        <f>VLOOKUP(B482,SAOM!B$2:N2023,10,0)</f>
        <v>Rua São Francisco de Assis, 63</v>
      </c>
      <c r="V482" s="59" t="str">
        <f>VLOOKUP(B482,SAOM!B$2:P2023,12,0)</f>
        <v>32 3339-2138</v>
      </c>
      <c r="W482" s="181" t="str">
        <f>VLOOKUP(B482,SAOM!B$2:O2023,11,0)</f>
        <v>36204-634</v>
      </c>
      <c r="X482" s="35" t="str">
        <f>VLOOKUP(B482,SAOM!B$2:Q2023,13,0)</f>
        <v>00:20:0e:10:51:d0</v>
      </c>
      <c r="Y482" s="28">
        <v>41100</v>
      </c>
      <c r="Z482" s="44" t="s">
        <v>1449</v>
      </c>
      <c r="AA482" s="60">
        <v>41114</v>
      </c>
      <c r="AB482" s="32">
        <f>VLOOKUP(C482,Relatorios!A$3:B1253,2,0)</f>
        <v>41183</v>
      </c>
      <c r="AC482" s="49" t="s">
        <v>5961</v>
      </c>
      <c r="AD482" s="60" t="str">
        <f>VLOOKUP(B482,SAOM!B$2:T2023,16,0)</f>
        <v>-</v>
      </c>
      <c r="AE482" s="60">
        <f t="shared" si="15"/>
        <v>41204</v>
      </c>
      <c r="AF482" s="60">
        <v>41253</v>
      </c>
      <c r="AG482" s="60">
        <v>41261</v>
      </c>
      <c r="AH482" s="187" t="s">
        <v>8982</v>
      </c>
      <c r="AI482" s="121" t="s">
        <v>12554</v>
      </c>
      <c r="AJ482" s="121" t="s">
        <v>13656</v>
      </c>
      <c r="AK482" s="44" t="s">
        <v>5120</v>
      </c>
      <c r="AL482" s="62" t="s">
        <v>4492</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3554</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5" t="str">
        <f>VLOOKUP(B483,SAOM!B$2:O2024,11,0)</f>
        <v>36207-000</v>
      </c>
      <c r="X483" s="37" t="str">
        <f>VLOOKUP(B483,SAOM!B$2:Q2024,13,0)</f>
        <v>00:20:0E:10:4F:79</v>
      </c>
      <c r="Y483" s="15">
        <v>41110</v>
      </c>
      <c r="Z483" s="13" t="s">
        <v>5497</v>
      </c>
      <c r="AA483" s="16">
        <v>41110</v>
      </c>
      <c r="AB483" s="32">
        <f>VLOOKUP(C483,Relatorios!A$3:B1254,2,0)</f>
        <v>41183</v>
      </c>
      <c r="AC483" s="45"/>
      <c r="AD483" s="16" t="str">
        <f>VLOOKUP(B483,SAOM!B$2:T2024,16,0)</f>
        <v>-</v>
      </c>
      <c r="AE483" s="16">
        <f t="shared" si="15"/>
        <v>41200</v>
      </c>
      <c r="AF483" s="16" t="s">
        <v>4492</v>
      </c>
      <c r="AG483" s="16"/>
      <c r="AH483" s="51"/>
      <c r="AI483" s="120"/>
      <c r="AJ483" s="120"/>
      <c r="AK483" s="13" t="s">
        <v>5565</v>
      </c>
      <c r="AL483" s="17" t="s">
        <v>4492</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3554</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5" t="str">
        <f>VLOOKUP(B484,SAOM!B$2:O2025,11,0)</f>
        <v>36202-801</v>
      </c>
      <c r="X484" s="37" t="str">
        <f>VLOOKUP(B484,SAOM!B$2:Q2025,13,0)</f>
        <v>00:20:0E:10:4c:37</v>
      </c>
      <c r="Y484" s="15">
        <v>41110</v>
      </c>
      <c r="Z484" s="13" t="s">
        <v>1449</v>
      </c>
      <c r="AA484" s="16">
        <v>41114</v>
      </c>
      <c r="AB484" s="32">
        <f>VLOOKUP(C484,Relatorios!A$3:B1255,2,0)</f>
        <v>41183</v>
      </c>
      <c r="AC484" s="45" t="s">
        <v>5653</v>
      </c>
      <c r="AD484" s="16" t="str">
        <f>VLOOKUP(B484,SAOM!B$2:T2025,16,0)</f>
        <v>-</v>
      </c>
      <c r="AE484" s="16">
        <f t="shared" si="15"/>
        <v>41204</v>
      </c>
      <c r="AF484" s="16" t="s">
        <v>4492</v>
      </c>
      <c r="AG484" s="16"/>
      <c r="AH484" s="51"/>
      <c r="AI484" s="120"/>
      <c r="AJ484" s="120"/>
      <c r="AK484" s="13"/>
      <c r="AL484" s="17" t="s">
        <v>4492</v>
      </c>
    </row>
    <row r="485" spans="1:42" s="62"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3554</v>
      </c>
      <c r="O485" s="13" t="str">
        <f>VLOOKUP(N485,Coordenadas!B$2:C1332,2,0)</f>
        <v>CENTRO SUL</v>
      </c>
      <c r="P485" s="13" t="str">
        <f>VLOOKUP(N485,Coordenadas!B$2:D1332,3,0)</f>
        <v>21º13'38''S</v>
      </c>
      <c r="Q485" s="13" t="str">
        <f>VLOOKUP(N485,Coordenadas!B$2:E1332,4,0)</f>
        <v>43º46'27''O</v>
      </c>
      <c r="R485" s="35">
        <v>4033</v>
      </c>
      <c r="S485" s="28">
        <v>41100</v>
      </c>
      <c r="T485" s="59" t="str">
        <f>VLOOKUP(B485,SAOM!B$2:M2026,9,0)</f>
        <v>Débora Cristina da Silva Nery Chaves</v>
      </c>
      <c r="U485" s="28" t="str">
        <f>VLOOKUP(B485,SAOM!B$2:N2026,10,0)</f>
        <v>Praça Fortaleza, s/n</v>
      </c>
      <c r="V485" s="59" t="str">
        <f>VLOOKUP(B485,SAOM!B$2:P2026,12,0)</f>
        <v>32 3339-2130</v>
      </c>
      <c r="W485" s="181" t="str">
        <f>VLOOKUP(B485,SAOM!B$2:O2026,11,0)</f>
        <v>36202-734</v>
      </c>
      <c r="X485" s="35" t="str">
        <f>VLOOKUP(B485,SAOM!B$2:Q2026,13,0)</f>
        <v>00:20:0e:10:48:a3</v>
      </c>
      <c r="Y485" s="28">
        <v>41100</v>
      </c>
      <c r="Z485" s="44" t="s">
        <v>5362</v>
      </c>
      <c r="AA485" s="60">
        <v>41151</v>
      </c>
      <c r="AB485" s="32">
        <f>VLOOKUP(C485,Relatorios!A$3:B1256,2,0)</f>
        <v>41183</v>
      </c>
      <c r="AC485" s="49"/>
      <c r="AD485" s="60" t="str">
        <f>VLOOKUP(B485,SAOM!B$2:T2026,16,0)</f>
        <v>-</v>
      </c>
      <c r="AE485" s="60">
        <f t="shared" si="15"/>
        <v>41241</v>
      </c>
      <c r="AF485" s="60">
        <v>41253</v>
      </c>
      <c r="AG485" s="60">
        <v>41261</v>
      </c>
      <c r="AH485" s="187" t="s">
        <v>8982</v>
      </c>
      <c r="AI485" s="121" t="s">
        <v>12553</v>
      </c>
      <c r="AJ485" s="121" t="s">
        <v>13656</v>
      </c>
      <c r="AK485" s="44"/>
      <c r="AL485" s="62" t="s">
        <v>4492</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3554</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5" t="str">
        <f>VLOOKUP(B486,SAOM!B$2:O2027,11,0)</f>
        <v>36204-076</v>
      </c>
      <c r="X486" s="37" t="str">
        <f>VLOOKUP(B486,SAOM!B$2:Q2027,13,0)</f>
        <v>00:20:0e:10:48:dd</v>
      </c>
      <c r="Y486" s="15">
        <v>41102</v>
      </c>
      <c r="Z486" s="13" t="s">
        <v>1846</v>
      </c>
      <c r="AA486" s="16">
        <v>41102</v>
      </c>
      <c r="AB486" s="32">
        <f>VLOOKUP(C486,Relatorios!A$3:B1257,2,0)</f>
        <v>41183</v>
      </c>
      <c r="AC486" s="45"/>
      <c r="AD486" s="16" t="str">
        <f>VLOOKUP(B486,SAOM!B$2:T2027,16,0)</f>
        <v>-</v>
      </c>
      <c r="AE486" s="16">
        <f t="shared" si="15"/>
        <v>41192</v>
      </c>
      <c r="AF486" s="16">
        <v>41124</v>
      </c>
      <c r="AG486" s="16">
        <v>41130</v>
      </c>
      <c r="AH486" s="51" t="s">
        <v>495</v>
      </c>
      <c r="AI486" s="120" t="s">
        <v>6379</v>
      </c>
      <c r="AJ486" s="120"/>
      <c r="AK486" s="13"/>
      <c r="AL486" s="17" t="s">
        <v>4492</v>
      </c>
    </row>
    <row r="487" spans="1:42" s="62"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3554</v>
      </c>
      <c r="O487" s="13" t="str">
        <f>VLOOKUP(N487,Coordenadas!B$2:C1334,2,0)</f>
        <v>CENTRO SUL</v>
      </c>
      <c r="P487" s="13" t="str">
        <f>VLOOKUP(N487,Coordenadas!B$2:D1334,3,0)</f>
        <v>21º13'38''S</v>
      </c>
      <c r="Q487" s="13" t="str">
        <f>VLOOKUP(N487,Coordenadas!B$2:E1334,4,0)</f>
        <v>43º46'27''O</v>
      </c>
      <c r="R487" s="35">
        <v>4033</v>
      </c>
      <c r="S487" s="28">
        <v>41122</v>
      </c>
      <c r="T487" s="59" t="str">
        <f>VLOOKUP(B487,SAOM!B$2:M2028,9,0)</f>
        <v>Marcos Iran Dias</v>
      </c>
      <c r="U487" s="28" t="str">
        <f>VLOOKUP(B487,SAOM!B$2:N2028,10,0)</f>
        <v>Rua Tenente Aloir Amaral Nogueira, 200</v>
      </c>
      <c r="V487" s="59" t="str">
        <f>VLOOKUP(B487,SAOM!B$2:P2028,12,0)</f>
        <v>32 3339-2113</v>
      </c>
      <c r="W487" s="181" t="str">
        <f>VLOOKUP(B487,SAOM!B$2:O2028,11,0)</f>
        <v>36202-508</v>
      </c>
      <c r="X487" s="35" t="str">
        <f>VLOOKUP(B487,SAOM!B$2:Q2028,13,0)</f>
        <v>00:20:0E:10:4F:3c</v>
      </c>
      <c r="Y487" s="28">
        <v>41122</v>
      </c>
      <c r="Z487" s="44" t="s">
        <v>6120</v>
      </c>
      <c r="AA487" s="60">
        <v>41134</v>
      </c>
      <c r="AB487" s="32">
        <f>VLOOKUP(C487,Relatorios!A$3:B1258,2,0)</f>
        <v>41183</v>
      </c>
      <c r="AC487" s="49" t="s">
        <v>6077</v>
      </c>
      <c r="AD487" s="60" t="str">
        <f>VLOOKUP(B487,SAOM!B$2:T2028,16,0)</f>
        <v>-</v>
      </c>
      <c r="AE487" s="60">
        <f t="shared" si="15"/>
        <v>41224</v>
      </c>
      <c r="AF487" s="60">
        <v>41253</v>
      </c>
      <c r="AG487" s="60">
        <v>41261</v>
      </c>
      <c r="AH487" s="187" t="s">
        <v>8982</v>
      </c>
      <c r="AI487" s="121" t="s">
        <v>12553</v>
      </c>
      <c r="AJ487" s="121" t="s">
        <v>13656</v>
      </c>
      <c r="AK487" s="44"/>
      <c r="AL487" s="62" t="s">
        <v>4492</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3554</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5" t="str">
        <f>VLOOKUP(B488,SAOM!B$2:O2029,11,0)</f>
        <v>36200-680</v>
      </c>
      <c r="X488" s="37" t="str">
        <f>VLOOKUP(B488,SAOM!B$2:Q2029,13,0)</f>
        <v>00:20:0e:10:49:d1</v>
      </c>
      <c r="Y488" s="15">
        <v>41099</v>
      </c>
      <c r="Z488" s="13" t="s">
        <v>5316</v>
      </c>
      <c r="AA488" s="16">
        <v>41099</v>
      </c>
      <c r="AB488" s="32">
        <f>VLOOKUP(C488,Relatorios!A$3:B1259,2,0)</f>
        <v>41183</v>
      </c>
      <c r="AC488" s="45"/>
      <c r="AD488" s="16" t="str">
        <f>VLOOKUP(B488,SAOM!B$2:T2029,16,0)</f>
        <v>-</v>
      </c>
      <c r="AE488" s="16">
        <f t="shared" si="15"/>
        <v>41189</v>
      </c>
      <c r="AF488" s="16" t="s">
        <v>4492</v>
      </c>
      <c r="AG488" s="16"/>
      <c r="AH488" s="51"/>
      <c r="AI488" s="120"/>
      <c r="AJ488" s="193"/>
      <c r="AK488" s="30" t="s">
        <v>5314</v>
      </c>
      <c r="AL488" s="17" t="s">
        <v>4492</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3610</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5" t="str">
        <f>VLOOKUP(B489,SAOM!B$2:O2030,11,0)</f>
        <v>39185-000</v>
      </c>
      <c r="X489" s="37" t="str">
        <f>VLOOKUP(B489,SAOM!B$2:Q2030,13,0)</f>
        <v>00:20:0E:10:4A:FA</v>
      </c>
      <c r="Y489" s="15">
        <v>41134</v>
      </c>
      <c r="Z489" s="13" t="s">
        <v>6590</v>
      </c>
      <c r="AA489" s="16">
        <v>41134</v>
      </c>
      <c r="AB489" s="32">
        <f>VLOOKUP(C489,Relatorios!A$3:B1260,2,0)</f>
        <v>41183</v>
      </c>
      <c r="AC489" s="45" t="s">
        <v>4581</v>
      </c>
      <c r="AD489" s="16" t="str">
        <f>VLOOKUP(B489,SAOM!B$2:T2030,16,0)</f>
        <v xml:space="preserve">28/06/2012 14:47:37 	Marcos Gonzaga Milagres 	Endereço e contato confirmados </v>
      </c>
      <c r="AE489" s="16">
        <f t="shared" si="15"/>
        <v>41224</v>
      </c>
      <c r="AF489" s="16">
        <v>41327</v>
      </c>
      <c r="AG489" s="16"/>
      <c r="AH489" s="51" t="s">
        <v>8981</v>
      </c>
      <c r="AI489" s="120" t="s">
        <v>15920</v>
      </c>
      <c r="AJ489" s="120" t="s">
        <v>4492</v>
      </c>
      <c r="AK489" s="13"/>
      <c r="AL489" s="17" t="s">
        <v>4492</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3614</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5" t="str">
        <f>VLOOKUP(B490,SAOM!B$2:O2031,11,0)</f>
        <v>39785-000</v>
      </c>
      <c r="X490" s="37" t="str">
        <f>VLOOKUP(B490,SAOM!B$2:Q2031,13,0)</f>
        <v>00:20:0E:10:54:D9</v>
      </c>
      <c r="Y490" s="15">
        <v>41233</v>
      </c>
      <c r="Z490" s="13" t="s">
        <v>4096</v>
      </c>
      <c r="AA490" s="16">
        <v>41234</v>
      </c>
      <c r="AB490" s="32">
        <f>VLOOKUP(C490,Relatorios!A$3:B1261,2,0)</f>
        <v>41271</v>
      </c>
      <c r="AC490" s="45" t="s">
        <v>6932</v>
      </c>
      <c r="AD490" s="16" t="str">
        <f>VLOOKUP(B490,SAOM!B$2:T2031,16,0)</f>
        <v xml:space="preserve">28/06/2012 14:49:38 	Marcos Gonzaga Milagres 	Correção realizada </v>
      </c>
      <c r="AE490" s="16">
        <f t="shared" si="15"/>
        <v>41324</v>
      </c>
      <c r="AF490" s="16" t="s">
        <v>4492</v>
      </c>
      <c r="AG490" s="16"/>
      <c r="AH490" s="51"/>
      <c r="AI490" s="120"/>
      <c r="AJ490" s="120"/>
      <c r="AK490" s="13"/>
      <c r="AL490" s="17" t="s">
        <v>4492</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3617</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5" t="str">
        <f>VLOOKUP(B491,SAOM!B$2:O2032,11,0)</f>
        <v>35694-000</v>
      </c>
      <c r="X491" s="37" t="str">
        <f>VLOOKUP(B491,SAOM!B$2:Q2032,13,0)</f>
        <v>00:20:0E:10:4A:48</v>
      </c>
      <c r="Y491" s="15">
        <v>41093</v>
      </c>
      <c r="Z491" s="13" t="s">
        <v>4098</v>
      </c>
      <c r="AA491" s="16">
        <v>41094</v>
      </c>
      <c r="AB491" s="32" t="e">
        <f>VLOOKUP(C491,Relatorios!A$3:B1262,2,0)</f>
        <v>#N/A</v>
      </c>
      <c r="AC491" s="45"/>
      <c r="AD491" s="16" t="str">
        <f>VLOOKUP(B491,SAOM!B$2:T2032,16,0)</f>
        <v>-</v>
      </c>
      <c r="AE491" s="16">
        <f t="shared" si="15"/>
        <v>41184</v>
      </c>
      <c r="AF491" s="16" t="s">
        <v>4492</v>
      </c>
      <c r="AG491" s="16"/>
      <c r="AH491" s="51"/>
      <c r="AI491" s="120"/>
      <c r="AJ491" s="120"/>
      <c r="AK491" s="13" t="s">
        <v>4591</v>
      </c>
      <c r="AL491" s="17" t="s">
        <v>4492</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3621</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Derivaldo Tadeu da Costa</v>
      </c>
      <c r="U492" s="15" t="str">
        <f>VLOOKUP(B492,SAOM!B$2:N2033,10,0)</f>
        <v xml:space="preserve">RUA CAETANO PIRES, 115 - EM FRENTE À DROGARIA SÃO JOSÉ </v>
      </c>
      <c r="V492" s="39" t="str">
        <f>VLOOKUP(B492,SAOM!B$2:P2033,12,0)</f>
        <v>35 3645-1580</v>
      </c>
      <c r="W492" s="65" t="str">
        <f>VLOOKUP(B492,SAOM!B$2:O2033,11,0)</f>
        <v>37510-000</v>
      </c>
      <c r="X492" s="37" t="str">
        <f>VLOOKUP(B492,SAOM!B$2:Q2033,13,0)</f>
        <v>00:20:0E:10:4A:8B</v>
      </c>
      <c r="Y492" s="15">
        <v>41130</v>
      </c>
      <c r="Z492" s="13" t="s">
        <v>1856</v>
      </c>
      <c r="AA492" s="16">
        <v>41131</v>
      </c>
      <c r="AB492" s="32">
        <f>VLOOKUP(C492,Relatorios!A$3:B1263,2,0)</f>
        <v>41183</v>
      </c>
      <c r="AC492" s="45" t="s">
        <v>4580</v>
      </c>
      <c r="AD492" s="16" t="str">
        <f>VLOOKUP(B492,SAOM!B$2:T2033,16,0)</f>
        <v xml:space="preserve">28/06/2012 14:51:14 	Marcos Gonzaga Milagres 	Correção realizada </v>
      </c>
      <c r="AE492" s="16">
        <f t="shared" si="15"/>
        <v>41221</v>
      </c>
      <c r="AF492" s="16" t="s">
        <v>4492</v>
      </c>
      <c r="AG492" s="16"/>
      <c r="AH492" s="51"/>
      <c r="AI492" s="120"/>
      <c r="AJ492" s="120"/>
      <c r="AK492" s="13"/>
      <c r="AL492" s="17" t="s">
        <v>4492</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3624</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5" t="str">
        <f>VLOOKUP(B493,SAOM!B$2:O2034,11,0)</f>
        <v>35360-000</v>
      </c>
      <c r="X493" s="37" t="str">
        <f>VLOOKUP(B493,SAOM!B$2:Q2034,13,0)</f>
        <v>00:20:0E:10:4F:68</v>
      </c>
      <c r="Y493" s="15">
        <v>41163</v>
      </c>
      <c r="Z493" s="13" t="s">
        <v>4096</v>
      </c>
      <c r="AA493" s="16">
        <v>41163</v>
      </c>
      <c r="AB493" s="32">
        <f>VLOOKUP(C493,Relatorios!A$3:B1264,2,0)</f>
        <v>41271</v>
      </c>
      <c r="AC493" s="45" t="s">
        <v>6933</v>
      </c>
      <c r="AD493" s="16" t="str">
        <f>VLOOKUP(B493,SAOM!B$2:T2034,16,0)</f>
        <v xml:space="preserve">28/06/2012 - Endereço corrigido. </v>
      </c>
      <c r="AE493" s="16">
        <f t="shared" si="15"/>
        <v>41253</v>
      </c>
      <c r="AF493" s="16" t="s">
        <v>4492</v>
      </c>
      <c r="AG493" s="16"/>
      <c r="AH493" s="51"/>
      <c r="AI493" s="120"/>
      <c r="AJ493" s="120"/>
      <c r="AK493" s="13"/>
      <c r="AL493" s="17" t="s">
        <v>4492</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3626</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5" t="str">
        <f>VLOOKUP(B494,SAOM!B$2:O2035,11,0)</f>
        <v>35815-000</v>
      </c>
      <c r="X494" s="37" t="str">
        <f>VLOOKUP(B494,SAOM!B$2:Q2035,13,0)</f>
        <v>00:20:0e:10:52:10</v>
      </c>
      <c r="Y494" s="15">
        <v>41093</v>
      </c>
      <c r="Z494" s="13" t="s">
        <v>4096</v>
      </c>
      <c r="AA494" s="16">
        <v>41093</v>
      </c>
      <c r="AB494" s="32">
        <f>VLOOKUP(C494,Relatorios!A$3:B1265,2,0)</f>
        <v>41271</v>
      </c>
      <c r="AC494" s="45"/>
      <c r="AD494" s="16" t="str">
        <f>VLOOKUP(B494,SAOM!B$2:T2035,16,0)</f>
        <v>-</v>
      </c>
      <c r="AE494" s="16">
        <f t="shared" si="15"/>
        <v>41183</v>
      </c>
      <c r="AF494" s="16">
        <v>41163</v>
      </c>
      <c r="AG494" s="16">
        <v>41284</v>
      </c>
      <c r="AH494" s="51" t="s">
        <v>8983</v>
      </c>
      <c r="AI494" s="120" t="s">
        <v>12553</v>
      </c>
      <c r="AJ494" s="120" t="s">
        <v>14233</v>
      </c>
      <c r="AK494" s="13" t="s">
        <v>3737</v>
      </c>
      <c r="AL494" s="17" t="s">
        <v>4492</v>
      </c>
    </row>
    <row r="495" spans="1:42" s="62"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3629</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5" t="str">
        <f>VLOOKUP(B495,SAOM!B$2:O2036,11,0)</f>
        <v>32450-000</v>
      </c>
      <c r="X495" s="37" t="str">
        <f>VLOOKUP(B495,SAOM!B$2:Q2036,13,0)</f>
        <v>00:20:0e:10:49:e4</v>
      </c>
      <c r="Y495" s="28">
        <v>41096</v>
      </c>
      <c r="Z495" s="44" t="s">
        <v>4098</v>
      </c>
      <c r="AA495" s="60">
        <v>41103</v>
      </c>
      <c r="AB495" s="32" t="e">
        <f>VLOOKUP(C495,Relatorios!A$3:B1266,2,0)</f>
        <v>#N/A</v>
      </c>
      <c r="AC495" s="49" t="s">
        <v>5157</v>
      </c>
      <c r="AD495" s="16" t="str">
        <f>VLOOKUP(B495,SAOM!B$2:T2036,16,0)</f>
        <v>-</v>
      </c>
      <c r="AE495" s="16">
        <f t="shared" si="15"/>
        <v>41193</v>
      </c>
      <c r="AF495" s="16">
        <v>41285</v>
      </c>
      <c r="AG495" s="51">
        <v>41298</v>
      </c>
      <c r="AH495" s="51" t="s">
        <v>8981</v>
      </c>
      <c r="AI495" s="121" t="s">
        <v>14248</v>
      </c>
      <c r="AJ495" s="121" t="s">
        <v>15155</v>
      </c>
      <c r="AK495" s="44" t="s">
        <v>5120</v>
      </c>
      <c r="AL495" s="16">
        <v>41205</v>
      </c>
      <c r="AM495" s="51" t="s">
        <v>497</v>
      </c>
      <c r="AN495" s="51" t="s">
        <v>8982</v>
      </c>
      <c r="AO495" s="121" t="s">
        <v>9370</v>
      </c>
      <c r="AP495" s="121" t="s">
        <v>9464</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3630</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5" t="str">
        <f>VLOOKUP(B496,SAOM!B$2:O2037,11,0)</f>
        <v>37560-000</v>
      </c>
      <c r="X496" s="37" t="str">
        <f>VLOOKUP(B496,SAOM!B$2:Q2037,13,0)</f>
        <v>00:20:0e:10:4a:a6</v>
      </c>
      <c r="Y496" s="15">
        <v>41156</v>
      </c>
      <c r="Z496" s="13" t="s">
        <v>4096</v>
      </c>
      <c r="AA496" s="16">
        <v>41157</v>
      </c>
      <c r="AB496" s="32">
        <f>VLOOKUP(C496,Relatorios!A$3:B1267,2,0)</f>
        <v>41271</v>
      </c>
      <c r="AC496" s="45" t="s">
        <v>6929</v>
      </c>
      <c r="AD496" s="16" t="str">
        <f>VLOOKUP(B496,SAOM!B$2:T2037,16,0)</f>
        <v xml:space="preserve">28/06/2012 15:08:27 	Marcos Gonzaga Milagres 	Endereço corrigido. </v>
      </c>
      <c r="AE496" s="16">
        <f t="shared" si="15"/>
        <v>41247</v>
      </c>
      <c r="AF496" s="16" t="s">
        <v>4492</v>
      </c>
      <c r="AG496" s="16"/>
      <c r="AH496" s="51"/>
      <c r="AI496" s="120"/>
      <c r="AJ496" s="120"/>
      <c r="AK496" s="13" t="s">
        <v>5118</v>
      </c>
      <c r="AL496" s="17" t="s">
        <v>4492</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12443</v>
      </c>
      <c r="K497" s="37" t="str">
        <f>VLOOKUP(B497,SAOM!B$2:H2038,4,0)</f>
        <v>Agendado</v>
      </c>
      <c r="L497" s="12" t="s">
        <v>495</v>
      </c>
      <c r="M497" s="12" t="s">
        <v>497</v>
      </c>
      <c r="N497" s="13" t="s">
        <v>3633</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5" t="str">
        <f>VLOOKUP(B497,SAOM!B$2:O2038,11,0)</f>
        <v>36953-000</v>
      </c>
      <c r="X497" s="37" t="str">
        <f>VLOOKUP(B497,SAOM!B$2:Q2038,13,0)</f>
        <v>-</v>
      </c>
      <c r="Y497" s="15"/>
      <c r="Z497" s="13"/>
      <c r="AA497" s="16"/>
      <c r="AB497" s="32" t="e">
        <f>VLOOKUP(C497,Relatorios!A$3:B1268,2,0)</f>
        <v>#N/A</v>
      </c>
      <c r="AC497" s="45" t="s">
        <v>6236</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4492</v>
      </c>
      <c r="AG497" s="16"/>
      <c r="AH497" s="51"/>
      <c r="AI497" s="120"/>
      <c r="AJ497" s="120"/>
      <c r="AK497" s="13" t="s">
        <v>5165</v>
      </c>
      <c r="AL497" s="17" t="s">
        <v>4492</v>
      </c>
    </row>
    <row r="498" spans="1:38" s="17" customFormat="1" ht="15.75" customHeight="1">
      <c r="A498" s="11">
        <v>3602</v>
      </c>
      <c r="B498" s="35">
        <v>3602</v>
      </c>
      <c r="C498" s="35">
        <v>3602</v>
      </c>
      <c r="D498" s="37" t="str">
        <f>VLOOKUP(B498,SAOM!B$2:H2155,7,0)</f>
        <v>SES-TAAS-3602</v>
      </c>
      <c r="E498" s="15">
        <v>41057</v>
      </c>
      <c r="F498" s="15">
        <v>41333</v>
      </c>
      <c r="G498" s="15">
        <f>VLOOKUP(B498,SAOM!B$2:D2042,3,0)</f>
        <v>41333</v>
      </c>
      <c r="H498" s="15">
        <f t="shared" si="14"/>
        <v>41348</v>
      </c>
      <c r="I498" s="15">
        <v>41103</v>
      </c>
      <c r="J498" s="238" t="s">
        <v>12443</v>
      </c>
      <c r="K498" s="37" t="str">
        <f>VLOOKUP(B498,SAOM!B$2:H2039,4,0)</f>
        <v>Agendado</v>
      </c>
      <c r="L498" s="12" t="s">
        <v>676</v>
      </c>
      <c r="M498" s="12" t="s">
        <v>502</v>
      </c>
      <c r="N498" s="13" t="s">
        <v>3636</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5" t="str">
        <f>VLOOKUP(B498,SAOM!B$2:O2039,11,0)</f>
        <v>33980-000</v>
      </c>
      <c r="X498" s="37" t="str">
        <f>VLOOKUP(B498,SAOM!B$2:Q2039,13,0)</f>
        <v>-</v>
      </c>
      <c r="Y498" s="15"/>
      <c r="Z498" s="13"/>
      <c r="AA498" s="16"/>
      <c r="AB498" s="32" t="e">
        <f>VLOOKUP(C498,Relatorios!A$3:B1269,2,0)</f>
        <v>#N/A</v>
      </c>
      <c r="AC498" s="45" t="s">
        <v>5342</v>
      </c>
      <c r="AD498" s="16"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E498" s="16">
        <f t="shared" si="15"/>
        <v>90</v>
      </c>
      <c r="AF498" s="16" t="s">
        <v>4492</v>
      </c>
      <c r="AG498" s="16"/>
      <c r="AH498" s="51"/>
      <c r="AI498" s="120"/>
      <c r="AJ498" s="120"/>
      <c r="AK498" s="13"/>
      <c r="AL498" s="17" t="s">
        <v>4492</v>
      </c>
    </row>
    <row r="499" spans="1:38" s="62"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3639</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5" t="str">
        <f>VLOOKUP(B499,SAOM!B$2:O2040,11,0)</f>
        <v>35140-000</v>
      </c>
      <c r="X499" s="37" t="str">
        <f>VLOOKUP(B499,SAOM!B$2:Q2040,13,0)</f>
        <v>00:20:0e:10:4f:b9</v>
      </c>
      <c r="Y499" s="28">
        <v>41164</v>
      </c>
      <c r="Z499" s="44" t="s">
        <v>5490</v>
      </c>
      <c r="AA499" s="60">
        <v>41165</v>
      </c>
      <c r="AB499" s="32">
        <f>VLOOKUP(C499,Relatorios!A$3:B1270,2,0)</f>
        <v>41271</v>
      </c>
      <c r="AC499" s="49" t="s">
        <v>4582</v>
      </c>
      <c r="AD499" s="16" t="str">
        <f>VLOOKUP(B499,SAOM!B$2:T2040,16,0)</f>
        <v xml:space="preserve">28/06/2012 15:09:54 	Marcos Gonzaga Milagres 	Cooreção de telefone de contato 
13/06/2012 14:40:21 	Verônica Bruna Barroso 	Telefone só da sinal de ocupado </v>
      </c>
      <c r="AE499" s="16">
        <f t="shared" si="15"/>
        <v>41255</v>
      </c>
      <c r="AF499" s="60" t="s">
        <v>4492</v>
      </c>
      <c r="AG499" s="60"/>
      <c r="AH499" s="187"/>
      <c r="AI499" s="121"/>
      <c r="AJ499" s="121"/>
      <c r="AK499" s="44"/>
      <c r="AL499" s="62" t="s">
        <v>4492</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3642</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5" t="str">
        <f>VLOOKUP(B500,SAOM!B$2:O2041,11,0)</f>
        <v>37496-000</v>
      </c>
      <c r="X500" s="37" t="str">
        <f>VLOOKUP(B500,SAOM!B$2:Q2041,13,0)</f>
        <v>00:20:0E:10:52:70</v>
      </c>
      <c r="Y500" s="15">
        <v>41093</v>
      </c>
      <c r="Z500" s="13" t="s">
        <v>1846</v>
      </c>
      <c r="AA500" s="16">
        <v>41093</v>
      </c>
      <c r="AB500" s="32">
        <f>VLOOKUP(C500,Relatorios!A$3:B1271,2,0)</f>
        <v>41183</v>
      </c>
      <c r="AC500" s="45"/>
      <c r="AD500" s="16" t="str">
        <f>VLOOKUP(B500,SAOM!B$2:T2041,16,0)</f>
        <v>-</v>
      </c>
      <c r="AE500" s="16">
        <f t="shared" si="15"/>
        <v>41183</v>
      </c>
      <c r="AF500" s="16" t="s">
        <v>4492</v>
      </c>
      <c r="AG500" s="16"/>
      <c r="AH500" s="51"/>
      <c r="AI500" s="120"/>
      <c r="AJ500" s="120"/>
      <c r="AK500" s="13" t="s">
        <v>4590</v>
      </c>
      <c r="AL500" s="17" t="s">
        <v>4492</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3646</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5" t="str">
        <f>VLOOKUP(B501,SAOM!B$2:O2042,11,0)</f>
        <v>38750-000</v>
      </c>
      <c r="X501" s="37" t="str">
        <f>VLOOKUP(B501,SAOM!B$2:Q2042,13,0)</f>
        <v>00:20:0E:10:4A:B9</v>
      </c>
      <c r="Y501" s="15">
        <v>41135</v>
      </c>
      <c r="Z501" s="13" t="s">
        <v>5316</v>
      </c>
      <c r="AA501" s="16">
        <v>41135</v>
      </c>
      <c r="AB501" s="32" t="str">
        <f>VLOOKUP(C501,Relatorios!A$3:B1272,2,0)</f>
        <v>Pendente</v>
      </c>
      <c r="AC501" s="45" t="s">
        <v>4584</v>
      </c>
      <c r="AD501" s="16" t="str">
        <f>VLOOKUP(B501,SAOM!B$2:T2042,16,0)</f>
        <v>-</v>
      </c>
      <c r="AE501" s="16">
        <f t="shared" si="15"/>
        <v>41225</v>
      </c>
      <c r="AF501" s="16" t="s">
        <v>4492</v>
      </c>
      <c r="AG501" s="16"/>
      <c r="AH501" s="51"/>
      <c r="AI501" s="120"/>
      <c r="AJ501" s="120"/>
      <c r="AK501" s="13" t="s">
        <v>4588</v>
      </c>
      <c r="AL501" s="17" t="s">
        <v>4492</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3649</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5" t="str">
        <f>VLOOKUP(B502,SAOM!B$2:O2043,11,0)</f>
        <v>36920-000</v>
      </c>
      <c r="X502" s="37" t="str">
        <f>VLOOKUP(B502,SAOM!B$2:Q2043,13,0)</f>
        <v>00:20:0e:10:4f:73</v>
      </c>
      <c r="Y502" s="15">
        <v>41110</v>
      </c>
      <c r="Z502" s="44" t="s">
        <v>2577</v>
      </c>
      <c r="AA502" s="16">
        <v>41110</v>
      </c>
      <c r="AB502" s="32">
        <f>VLOOKUP(C502,Relatorios!A$3:B1273,2,0)</f>
        <v>41183</v>
      </c>
      <c r="AC502" s="45"/>
      <c r="AD502" s="16" t="str">
        <f>VLOOKUP(B502,SAOM!B$2:T2043,16,0)</f>
        <v>-</v>
      </c>
      <c r="AE502" s="16">
        <f t="shared" si="15"/>
        <v>41200</v>
      </c>
      <c r="AF502" s="16" t="s">
        <v>4492</v>
      </c>
      <c r="AG502" s="16"/>
      <c r="AH502" s="51"/>
      <c r="AI502" s="120"/>
      <c r="AJ502" s="120"/>
      <c r="AK502" s="13" t="s">
        <v>4589</v>
      </c>
      <c r="AL502" s="17" t="s">
        <v>4492</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3653</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5" t="str">
        <f>VLOOKUP(B503,SAOM!B$2:O2044,11,0)</f>
        <v>35442-000</v>
      </c>
      <c r="X503" s="37" t="str">
        <f>VLOOKUP(B503,SAOM!B$2:Q2044,13,0)</f>
        <v>00:20:0e:10:51:e2</v>
      </c>
      <c r="Y503" s="15">
        <v>41100</v>
      </c>
      <c r="Z503" s="13" t="s">
        <v>4098</v>
      </c>
      <c r="AA503" s="16">
        <v>41103</v>
      </c>
      <c r="AB503" s="32" t="e">
        <f>VLOOKUP(C503,Relatorios!A$3:B1274,2,0)</f>
        <v>#N/A</v>
      </c>
      <c r="AC503" s="45" t="s">
        <v>5336</v>
      </c>
      <c r="AD503" s="16" t="str">
        <f>VLOOKUP(B503,SAOM!B$2:T2044,16,0)</f>
        <v>-</v>
      </c>
      <c r="AE503" s="16">
        <f t="shared" si="15"/>
        <v>41193</v>
      </c>
      <c r="AF503" s="16" t="s">
        <v>4492</v>
      </c>
      <c r="AG503" s="16"/>
      <c r="AH503" s="51"/>
      <c r="AI503" s="120"/>
      <c r="AJ503" s="120"/>
      <c r="AK503" s="73" t="s">
        <v>4443</v>
      </c>
      <c r="AL503" s="17" t="s">
        <v>4492</v>
      </c>
    </row>
    <row r="504" spans="1:38" s="62"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12443</v>
      </c>
      <c r="K504" s="37" t="str">
        <f>VLOOKUP(B504,SAOM!B$2:H2045,4,0)</f>
        <v>Agendado</v>
      </c>
      <c r="L504" s="12" t="s">
        <v>495</v>
      </c>
      <c r="M504" s="52" t="s">
        <v>495</v>
      </c>
      <c r="N504" s="44" t="s">
        <v>3655</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5" t="str">
        <f>VLOOKUP(B504,SAOM!B$2:O2045,11,0)</f>
        <v>36130-000</v>
      </c>
      <c r="X504" s="37" t="str">
        <f>VLOOKUP(B504,SAOM!B$2:Q2045,13,0)</f>
        <v>-</v>
      </c>
      <c r="Y504" s="28"/>
      <c r="Z504" s="44"/>
      <c r="AA504" s="60"/>
      <c r="AB504" s="32" t="e">
        <f>VLOOKUP(C504,Relatorios!A$3:B1275,2,0)</f>
        <v>#N/A</v>
      </c>
      <c r="AC504" s="49" t="s">
        <v>6396</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60" t="s">
        <v>4492</v>
      </c>
      <c r="AG504" s="60"/>
      <c r="AH504" s="187"/>
      <c r="AI504" s="121"/>
      <c r="AJ504" s="121"/>
      <c r="AK504" s="107" t="s">
        <v>4443</v>
      </c>
      <c r="AL504" s="62" t="s">
        <v>4492</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3657</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5" t="str">
        <f>VLOOKUP(B505,SAOM!B$2:O2046,11,0)</f>
        <v>38190-000</v>
      </c>
      <c r="X505" s="37" t="str">
        <f>VLOOKUP(B505,SAOM!B$2:Q2046,13,0)</f>
        <v>00:20:0e:10:4f:84</v>
      </c>
      <c r="Y505" s="15">
        <v>41130</v>
      </c>
      <c r="Z505" s="13" t="s">
        <v>5316</v>
      </c>
      <c r="AA505" s="16">
        <v>41131</v>
      </c>
      <c r="AB505" s="32">
        <f>VLOOKUP(C505,Relatorios!A$3:B1276,2,0)</f>
        <v>41183</v>
      </c>
      <c r="AC505" s="45" t="s">
        <v>4579</v>
      </c>
      <c r="AD505" s="16" t="str">
        <f>VLOOKUP(B505,SAOM!B$2:T2046,16,0)</f>
        <v>28/6 - Endereço corrigido.</v>
      </c>
      <c r="AE505" s="16">
        <f t="shared" si="15"/>
        <v>41221</v>
      </c>
      <c r="AF505" s="16"/>
      <c r="AG505" s="16"/>
      <c r="AH505" s="51"/>
      <c r="AI505" s="16"/>
      <c r="AJ505" s="120" t="s">
        <v>4492</v>
      </c>
      <c r="AK505" s="13"/>
      <c r="AL505" s="17" t="s">
        <v>4492</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3660</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5" t="str">
        <f>VLOOKUP(B506,SAOM!B$2:O2047,11,0)</f>
        <v>36530-000</v>
      </c>
      <c r="X506" s="37" t="str">
        <f>VLOOKUP(B506,SAOM!B$2:Q2047,13,0)</f>
        <v>00:20:0e:10:51:f1</v>
      </c>
      <c r="Y506" s="15">
        <v>41087</v>
      </c>
      <c r="Z506" s="13" t="s">
        <v>1846</v>
      </c>
      <c r="AA506" s="16">
        <v>41087</v>
      </c>
      <c r="AB506" s="32">
        <f>VLOOKUP(C506,Relatorios!A$3:B1277,2,0)</f>
        <v>41143</v>
      </c>
      <c r="AC506" s="45"/>
      <c r="AD506" s="16" t="str">
        <f>VLOOKUP(B506,SAOM!B$2:T2047,16,0)</f>
        <v>-</v>
      </c>
      <c r="AE506" s="16">
        <f t="shared" si="15"/>
        <v>41177</v>
      </c>
      <c r="AF506" s="16" t="s">
        <v>4492</v>
      </c>
      <c r="AG506" s="16"/>
      <c r="AH506" s="51"/>
      <c r="AI506" s="120"/>
      <c r="AJ506" s="120"/>
      <c r="AK506" s="13" t="s">
        <v>4404</v>
      </c>
      <c r="AL506" s="17" t="s">
        <v>4492</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3664</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5" t="str">
        <f>VLOOKUP(B507,SAOM!B$2:O2048,11,0)</f>
        <v>39538-000</v>
      </c>
      <c r="X507" s="37" t="str">
        <f>VLOOKUP(B507,SAOM!B$2:Q2048,13,0)</f>
        <v>00:20:0e:10:4c:9b</v>
      </c>
      <c r="Y507" s="15">
        <v>41087</v>
      </c>
      <c r="Z507" s="13" t="s">
        <v>4435</v>
      </c>
      <c r="AA507" s="16">
        <v>41087</v>
      </c>
      <c r="AB507" s="32">
        <f>VLOOKUP(C507,Relatorios!A$3:B1278,2,0)</f>
        <v>41143</v>
      </c>
      <c r="AC507" s="45"/>
      <c r="AD507" s="16" t="str">
        <f>VLOOKUP(B507,SAOM!B$2:T2048,16,0)</f>
        <v>-</v>
      </c>
      <c r="AE507" s="16">
        <f t="shared" si="15"/>
        <v>41177</v>
      </c>
      <c r="AF507" s="16" t="s">
        <v>4492</v>
      </c>
      <c r="AG507" s="16"/>
      <c r="AH507" s="51"/>
      <c r="AI507" s="120"/>
      <c r="AJ507" s="120"/>
      <c r="AK507" s="13" t="s">
        <v>4437</v>
      </c>
      <c r="AL507" s="17" t="s">
        <v>4492</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3667</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5" t="str">
        <f>VLOOKUP(B508,SAOM!B$2:O2049,11,0)</f>
        <v>35910-000</v>
      </c>
      <c r="X508" s="37" t="str">
        <f>VLOOKUP(B508,SAOM!B$2:Q2049,13,0)</f>
        <v>00:20:0e:10:52:b6</v>
      </c>
      <c r="Y508" s="15">
        <v>41092</v>
      </c>
      <c r="Z508" s="13" t="s">
        <v>4098</v>
      </c>
      <c r="AA508" s="16">
        <v>41092</v>
      </c>
      <c r="AB508" s="32" t="e">
        <f>VLOOKUP(C508,Relatorios!A$3:B1279,2,0)</f>
        <v>#N/A</v>
      </c>
      <c r="AC508" s="45"/>
      <c r="AD508" s="16" t="str">
        <f>VLOOKUP(B508,SAOM!B$2:T2049,16,0)</f>
        <v>-</v>
      </c>
      <c r="AE508" s="16">
        <f t="shared" si="15"/>
        <v>41182</v>
      </c>
      <c r="AF508" s="16" t="s">
        <v>4492</v>
      </c>
      <c r="AG508" s="16"/>
      <c r="AH508" s="51"/>
      <c r="AI508" s="120"/>
      <c r="AJ508" s="120"/>
      <c r="AK508" s="13" t="s">
        <v>4570</v>
      </c>
      <c r="AL508" s="17" t="s">
        <v>4492</v>
      </c>
    </row>
    <row r="509" spans="1:38" s="62"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5">
        <f>VLOOKUP(B509,SAOM!B$2:O2050,11,0)</f>
        <v>39800000</v>
      </c>
      <c r="X509" s="37" t="str">
        <f>VLOOKUP(B509,SAOM!B$2:Q2050,13,0)</f>
        <v>00:20:0e:10:52:ce</v>
      </c>
      <c r="Y509" s="28">
        <v>41101</v>
      </c>
      <c r="Z509" s="44" t="s">
        <v>5332</v>
      </c>
      <c r="AA509" s="60">
        <v>41137</v>
      </c>
      <c r="AB509" s="32">
        <f>VLOOKUP(C509,Relatorios!A$3:B1280,2,0)</f>
        <v>41183</v>
      </c>
      <c r="AC509" s="49" t="s">
        <v>5399</v>
      </c>
      <c r="AD509" s="16" t="str">
        <f>VLOOKUP(B509,SAOM!B$2:T2050,16,0)</f>
        <v xml:space="preserve">Cnes: 2211173 
PSF Matinha </v>
      </c>
      <c r="AE509" s="16">
        <f t="shared" si="15"/>
        <v>41227</v>
      </c>
      <c r="AF509" s="60" t="s">
        <v>4492</v>
      </c>
      <c r="AG509" s="60"/>
      <c r="AH509" s="187"/>
      <c r="AI509" s="121"/>
      <c r="AJ509" s="121"/>
      <c r="AK509" s="107" t="s">
        <v>4569</v>
      </c>
      <c r="AL509" s="62" t="s">
        <v>4492</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3554</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5" t="str">
        <f>VLOOKUP(B510,SAOM!B$2:O2051,11,0)</f>
        <v>36205-276</v>
      </c>
      <c r="X510" s="37" t="str">
        <f>VLOOKUP(B510,SAOM!B$2:Q2051,13,0)</f>
        <v>00:20:0e:10:4b:1c</v>
      </c>
      <c r="Y510" s="15">
        <v>41109</v>
      </c>
      <c r="Z510" s="13" t="s">
        <v>1449</v>
      </c>
      <c r="AA510" s="16">
        <v>41117</v>
      </c>
      <c r="AB510" s="32">
        <f>VLOOKUP(C510,Relatorios!A$3:B1281,2,0)</f>
        <v>41254</v>
      </c>
      <c r="AC510" s="45" t="s">
        <v>5663</v>
      </c>
      <c r="AD510" s="16" t="str">
        <f>VLOOKUP(B510,SAOM!B$2:T2051,16,0)</f>
        <v>Não autorizou</v>
      </c>
      <c r="AE510" s="16">
        <f t="shared" si="15"/>
        <v>41207</v>
      </c>
      <c r="AF510" s="16" t="s">
        <v>4492</v>
      </c>
      <c r="AG510" s="16"/>
      <c r="AH510" s="51"/>
      <c r="AI510" s="120"/>
      <c r="AJ510" s="120"/>
      <c r="AK510" s="13"/>
      <c r="AL510" s="17" t="s">
        <v>4492</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si="14"/>
        <v>41117</v>
      </c>
      <c r="I511" s="15" t="s">
        <v>497</v>
      </c>
      <c r="J511" s="12" t="s">
        <v>511</v>
      </c>
      <c r="K511" s="37" t="str">
        <f>VLOOKUP(B511,SAOM!B$2:H2052,4,0)</f>
        <v>Aceito</v>
      </c>
      <c r="L511" s="12" t="s">
        <v>495</v>
      </c>
      <c r="M511" s="12" t="s">
        <v>495</v>
      </c>
      <c r="N511" s="13" t="s">
        <v>3756</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5" t="str">
        <f>VLOOKUP(B511,SAOM!B$2:O2052,11,0)</f>
        <v>36424-000</v>
      </c>
      <c r="X511" s="37" t="str">
        <f>VLOOKUP(B511,SAOM!B$2:Q2052,13,0)</f>
        <v>00:20:0e:10:4f:2c</v>
      </c>
      <c r="Y511" s="15">
        <v>41107</v>
      </c>
      <c r="Z511" s="13" t="s">
        <v>5530</v>
      </c>
      <c r="AA511" s="16">
        <v>41109</v>
      </c>
      <c r="AB511" s="32">
        <f>VLOOKUP(C511,Relatorios!A$3:B1282,2,0)</f>
        <v>41183</v>
      </c>
      <c r="AC511" s="45"/>
      <c r="AD511" s="16" t="str">
        <f>VLOOKUP(B511,SAOM!B$2:T2052,16,0)</f>
        <v>-</v>
      </c>
      <c r="AE511" s="16">
        <f t="shared" si="15"/>
        <v>41199</v>
      </c>
      <c r="AF511" s="16" t="s">
        <v>4492</v>
      </c>
      <c r="AG511" s="16"/>
      <c r="AH511" s="51"/>
      <c r="AI511" s="120"/>
      <c r="AJ511" s="120"/>
      <c r="AK511" s="13" t="s">
        <v>5499</v>
      </c>
      <c r="AL511" s="17" t="s">
        <v>4492</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4"/>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5" t="str">
        <f>VLOOKUP(B512,SAOM!B$2:O2053,11,0)</f>
        <v xml:space="preserve">	39480-000</v>
      </c>
      <c r="X512" s="37" t="str">
        <f>VLOOKUP(B512,SAOM!B$2:Q2053,13,0)</f>
        <v>00:20:0e:10:4c:5b</v>
      </c>
      <c r="Y512" s="15">
        <v>41136</v>
      </c>
      <c r="Z512" s="13" t="s">
        <v>6080</v>
      </c>
      <c r="AA512" s="16">
        <v>41137</v>
      </c>
      <c r="AB512" s="32" t="str">
        <f>VLOOKUP(C512,Relatorios!A$3:B1283,2,0)</f>
        <v>Pendente</v>
      </c>
      <c r="AC512" s="45"/>
      <c r="AD512" s="16" t="str">
        <f>VLOOKUP(B512,SAOM!B$2:T2053,16,0)</f>
        <v>-</v>
      </c>
      <c r="AE512" s="16">
        <f t="shared" si="15"/>
        <v>41227</v>
      </c>
      <c r="AF512" s="16" t="s">
        <v>4492</v>
      </c>
      <c r="AG512" s="16"/>
      <c r="AH512" s="51"/>
      <c r="AI512" s="120"/>
      <c r="AJ512" s="120"/>
      <c r="AK512" s="13"/>
      <c r="AL512" s="17" t="s">
        <v>4492</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4"/>
        <v>41120</v>
      </c>
      <c r="I513" s="15" t="s">
        <v>497</v>
      </c>
      <c r="J513" s="12" t="s">
        <v>511</v>
      </c>
      <c r="K513" s="37" t="str">
        <f>VLOOKUP(B513,SAOM!B$2:H2054,4,0)</f>
        <v>Aceito</v>
      </c>
      <c r="L513" s="12" t="s">
        <v>495</v>
      </c>
      <c r="M513" s="12" t="s">
        <v>497</v>
      </c>
      <c r="N513" s="13" t="s">
        <v>1795</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3821-5745</v>
      </c>
      <c r="W513" s="65" t="str">
        <f>VLOOKUP(B513,SAOM!B$2:O2054,11,0)</f>
        <v>39440-000</v>
      </c>
      <c r="X513" s="37" t="str">
        <f>VLOOKUP(B513,SAOM!B$2:Q2054,13,0)</f>
        <v>00:20:0E:10:4C:E5</v>
      </c>
      <c r="Y513" s="15">
        <v>41135</v>
      </c>
      <c r="Z513" s="13" t="s">
        <v>6080</v>
      </c>
      <c r="AA513" s="16">
        <v>41135</v>
      </c>
      <c r="AB513" s="32" t="str">
        <f>VLOOKUP(C513,Relatorios!A$3:B1284,2,0)</f>
        <v>Pendente</v>
      </c>
      <c r="AC513" s="45"/>
      <c r="AD513" s="16" t="str">
        <f>VLOOKUP(B513,SAOM!B$2:T2054,16,0)</f>
        <v>-</v>
      </c>
      <c r="AE513" s="16">
        <f t="shared" si="15"/>
        <v>41225</v>
      </c>
      <c r="AF513" s="16" t="s">
        <v>4492</v>
      </c>
      <c r="AG513" s="16"/>
      <c r="AH513" s="51"/>
      <c r="AI513" s="120"/>
      <c r="AJ513" s="120"/>
      <c r="AK513" s="13"/>
      <c r="AL513" s="17" t="s">
        <v>4492</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4"/>
        <v>41133</v>
      </c>
      <c r="I514" s="15" t="s">
        <v>497</v>
      </c>
      <c r="J514" s="12" t="s">
        <v>511</v>
      </c>
      <c r="K514" s="37" t="str">
        <f>VLOOKUP(B514,SAOM!B$2:H2055,4,0)</f>
        <v>Aceito</v>
      </c>
      <c r="L514" s="12" t="s">
        <v>676</v>
      </c>
      <c r="M514" s="12" t="s">
        <v>497</v>
      </c>
      <c r="N514" s="13" t="s">
        <v>3810</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5">
        <f>VLOOKUP(B514,SAOM!B$2:O2055,11,0)</f>
        <v>35930112</v>
      </c>
      <c r="X514" s="37" t="str">
        <f>VLOOKUP(B514,SAOM!B$2:Q2055,13,0)</f>
        <v>00:20:0e:10:48:52</v>
      </c>
      <c r="Y514" s="15">
        <v>41102</v>
      </c>
      <c r="Z514" s="13" t="s">
        <v>4096</v>
      </c>
      <c r="AA514" s="16">
        <v>41103</v>
      </c>
      <c r="AB514" s="32">
        <f>VLOOKUP(C514,Relatorios!A$3:B1285,2,0)</f>
        <v>41271</v>
      </c>
      <c r="AC514" s="45"/>
      <c r="AD514" s="16" t="str">
        <f>VLOOKUP(B514,SAOM!B$2:T2055,16,0)</f>
        <v xml:space="preserve">Cnes: 2221780 
Centro de Saúde Novo Cruzeiro </v>
      </c>
      <c r="AE514" s="16">
        <f t="shared" si="15"/>
        <v>41193</v>
      </c>
      <c r="AF514" s="16" t="s">
        <v>4492</v>
      </c>
      <c r="AG514" s="16"/>
      <c r="AH514" s="51"/>
      <c r="AI514" s="120"/>
      <c r="AJ514" s="120"/>
      <c r="AK514" s="13"/>
      <c r="AL514" s="17" t="s">
        <v>4492</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4"/>
        <v>41133</v>
      </c>
      <c r="I515" s="15" t="s">
        <v>497</v>
      </c>
      <c r="J515" s="12" t="s">
        <v>511</v>
      </c>
      <c r="K515" s="37" t="str">
        <f>VLOOKUP(B515,SAOM!B$2:H2056,4,0)</f>
        <v>Aceito</v>
      </c>
      <c r="L515" s="12" t="s">
        <v>676</v>
      </c>
      <c r="M515" s="12" t="s">
        <v>497</v>
      </c>
      <c r="N515" s="13" t="s">
        <v>3810</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5">
        <f>VLOOKUP(B515,SAOM!B$2:O2056,11,0)</f>
        <v>35930160</v>
      </c>
      <c r="X515" s="37" t="str">
        <f>VLOOKUP(B515,SAOM!B$2:Q2056,13,0)</f>
        <v>00:20:0E:10:51:BF</v>
      </c>
      <c r="Y515" s="15">
        <v>41108</v>
      </c>
      <c r="Z515" s="13" t="s">
        <v>5490</v>
      </c>
      <c r="AA515" s="16">
        <v>41109</v>
      </c>
      <c r="AB515" s="32" t="e">
        <f>VLOOKUP(C515,Relatorios!A$3:B1286,2,0)</f>
        <v>#N/A</v>
      </c>
      <c r="AC515" s="45"/>
      <c r="AD515" s="16" t="str">
        <f>VLOOKUP(B515,SAOM!B$2:T2056,16,0)</f>
        <v xml:space="preserve">Cnes: 2171619 
Centro de Saúde Nova Esperança </v>
      </c>
      <c r="AE515" s="16">
        <f t="shared" si="15"/>
        <v>41199</v>
      </c>
      <c r="AF515" s="16" t="s">
        <v>4492</v>
      </c>
      <c r="AG515" s="16"/>
      <c r="AH515" s="51"/>
      <c r="AI515" s="120"/>
      <c r="AJ515" s="120"/>
      <c r="AK515" s="13" t="s">
        <v>5546</v>
      </c>
      <c r="AL515" s="17" t="s">
        <v>4492</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4"/>
        <v>41133</v>
      </c>
      <c r="I516" s="15" t="s">
        <v>497</v>
      </c>
      <c r="J516" s="12" t="s">
        <v>511</v>
      </c>
      <c r="K516" s="37" t="str">
        <f>VLOOKUP(B516,SAOM!B$2:H2057,4,0)</f>
        <v>Aceito</v>
      </c>
      <c r="L516" s="12" t="s">
        <v>676</v>
      </c>
      <c r="M516" s="12" t="s">
        <v>497</v>
      </c>
      <c r="N516" s="13" t="s">
        <v>3810</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5" t="str">
        <f>VLOOKUP(B516,SAOM!B$2:O2057,11,0)</f>
        <v>35930-390</v>
      </c>
      <c r="X516" s="37" t="str">
        <f>VLOOKUP(B516,SAOM!B$2:Q2057,13,0)</f>
        <v>00:20:0e:10:48:75</v>
      </c>
      <c r="Y516" s="15">
        <v>41103</v>
      </c>
      <c r="Z516" s="13" t="s">
        <v>4096</v>
      </c>
      <c r="AA516" s="16">
        <v>41103</v>
      </c>
      <c r="AB516" s="32">
        <f>VLOOKUP(C516,Relatorios!A$3:B1287,2,0)</f>
        <v>41271</v>
      </c>
      <c r="AC516" s="45"/>
      <c r="AD516" s="16" t="str">
        <f>VLOOKUP(B516,SAOM!B$2:T2057,16,0)</f>
        <v xml:space="preserve">Cnes:2199262 
Centro de Saúde Laranjeiras </v>
      </c>
      <c r="AE516" s="16">
        <f t="shared" si="15"/>
        <v>41193</v>
      </c>
      <c r="AF516" s="16" t="s">
        <v>4492</v>
      </c>
      <c r="AG516" s="16"/>
      <c r="AH516" s="51"/>
      <c r="AI516" s="120"/>
      <c r="AJ516" s="120"/>
      <c r="AK516" s="13" t="s">
        <v>5343</v>
      </c>
      <c r="AL516" s="17" t="s">
        <v>4492</v>
      </c>
    </row>
    <row r="517" spans="1:38" s="62" customFormat="1" ht="15.75" customHeight="1">
      <c r="A517" s="43">
        <v>3764</v>
      </c>
      <c r="B517" s="35">
        <v>3764</v>
      </c>
      <c r="C517" s="35">
        <v>3764</v>
      </c>
      <c r="D517" s="35" t="str">
        <f>VLOOKUP(B517,SAOM!B$2:H2174,7,0)</f>
        <v>SES-JODE-3764</v>
      </c>
      <c r="E517" s="28">
        <v>41073</v>
      </c>
      <c r="F517" s="28">
        <v>41200</v>
      </c>
      <c r="G517" s="28">
        <f>VLOOKUP(B517,SAOM!B$2:D2061,3,0)</f>
        <v>41187</v>
      </c>
      <c r="H517" s="28">
        <f t="shared" ref="H517:H543" si="16">F517+15</f>
        <v>41215</v>
      </c>
      <c r="I517" s="28">
        <v>41079</v>
      </c>
      <c r="J517" s="52" t="s">
        <v>511</v>
      </c>
      <c r="K517" s="35" t="str">
        <f>VLOOKUP(B517,SAOM!B$2:H2058,4,0)</f>
        <v>Aceito</v>
      </c>
      <c r="L517" s="52" t="s">
        <v>495</v>
      </c>
      <c r="M517" s="52" t="s">
        <v>497</v>
      </c>
      <c r="N517" s="44" t="s">
        <v>3810</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9" t="str">
        <f>VLOOKUP(B517,SAOM!B$2:M2058,9,0)</f>
        <v>Luci de Oliveira</v>
      </c>
      <c r="U517" s="28" t="str">
        <f>VLOOKUP(B517,SAOM!B$2:N2058,10,0)</f>
        <v>Rua Tiete, n748 - Bairro Centro Industrial</v>
      </c>
      <c r="V517" s="59" t="str">
        <f>VLOOKUP(B517,SAOM!B$2:P2058,12,0)</f>
        <v>(31) 3852-0013</v>
      </c>
      <c r="W517" s="181" t="str">
        <f>VLOOKUP(B517,SAOM!B$2:O2058,11,0)</f>
        <v>35930-462</v>
      </c>
      <c r="X517" s="35" t="str">
        <f>VLOOKUP(B517,SAOM!B$2:Q2058,13,0)</f>
        <v>00:20:0e:10:4c:f4</v>
      </c>
      <c r="Y517" s="28">
        <v>41201</v>
      </c>
      <c r="Z517" s="44" t="s">
        <v>5316</v>
      </c>
      <c r="AA517" s="60">
        <v>41205</v>
      </c>
      <c r="AB517" s="32">
        <f>VLOOKUP(C517,Relatorios!A$3:B1288,2,0)</f>
        <v>41254</v>
      </c>
      <c r="AC517" s="114" t="s">
        <v>975</v>
      </c>
      <c r="AD517" s="60"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60">
        <f t="shared" ref="AE517:AE543" si="17">AA517+90</f>
        <v>41295</v>
      </c>
      <c r="AF517" s="60" t="s">
        <v>4492</v>
      </c>
      <c r="AG517" s="60"/>
      <c r="AH517" s="187"/>
      <c r="AI517" s="128"/>
      <c r="AJ517" s="128"/>
      <c r="AK517" s="44"/>
      <c r="AL517" s="62" t="s">
        <v>4492</v>
      </c>
    </row>
    <row r="518" spans="1:38" s="62"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3810</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5">
        <f>VLOOKUP(B518,SAOM!B$2:O2059,11,0)</f>
        <v>35930125</v>
      </c>
      <c r="X518" s="37" t="str">
        <f>VLOOKUP(B518,SAOM!B$2:Q2059,13,0)</f>
        <v>00:20:0e:10:4f:a5</v>
      </c>
      <c r="Y518" s="28">
        <v>41109</v>
      </c>
      <c r="Z518" s="44" t="s">
        <v>5490</v>
      </c>
      <c r="AA518" s="60">
        <v>41114</v>
      </c>
      <c r="AB518" s="32" t="e">
        <f>VLOOKUP(C518,Relatorios!A$3:B1289,2,0)</f>
        <v>#N/A</v>
      </c>
      <c r="AC518" s="49" t="s">
        <v>5660</v>
      </c>
      <c r="AD518" s="16" t="str">
        <f>VLOOKUP(B518,SAOM!B$2:T2059,16,0)</f>
        <v xml:space="preserve">Cnes: 2170671 
Centro de Saúde Industrial </v>
      </c>
      <c r="AE518" s="16">
        <f t="shared" si="17"/>
        <v>41204</v>
      </c>
      <c r="AF518" s="60" t="s">
        <v>4492</v>
      </c>
      <c r="AG518" s="60"/>
      <c r="AH518" s="187"/>
      <c r="AI518" s="121"/>
      <c r="AJ518" s="121"/>
      <c r="AK518" s="44" t="s">
        <v>5557</v>
      </c>
      <c r="AL518" s="62" t="s">
        <v>4492</v>
      </c>
    </row>
    <row r="519" spans="1:38" s="62"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3810</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5" t="str">
        <f>VLOOKUP(B519,SAOM!B$2:O2060,11,0)</f>
        <v>35930-409</v>
      </c>
      <c r="X519" s="37" t="str">
        <f>VLOOKUP(B519,SAOM!B$2:Q2060,13,0)</f>
        <v>00:20:0e:10:55:20</v>
      </c>
      <c r="Y519" s="28">
        <v>41250</v>
      </c>
      <c r="Z519" s="44" t="s">
        <v>5490</v>
      </c>
      <c r="AA519" s="60">
        <v>41250</v>
      </c>
      <c r="AB519" s="32">
        <f>VLOOKUP(C519,Relatorios!A$3:B1290,2,0)</f>
        <v>41271</v>
      </c>
      <c r="AC519" s="49" t="s">
        <v>5341</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60">
        <f t="shared" si="17"/>
        <v>41340</v>
      </c>
      <c r="AF519" s="60" t="s">
        <v>4492</v>
      </c>
      <c r="AG519" s="60"/>
      <c r="AH519" s="187"/>
      <c r="AI519" s="121"/>
      <c r="AJ519" s="121"/>
      <c r="AK519" s="44"/>
      <c r="AL519" s="62" t="s">
        <v>4492</v>
      </c>
    </row>
    <row r="520" spans="1:38" s="62"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3833</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5">
        <f>VLOOKUP(B520,SAOM!B$2:O2061,11,0)</f>
        <v>39740000</v>
      </c>
      <c r="X520" s="37" t="str">
        <f>VLOOKUP(B520,SAOM!B$2:Q2061,13,0)</f>
        <v>00:20:0E:10:4F:71</v>
      </c>
      <c r="Y520" s="28">
        <v>41121</v>
      </c>
      <c r="Z520" s="13" t="s">
        <v>5739</v>
      </c>
      <c r="AA520" s="60">
        <v>41123</v>
      </c>
      <c r="AB520" s="32">
        <f>VLOOKUP(C520,Relatorios!A$3:B1291,2,0)</f>
        <v>41183</v>
      </c>
      <c r="AC520" s="49" t="s">
        <v>6073</v>
      </c>
      <c r="AD520" s="16" t="str">
        <f>VLOOKUP(B520,SAOM!B$2:T2061,16,0)</f>
        <v xml:space="preserve">26/6 - Ninguém atende
Cnes: 2169630 
UNIDADE DE SAÚDE DA FAMÍLIA CORRENTINHO </v>
      </c>
      <c r="AE520" s="16">
        <f t="shared" si="17"/>
        <v>41213</v>
      </c>
      <c r="AF520" s="60" t="s">
        <v>4492</v>
      </c>
      <c r="AG520" s="60"/>
      <c r="AH520" s="187"/>
      <c r="AI520" s="121"/>
      <c r="AJ520" s="121"/>
      <c r="AK520" s="44"/>
      <c r="AL520" s="62" t="s">
        <v>4492</v>
      </c>
    </row>
    <row r="521" spans="1:38" s="62"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3833</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5" t="str">
        <f>VLOOKUP(B521,SAOM!B$2:O2062,11,0)</f>
        <v>39740-000</v>
      </c>
      <c r="X521" s="37" t="str">
        <f>VLOOKUP(B521,SAOM!B$2:Q2062,13,0)</f>
        <v>00:20:0E:10:54:f8</v>
      </c>
      <c r="Y521" s="28">
        <v>41121</v>
      </c>
      <c r="Z521" s="44" t="s">
        <v>5739</v>
      </c>
      <c r="AA521" s="16">
        <v>41144</v>
      </c>
      <c r="AB521" s="32">
        <f>VLOOKUP(C521,Relatorios!A$3:B1292,2,0)</f>
        <v>41183</v>
      </c>
      <c r="AC521" s="114" t="s">
        <v>5975</v>
      </c>
      <c r="AD521" s="16" t="str">
        <f>VLOOKUP(B521,SAOM!B$2:T2062,16,0)</f>
        <v>Cnes: 2169649 
UNIDADE DE SAÚDE DA FAMÍLIA PITO 
Endereço incorreto
 Endereço correto : rua g , centro 19/06/2012</v>
      </c>
      <c r="AE521" s="16">
        <f t="shared" si="17"/>
        <v>41234</v>
      </c>
      <c r="AF521" s="60" t="s">
        <v>4492</v>
      </c>
      <c r="AG521" s="60"/>
      <c r="AH521" s="187"/>
      <c r="AI521" s="128"/>
      <c r="AJ521" s="128"/>
      <c r="AK521" s="44"/>
      <c r="AL521" s="62" t="s">
        <v>4492</v>
      </c>
    </row>
    <row r="522" spans="1:38" s="62"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3833</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5">
        <f>VLOOKUP(B522,SAOM!B$2:O2063,11,0)</f>
        <v>39740000</v>
      </c>
      <c r="X522" s="37" t="str">
        <f>VLOOKUP(B522,SAOM!B$2:Q2063,13,0)</f>
        <v>00:20:0E:10:4F:57</v>
      </c>
      <c r="Y522" s="28">
        <v>41120</v>
      </c>
      <c r="Z522" s="13" t="s">
        <v>5739</v>
      </c>
      <c r="AA522" s="60">
        <v>41120</v>
      </c>
      <c r="AB522" s="32">
        <f>VLOOKUP(C522,Relatorios!A$3:B1293,2,0)</f>
        <v>41183</v>
      </c>
      <c r="AC522" s="49" t="s">
        <v>5962</v>
      </c>
      <c r="AD522" s="16" t="str">
        <f>VLOOKUP(B522,SAOM!B$2:T2063,16,0)</f>
        <v xml:space="preserve">Cnes: 2218186 
PSF REGIONAL VI </v>
      </c>
      <c r="AE522" s="16">
        <f t="shared" si="17"/>
        <v>41210</v>
      </c>
      <c r="AF522" s="60" t="s">
        <v>4492</v>
      </c>
      <c r="AG522" s="60"/>
      <c r="AH522" s="187"/>
      <c r="AI522" s="121"/>
      <c r="AJ522" s="121"/>
      <c r="AK522" s="44"/>
      <c r="AL522" s="62" t="s">
        <v>4492</v>
      </c>
    </row>
    <row r="523" spans="1:38" s="62"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3833</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5" t="str">
        <f>VLOOKUP(B523,SAOM!B$2:O2064,11,0)</f>
        <v>39740-000</v>
      </c>
      <c r="X523" s="37" t="str">
        <f>VLOOKUP(B523,SAOM!B$2:Q2064,13,0)</f>
        <v>00:20:0E:10:4A:94</v>
      </c>
      <c r="Y523" s="28">
        <v>41120</v>
      </c>
      <c r="Z523" s="44" t="s">
        <v>5739</v>
      </c>
      <c r="AA523" s="60">
        <v>41148</v>
      </c>
      <c r="AB523" s="32">
        <f>VLOOKUP(C523,Relatorios!A$3:B1294,2,0)</f>
        <v>41183</v>
      </c>
      <c r="AC523" s="114" t="s">
        <v>5977</v>
      </c>
      <c r="AD523" s="16" t="str">
        <f>VLOOKUP(B523,SAOM!B$2:T2064,16,0)</f>
        <v>Cnes: 2218178 
PSF REGIONAL VII A 
Endereço incorreto.(33) 34212616 ENDEREÇO correto  (rua primavera 428. colina verde) 19/06/2012</v>
      </c>
      <c r="AE523" s="16">
        <f t="shared" si="17"/>
        <v>41238</v>
      </c>
      <c r="AF523" s="60">
        <v>41201</v>
      </c>
      <c r="AG523" s="60">
        <v>41284</v>
      </c>
      <c r="AH523" s="187" t="s">
        <v>8983</v>
      </c>
      <c r="AI523" s="13" t="s">
        <v>12550</v>
      </c>
      <c r="AJ523" s="128" t="s">
        <v>14235</v>
      </c>
      <c r="AK523" s="44" t="s">
        <v>4492</v>
      </c>
      <c r="AL523" s="62" t="s">
        <v>4492</v>
      </c>
    </row>
    <row r="524" spans="1:38" s="62"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3833</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5">
        <f>VLOOKUP(B524,SAOM!B$2:O2065,11,0)</f>
        <v>39740000</v>
      </c>
      <c r="X524" s="37" t="str">
        <f>VLOOKUP(B524,SAOM!B$2:Q2065,13,0)</f>
        <v>00:20:0e:10:4a:8f</v>
      </c>
      <c r="Y524" s="28">
        <v>41120</v>
      </c>
      <c r="Z524" s="44" t="s">
        <v>5739</v>
      </c>
      <c r="AA524" s="60">
        <v>41148</v>
      </c>
      <c r="AB524" s="32">
        <f>VLOOKUP(C524,Relatorios!A$3:B1295,2,0)</f>
        <v>41183</v>
      </c>
      <c r="AC524" s="49" t="s">
        <v>5958</v>
      </c>
      <c r="AD524" s="16" t="str">
        <f>VLOOKUP(B524,SAOM!B$2:T2065,16,0)</f>
        <v xml:space="preserve">Cnes: 2218194 
PSF REGIONAL VII B </v>
      </c>
      <c r="AE524" s="16">
        <f t="shared" si="17"/>
        <v>41238</v>
      </c>
      <c r="AF524" s="60" t="s">
        <v>4492</v>
      </c>
      <c r="AG524" s="60"/>
      <c r="AH524" s="187"/>
      <c r="AI524" s="121"/>
      <c r="AJ524" s="121"/>
      <c r="AK524" s="44"/>
      <c r="AL524" s="62" t="s">
        <v>4492</v>
      </c>
    </row>
    <row r="525" spans="1:38" s="62"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3810</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9" t="str">
        <f>VLOOKUP(B525,SAOM!B$2:M2066,9,0)</f>
        <v>Ana Maria Domingues</v>
      </c>
      <c r="U525" s="28" t="str">
        <f>VLOOKUP(B525,SAOM!B$2:N2066,10,0)</f>
        <v>Avenida Luzia Brandão Fraga de Souza , s/n - Bairro Loanda</v>
      </c>
      <c r="V525" s="59" t="str">
        <f>VLOOKUP(B525,SAOM!B$2:P2066,12,0)</f>
        <v>(31) 3852-1879</v>
      </c>
      <c r="W525" s="181">
        <f>VLOOKUP(B525,SAOM!B$2:O2066,11,0)</f>
        <v>35931023</v>
      </c>
      <c r="X525" s="35" t="str">
        <f>VLOOKUP(B525,SAOM!B$2:Q2066,13,0)</f>
        <v>00:20:0E:10:4C:FC</v>
      </c>
      <c r="Y525" s="28">
        <v>41108</v>
      </c>
      <c r="Z525" s="44" t="s">
        <v>4098</v>
      </c>
      <c r="AA525" s="60">
        <v>41109</v>
      </c>
      <c r="AB525" s="32" t="e">
        <f>VLOOKUP(C525,Relatorios!A$3:B1296,2,0)</f>
        <v>#N/A</v>
      </c>
      <c r="AC525" s="49"/>
      <c r="AD525" s="60" t="str">
        <f>VLOOKUP(B525,SAOM!B$2:T2066,16,0)</f>
        <v xml:space="preserve">Cnes: 2170620 
Centro Social Urbano </v>
      </c>
      <c r="AE525" s="60">
        <f t="shared" si="17"/>
        <v>41199</v>
      </c>
      <c r="AF525" s="60">
        <v>41253</v>
      </c>
      <c r="AG525" s="60">
        <v>41264</v>
      </c>
      <c r="AH525" s="187" t="s">
        <v>8982</v>
      </c>
      <c r="AI525" s="121" t="s">
        <v>12553</v>
      </c>
      <c r="AJ525" s="121" t="s">
        <v>13656</v>
      </c>
      <c r="AK525" s="44" t="s">
        <v>4443</v>
      </c>
      <c r="AL525" s="62" t="s">
        <v>4492</v>
      </c>
    </row>
    <row r="526" spans="1:38" s="62" customFormat="1" ht="15.75" customHeight="1">
      <c r="A526" s="43">
        <v>3667</v>
      </c>
      <c r="B526" s="35">
        <v>3667</v>
      </c>
      <c r="C526" s="35">
        <v>3667</v>
      </c>
      <c r="D526" s="35" t="str">
        <f>VLOOKUP(B526,SAOM!B$2:H2183,7,0)</f>
        <v>SES-MAIS-3667</v>
      </c>
      <c r="E526" s="28">
        <v>41071</v>
      </c>
      <c r="F526" s="28">
        <v>41153</v>
      </c>
      <c r="G526" s="28">
        <f>VLOOKUP(B526,SAOM!B$2:D2070,3,0)</f>
        <v>41153</v>
      </c>
      <c r="H526" s="28">
        <f t="shared" si="16"/>
        <v>41168</v>
      </c>
      <c r="I526" s="28">
        <v>41086</v>
      </c>
      <c r="J526" s="52" t="s">
        <v>511</v>
      </c>
      <c r="K526" s="35" t="str">
        <f>VLOOKUP(B526,SAOM!B$2:H2067,4,0)</f>
        <v>Aceito</v>
      </c>
      <c r="L526" s="52" t="s">
        <v>495</v>
      </c>
      <c r="M526" s="52" t="s">
        <v>497</v>
      </c>
      <c r="N526" s="44" t="s">
        <v>2764</v>
      </c>
      <c r="O526" s="44" t="str">
        <f>VLOOKUP(N526,Coordenadas!B$2:C1373,2,0)</f>
        <v>NORDESTE</v>
      </c>
      <c r="P526" s="44" t="str">
        <f>VLOOKUP(N526,Coordenadas!B$2:D1373,3,0)</f>
        <v xml:space="preserve"> 17° 4'23.77"S</v>
      </c>
      <c r="Q526" s="44" t="str">
        <f>VLOOKUP(N526,Coordenadas!B$2:E1373,4,0)</f>
        <v xml:space="preserve"> 40°42'41.34"O</v>
      </c>
      <c r="R526" s="35">
        <v>4033</v>
      </c>
      <c r="S526" s="28">
        <v>41129</v>
      </c>
      <c r="T526" s="59" t="str">
        <f>VLOOKUP(B526,SAOM!B$2:M2067,9,0)</f>
        <v>Sara Ferraz de Araújo</v>
      </c>
      <c r="U526" s="28" t="str">
        <f>VLOOKUP(B526,SAOM!B$2:N2067,10,0)</f>
        <v>AVENIDA MONTE PASCOAL , s/n - Centro</v>
      </c>
      <c r="V526" s="59" t="str">
        <f>VLOOKUP(B526,SAOM!B$2:P2067,12,0)</f>
        <v>(33) 3627-7150</v>
      </c>
      <c r="W526" s="181" t="str">
        <f>VLOOKUP(B526,SAOM!B$2:O2067,11,0)</f>
        <v>39873-000</v>
      </c>
      <c r="X526" s="35" t="str">
        <f>VLOOKUP(B526,SAOM!B$2:Q2067,13,0)</f>
        <v>00:20:0E:10:58:CE</v>
      </c>
      <c r="Y526" s="28">
        <v>41333</v>
      </c>
      <c r="Z526" s="44" t="s">
        <v>15978</v>
      </c>
      <c r="AA526" s="60">
        <v>41334</v>
      </c>
      <c r="AB526" s="61" t="e">
        <f>VLOOKUP(C526,Relatorios!A$3:B1297,2,0)</f>
        <v>#N/A</v>
      </c>
      <c r="AC526" s="77" t="s">
        <v>4464</v>
      </c>
      <c r="AD526" s="60" t="str">
        <f>VLOOKUP(B526,SAOM!B$2:T2067,16,0)</f>
        <v>NÃO RECEBE CHAMADA OU NÃO EXISTE
Cnes: 2185946 
secretariademachacalis@hotmail.com 
UNIDADE DE SAÚDE DA FAMÍLIA MONTE PASCOAL</v>
      </c>
      <c r="AE526" s="60">
        <f t="shared" si="17"/>
        <v>41424</v>
      </c>
      <c r="AF526" s="60" t="s">
        <v>4492</v>
      </c>
      <c r="AG526" s="60"/>
      <c r="AH526" s="187"/>
      <c r="AI526" s="126"/>
      <c r="AJ526" s="126"/>
      <c r="AK526" s="44"/>
      <c r="AL526" s="62" t="s">
        <v>4492</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3854</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5">
        <f>VLOOKUP(B527,SAOM!B$2:O2068,11,0)</f>
        <v>38770000</v>
      </c>
      <c r="X527" s="37" t="str">
        <f>VLOOKUP(B527,SAOM!B$2:Q2068,13,0)</f>
        <v>00:20:0e:10:4b:09</v>
      </c>
      <c r="Y527" s="15">
        <v>41156</v>
      </c>
      <c r="Z527" s="13" t="s">
        <v>6595</v>
      </c>
      <c r="AA527" s="16">
        <v>41156</v>
      </c>
      <c r="AB527" s="32">
        <f>VLOOKUP(C527,Relatorios!A$3:B1298,2,0)</f>
        <v>41254</v>
      </c>
      <c r="AC527" s="64" t="s">
        <v>6232</v>
      </c>
      <c r="AD527" s="16" t="str">
        <f>VLOOKUP(B527,SAOM!B$2:T2068,16,0)</f>
        <v xml:space="preserve">Cnes: 2101645 
PSF CENTRO DE ATENÇÃO DA CRIANÇA CAIC 
NÃO ESTA CIENTE Verificar o telefone 19/06/2012
</v>
      </c>
      <c r="AE527" s="16">
        <f t="shared" si="17"/>
        <v>41246</v>
      </c>
      <c r="AF527" s="16" t="s">
        <v>4492</v>
      </c>
      <c r="AG527" s="16"/>
      <c r="AH527" s="51"/>
      <c r="AI527" s="127"/>
      <c r="AJ527" s="127"/>
      <c r="AK527" s="13"/>
      <c r="AL527" s="17" t="s">
        <v>4492</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5">
        <f>VLOOKUP(B528,SAOM!B$2:O2069,11,0)</f>
        <v>39800000</v>
      </c>
      <c r="X528" s="37" t="str">
        <f>VLOOKUP(B528,SAOM!B$2:Q2069,13,0)</f>
        <v>-</v>
      </c>
      <c r="Y528" s="15"/>
      <c r="Z528" s="13"/>
      <c r="AA528" s="16"/>
      <c r="AB528" s="32" t="e">
        <f>VLOOKUP(C528,Relatorios!A$3:B1299,2,0)</f>
        <v>#N/A</v>
      </c>
      <c r="AC528" s="45" t="s">
        <v>4094</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4492</v>
      </c>
      <c r="AG528" s="16"/>
      <c r="AH528" s="51"/>
      <c r="AI528" s="120"/>
      <c r="AJ528" s="120"/>
      <c r="AK528" s="13"/>
      <c r="AL528" s="17" t="s">
        <v>4492</v>
      </c>
    </row>
    <row r="529" spans="1:38" s="62"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5">
        <f>VLOOKUP(B529,SAOM!B$2:O2070,11,0)</f>
        <v>39800000</v>
      </c>
      <c r="X529" s="37" t="str">
        <f>VLOOKUP(B529,SAOM!B$2:Q2070,13,0)</f>
        <v>00:20:0e:10:51:c6</v>
      </c>
      <c r="Y529" s="28">
        <v>41102</v>
      </c>
      <c r="Z529" s="44" t="s">
        <v>5332</v>
      </c>
      <c r="AA529" s="60">
        <v>41138</v>
      </c>
      <c r="AB529" s="32">
        <f>VLOOKUP(C529,Relatorios!A$3:B1300,2,0)</f>
        <v>41183</v>
      </c>
      <c r="AC529" s="49" t="s">
        <v>5489</v>
      </c>
      <c r="AD529" s="16" t="str">
        <f>VLOOKUP(B529,SAOM!B$2:T2070,16,0)</f>
        <v xml:space="preserve">Cnes: 6696449 
PSF Manoel Pimenta </v>
      </c>
      <c r="AE529" s="16">
        <f t="shared" si="17"/>
        <v>41228</v>
      </c>
      <c r="AF529" s="60" t="s">
        <v>4492</v>
      </c>
      <c r="AG529" s="60"/>
      <c r="AH529" s="187"/>
      <c r="AI529" s="121"/>
      <c r="AJ529" s="121"/>
      <c r="AK529" s="107" t="s">
        <v>5333</v>
      </c>
      <c r="AL529" s="62" t="s">
        <v>4492</v>
      </c>
    </row>
    <row r="530" spans="1:38" s="62"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5" t="str">
        <f>VLOOKUP(B530,SAOM!B$2:O2071,11,0)</f>
        <v>39800-000</v>
      </c>
      <c r="X530" s="37" t="str">
        <f>VLOOKUP(B530,SAOM!B$2:Q2071,13,0)</f>
        <v>00:20:0E:10:54:D3</v>
      </c>
      <c r="Y530" s="28">
        <v>41207</v>
      </c>
      <c r="Z530" s="44" t="s">
        <v>8302</v>
      </c>
      <c r="AA530" s="60">
        <v>41207</v>
      </c>
      <c r="AB530" s="32" t="str">
        <f>VLOOKUP(C530,Relatorios!A$3:B1301,2,0)</f>
        <v>Pendente</v>
      </c>
      <c r="AC530" s="49" t="s">
        <v>6912</v>
      </c>
      <c r="AD530" s="16" t="str">
        <f>VLOOKUP(B530,SAOM!B$2:T2071,16,0)</f>
        <v xml:space="preserve">20/08/2012 11:38:23 - Ivan Santos - Resolvida. 
26/6 - Foram feitas varias tentativas sem sucesso. 
Cnes: 2220792 
PSF Monte Carlo/Serra Verde </v>
      </c>
      <c r="AE530" s="60">
        <f t="shared" si="17"/>
        <v>41297</v>
      </c>
      <c r="AF530" s="60" t="s">
        <v>4492</v>
      </c>
      <c r="AG530" s="60"/>
      <c r="AH530" s="187"/>
      <c r="AI530" s="121"/>
      <c r="AJ530" s="121"/>
      <c r="AK530" s="44"/>
      <c r="AL530" s="62" t="s">
        <v>4492</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5" t="str">
        <f>VLOOKUP(B531,SAOM!B$2:O2072,11,0)</f>
        <v>39800-000</v>
      </c>
      <c r="X531" s="37" t="str">
        <f>VLOOKUP(B531,SAOM!B$2:Q2072,13,0)</f>
        <v>00:20:0E:10:54:0D</v>
      </c>
      <c r="Y531" s="15">
        <v>41211</v>
      </c>
      <c r="Z531" s="13" t="s">
        <v>8473</v>
      </c>
      <c r="AA531" s="16">
        <v>41211</v>
      </c>
      <c r="AB531" s="32" t="str">
        <f>VLOOKUP(C531,Relatorios!A$3:B1302,2,0)</f>
        <v>Pendente</v>
      </c>
      <c r="AC531" s="56" t="s">
        <v>6916</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14127</v>
      </c>
      <c r="AH531" s="51" t="s">
        <v>8983</v>
      </c>
      <c r="AI531" s="120" t="s">
        <v>14246</v>
      </c>
      <c r="AJ531" s="120" t="s">
        <v>4492</v>
      </c>
      <c r="AK531" s="13"/>
      <c r="AL531" s="17" t="s">
        <v>4492</v>
      </c>
    </row>
    <row r="532" spans="1:38" s="62" customFormat="1" ht="15.75" customHeight="1">
      <c r="A532" s="43">
        <v>3694</v>
      </c>
      <c r="B532" s="35">
        <v>3694</v>
      </c>
      <c r="C532" s="196">
        <v>3694</v>
      </c>
      <c r="D532" s="35" t="str">
        <f>VLOOKUP(B532,SAOM!B$2:H2189,7,0)</f>
        <v>SES-TENI-3694</v>
      </c>
      <c r="E532" s="28">
        <v>41071</v>
      </c>
      <c r="F532" s="28">
        <v>41178</v>
      </c>
      <c r="G532" s="28">
        <f>VLOOKUP(B532,SAOM!B$2:D2076,3,0)</f>
        <v>41178</v>
      </c>
      <c r="H532" s="28">
        <f t="shared" si="16"/>
        <v>41193</v>
      </c>
      <c r="I532" s="28">
        <v>41079</v>
      </c>
      <c r="J532" s="52" t="s">
        <v>511</v>
      </c>
      <c r="K532" s="35" t="str">
        <f>VLOOKUP(B532,SAOM!B$2:H2073,4,0)</f>
        <v>Aceito</v>
      </c>
      <c r="L532" s="52" t="s">
        <v>495</v>
      </c>
      <c r="M532" s="52" t="s">
        <v>497</v>
      </c>
      <c r="N532" s="44" t="s">
        <v>173</v>
      </c>
      <c r="O532" s="44" t="str">
        <f>VLOOKUP(N532,Coordenadas!B$2:C1379,2,0)</f>
        <v>NORDESTE</v>
      </c>
      <c r="P532" s="44" t="str">
        <f>VLOOKUP(N532,Coordenadas!B$2:D1379,3,0)</f>
        <v xml:space="preserve"> 17°51'13.38"S</v>
      </c>
      <c r="Q532" s="44" t="str">
        <f>VLOOKUP(N532,Coordenadas!B$2:E1379,4,0)</f>
        <v xml:space="preserve"> 41°30'54.30"O</v>
      </c>
      <c r="R532" s="35">
        <v>4033</v>
      </c>
      <c r="S532" s="28">
        <v>41169</v>
      </c>
      <c r="T532" s="59" t="str">
        <f>VLOOKUP(B532,SAOM!B$2:M2073,9,0)</f>
        <v>Marta  Camilo / Myrna Figueredo</v>
      </c>
      <c r="U532" s="28" t="str">
        <f>VLOOKUP(B532,SAOM!B$2:N2073,10,0)</f>
        <v>Avenida Bahia Minas , s/n - Zona Rural</v>
      </c>
      <c r="V532" s="59" t="str">
        <f>VLOOKUP(B532,SAOM!B$2:P2073,12,0)</f>
        <v>(33) 3529-2328</v>
      </c>
      <c r="W532" s="181" t="str">
        <f>VLOOKUP(B532,SAOM!B$2:O2073,11,0)</f>
        <v>39800-000</v>
      </c>
      <c r="X532" s="35" t="str">
        <f>VLOOKUP(B532,SAOM!B$2:Q2073,13,0)</f>
        <v>00:20:0e:10:59:5d</v>
      </c>
      <c r="Y532" s="28">
        <v>41331</v>
      </c>
      <c r="Z532" s="44" t="s">
        <v>6071</v>
      </c>
      <c r="AA532" s="60">
        <v>41332</v>
      </c>
      <c r="AB532" s="61" t="e">
        <f>VLOOKUP(C532,Relatorios!A$3:B1303,2,0)</f>
        <v>#N/A</v>
      </c>
      <c r="AC532" s="49" t="s">
        <v>6917</v>
      </c>
      <c r="AD532" s="60" t="str">
        <f>VLOOKUP(B532,SAOM!B$2:T2073,16,0)</f>
        <v>20/08/2012 15:00:54
Ivan Santos
PSF Pedro Versiani não possui telefone, entrar em contato na Secretaria de Saude((33) 3529-2328 ). 
Cnes: 6520782 PSF Pedro Versiani 
Verificar o telefone nao corresponde. 19/06/2012</v>
      </c>
      <c r="AE532" s="60">
        <f t="shared" si="17"/>
        <v>41422</v>
      </c>
      <c r="AF532" s="60" t="s">
        <v>4492</v>
      </c>
      <c r="AG532" s="60"/>
      <c r="AH532" s="187"/>
      <c r="AI532" s="121"/>
      <c r="AJ532" s="121"/>
      <c r="AK532" s="44"/>
      <c r="AL532" s="62" t="s">
        <v>4492</v>
      </c>
    </row>
    <row r="533" spans="1:38" s="62"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3922</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5">
        <f>VLOOKUP(B533,SAOM!B$2:O2074,11,0)</f>
        <v>39860000</v>
      </c>
      <c r="X533" s="37" t="str">
        <f>VLOOKUP(B533,SAOM!B$2:Q2074,13,0)</f>
        <v>00:20:0e:10:4f:4d</v>
      </c>
      <c r="Y533" s="28">
        <v>41116</v>
      </c>
      <c r="Z533" s="44" t="s">
        <v>2577</v>
      </c>
      <c r="AA533" s="60">
        <v>41120</v>
      </c>
      <c r="AB533" s="32">
        <f>VLOOKUP(C533,Relatorios!A$3:B1304,2,0)</f>
        <v>41183</v>
      </c>
      <c r="AC533" s="49" t="s">
        <v>5737</v>
      </c>
      <c r="AD533" s="16" t="str">
        <f>VLOOKUP(B533,SAOM!B$2:T2074,16,0)</f>
        <v xml:space="preserve">Cnes: 2210576 
UNIDADE DE SAÚDE FAMÍLIA LATICÍNIO </v>
      </c>
      <c r="AE533" s="16">
        <f t="shared" si="17"/>
        <v>41210</v>
      </c>
      <c r="AF533" s="60" t="s">
        <v>4492</v>
      </c>
      <c r="AG533" s="60"/>
      <c r="AH533" s="187"/>
      <c r="AI533" s="121"/>
      <c r="AJ533" s="121"/>
      <c r="AK533" s="44"/>
      <c r="AL533" s="62" t="s">
        <v>4492</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5">
        <f>VLOOKUP(B534,SAOM!B$2:O2075,11,0)</f>
        <v>39800000</v>
      </c>
      <c r="X534" s="37" t="str">
        <f>VLOOKUP(B534,SAOM!B$2:Q2075,13,0)</f>
        <v>00:20:0e:10:4f:50</v>
      </c>
      <c r="Y534" s="15">
        <v>41130</v>
      </c>
      <c r="Z534" s="13" t="s">
        <v>5753</v>
      </c>
      <c r="AA534" s="16">
        <v>41135</v>
      </c>
      <c r="AB534" s="32">
        <f>VLOOKUP(C534,Relatorios!A$3:B1305,2,0)</f>
        <v>41193</v>
      </c>
      <c r="AC534" s="45"/>
      <c r="AD534" s="16" t="str">
        <f>VLOOKUP(B534,SAOM!B$2:T2075,16,0)</f>
        <v xml:space="preserve">Cnes: 2705346 
PSF Mucuri </v>
      </c>
      <c r="AE534" s="16">
        <f t="shared" si="17"/>
        <v>41225</v>
      </c>
      <c r="AF534" s="16" t="s">
        <v>4492</v>
      </c>
      <c r="AG534" s="16"/>
      <c r="AH534" s="51"/>
      <c r="AI534" s="120"/>
      <c r="AJ534" s="120"/>
      <c r="AK534" s="13"/>
      <c r="AL534" s="17" t="s">
        <v>4492</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5" t="str">
        <f>VLOOKUP(B535,SAOM!B$2:O2076,11,0)</f>
        <v>39800-000</v>
      </c>
      <c r="X535" s="37" t="str">
        <f>VLOOKUP(B535,SAOM!B$2:Q2076,13,0)</f>
        <v>00:20:0E:10:54:62</v>
      </c>
      <c r="Y535" s="15">
        <v>41208</v>
      </c>
      <c r="Z535" s="13" t="s">
        <v>9430</v>
      </c>
      <c r="AA535" s="16">
        <v>41211</v>
      </c>
      <c r="AB535" s="32">
        <f>VLOOKUP(C535,Relatorios!A$3:B1306,2,0)</f>
        <v>41254</v>
      </c>
      <c r="AC535" s="56" t="s">
        <v>6918</v>
      </c>
      <c r="AD535" s="16" t="str">
        <f>VLOOKUP(B535,SAOM!B$2:T2076,16,0)</f>
        <v>21/08/2012 13:35:52
Ivan Santos
Resolvida. 
Cnes: 5916992 
PSF Pindorama/Vila Esperança 
Cliente não está ciente 19/06/2012</v>
      </c>
      <c r="AE535" s="16">
        <f t="shared" si="17"/>
        <v>41301</v>
      </c>
      <c r="AF535" s="16" t="s">
        <v>4492</v>
      </c>
      <c r="AG535" s="16"/>
      <c r="AH535" s="51"/>
      <c r="AI535" s="120"/>
      <c r="AJ535" s="120"/>
      <c r="AK535" s="13"/>
      <c r="AL535" s="17" t="s">
        <v>4492</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3880</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5">
        <f>VLOOKUP(B536,SAOM!B$2:O2077,11,0)</f>
        <v>39830000</v>
      </c>
      <c r="X536" s="37" t="str">
        <f>VLOOKUP(B536,SAOM!B$2:Q2077,13,0)</f>
        <v>00:20:0e:10:4f:5d</v>
      </c>
      <c r="Y536" s="15">
        <v>41116</v>
      </c>
      <c r="Z536" s="13" t="s">
        <v>5753</v>
      </c>
      <c r="AA536" s="16">
        <v>41117</v>
      </c>
      <c r="AB536" s="32">
        <f>VLOOKUP(C536,Relatorios!A$3:B1307,2,0)</f>
        <v>41193</v>
      </c>
      <c r="AC536" s="45"/>
      <c r="AD536" s="16" t="str">
        <f>VLOOKUP(B536,SAOM!B$2:T2077,16,0)</f>
        <v xml:space="preserve">Cnes: 2211203 
PSF PARCERIA COM A VIDA </v>
      </c>
      <c r="AE536" s="16">
        <f t="shared" si="17"/>
        <v>41207</v>
      </c>
      <c r="AF536" s="16" t="s">
        <v>4492</v>
      </c>
      <c r="AG536" s="16"/>
      <c r="AH536" s="51"/>
      <c r="AI536" s="120"/>
      <c r="AJ536" s="120"/>
      <c r="AK536" s="13"/>
      <c r="AL536" s="17" t="s">
        <v>4492</v>
      </c>
    </row>
    <row r="537" spans="1:38" s="62"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3880</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5" t="str">
        <f>VLOOKUP(B537,SAOM!B$2:O2078,11,0)</f>
        <v>39830-000</v>
      </c>
      <c r="X537" s="37" t="str">
        <f>VLOOKUP(B537,SAOM!B$2:Q2078,13,0)</f>
        <v>00:20:0E:10:4C:E6</v>
      </c>
      <c r="Y537" s="28">
        <v>41121</v>
      </c>
      <c r="Z537" s="13" t="s">
        <v>5753</v>
      </c>
      <c r="AA537" s="60">
        <v>41124</v>
      </c>
      <c r="AB537" s="32">
        <f>VLOOKUP(C537,Relatorios!A$3:B1308,2,0)</f>
        <v>41193</v>
      </c>
      <c r="AC537" s="49" t="s">
        <v>6070</v>
      </c>
      <c r="AD537" s="16" t="str">
        <f>VLOOKUP(B537,SAOM!B$2:T2078,16,0)</f>
        <v>Conseguiu contato
Cnes: 2209888  PSF SAÚDE PARA TODOS 
Verificar o telefone COM DEFEITO(SO OCUPADO) 19/06/2012</v>
      </c>
      <c r="AE537" s="16">
        <f t="shared" si="17"/>
        <v>41214</v>
      </c>
      <c r="AF537" s="60" t="s">
        <v>4492</v>
      </c>
      <c r="AG537" s="60"/>
      <c r="AH537" s="187"/>
      <c r="AI537" s="121"/>
      <c r="AJ537" s="121"/>
      <c r="AK537" s="44"/>
      <c r="AL537" s="62" t="s">
        <v>4492</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3810</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5" t="str">
        <f>VLOOKUP(B538,SAOM!B$2:O2079,11,0)</f>
        <v>35930-205</v>
      </c>
      <c r="X538" s="37" t="str">
        <f>VLOOKUP(B538,SAOM!B$2:Q2079,13,0)</f>
        <v>00:20:0E:10:4F:24</v>
      </c>
      <c r="Y538" s="15">
        <v>41107</v>
      </c>
      <c r="Z538" s="13" t="s">
        <v>4098</v>
      </c>
      <c r="AA538" s="16">
        <v>41108</v>
      </c>
      <c r="AB538" s="32" t="e">
        <f>VLOOKUP(C538,Relatorios!A$3:B1309,2,0)</f>
        <v>#N/A</v>
      </c>
      <c r="AC538" s="45"/>
      <c r="AD538" s="16" t="str">
        <f>VLOOKUP(B538,SAOM!B$2:T2079,16,0)</f>
        <v xml:space="preserve">Cnes: 2170639 
Centro de Saúde Santo Hipólito </v>
      </c>
      <c r="AE538" s="16">
        <f t="shared" si="17"/>
        <v>41198</v>
      </c>
      <c r="AF538" s="16" t="s">
        <v>4492</v>
      </c>
      <c r="AG538" s="16"/>
      <c r="AH538" s="51"/>
      <c r="AI538" s="120"/>
      <c r="AJ538" s="120"/>
      <c r="AK538" s="73" t="s">
        <v>5495</v>
      </c>
      <c r="AL538" s="17" t="s">
        <v>4492</v>
      </c>
    </row>
    <row r="539" spans="1:38" s="62"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3810</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9" t="str">
        <f>VLOOKUP(B539,SAOM!B$2:M2080,9,0)</f>
        <v>Adriane Aparecida Fuscaldi</v>
      </c>
      <c r="U539" s="28" t="str">
        <f>VLOOKUP(B539,SAOM!B$2:N2080,10,0)</f>
        <v>Rua Duque de Caxias , s/n - Bairro Nª Srª da Conceição</v>
      </c>
      <c r="V539" s="59" t="str">
        <f>VLOOKUP(B539,SAOM!B$2:P2080,12,0)</f>
        <v>(31) 3852-6002</v>
      </c>
      <c r="W539" s="181">
        <f>VLOOKUP(B539,SAOM!B$2:O2080,11,0)</f>
        <v>35930198</v>
      </c>
      <c r="X539" s="35" t="str">
        <f>VLOOKUP(B539,SAOM!B$2:Q2080,13,0)</f>
        <v>00:20:0E:10:52:B8</v>
      </c>
      <c r="Y539" s="28">
        <v>41109</v>
      </c>
      <c r="Z539" s="44" t="s">
        <v>4098</v>
      </c>
      <c r="AA539" s="60">
        <v>41109</v>
      </c>
      <c r="AB539" s="32" t="e">
        <f>VLOOKUP(C539,Relatorios!A$3:B1310,2,0)</f>
        <v>#N/A</v>
      </c>
      <c r="AC539" s="49"/>
      <c r="AD539" s="60" t="str">
        <f>VLOOKUP(B539,SAOM!B$2:T2080,16,0)</f>
        <v xml:space="preserve">policlinica.pmjm@hotmail.com
Cnes: 5335841 
Unidade Básica de Saúde de Carneirinhos </v>
      </c>
      <c r="AE539" s="60">
        <f t="shared" si="17"/>
        <v>41199</v>
      </c>
      <c r="AF539" s="60">
        <v>41253</v>
      </c>
      <c r="AG539" s="60">
        <v>41262</v>
      </c>
      <c r="AH539" s="187" t="s">
        <v>8982</v>
      </c>
      <c r="AI539" s="121" t="s">
        <v>12553</v>
      </c>
      <c r="AJ539" s="121" t="s">
        <v>13669</v>
      </c>
      <c r="AK539" s="44" t="s">
        <v>5561</v>
      </c>
      <c r="AL539" s="62" t="s">
        <v>4492</v>
      </c>
    </row>
    <row r="540" spans="1:38" s="62"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5">
        <f>VLOOKUP(B540,SAOM!B$2:O2081,11,0)</f>
        <v>39800000</v>
      </c>
      <c r="X540" s="37" t="str">
        <f>VLOOKUP(B540,SAOM!B$2:Q2081,13,0)</f>
        <v>00:20:0e:10:4f:90</v>
      </c>
      <c r="Y540" s="28">
        <v>41121</v>
      </c>
      <c r="Z540" s="13" t="s">
        <v>5753</v>
      </c>
      <c r="AA540" s="60">
        <v>41122</v>
      </c>
      <c r="AB540" s="32">
        <f>VLOOKUP(C540,Relatorios!A$3:B1311,2,0)</f>
        <v>41193</v>
      </c>
      <c r="AC540" s="49"/>
      <c r="AD540" s="16" t="str">
        <f>VLOOKUP(B540,SAOM!B$2:T2081,16,0)</f>
        <v xml:space="preserve">Cnes: 6521932 
PSF Lajinha </v>
      </c>
      <c r="AE540" s="16">
        <f t="shared" si="17"/>
        <v>41212</v>
      </c>
      <c r="AF540" s="60" t="s">
        <v>4492</v>
      </c>
      <c r="AG540" s="60"/>
      <c r="AH540" s="187"/>
      <c r="AI540" s="121"/>
      <c r="AJ540" s="121"/>
      <c r="AK540" s="44"/>
      <c r="AL540" s="62" t="s">
        <v>4492</v>
      </c>
    </row>
    <row r="541" spans="1:38" s="62"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5">
        <f>VLOOKUP(B541,SAOM!B$2:O2082,11,0)</f>
        <v>39800000</v>
      </c>
      <c r="X541" s="37" t="str">
        <f>VLOOKUP(B541,SAOM!B$2:Q2082,13,0)</f>
        <v>00:20:0E:10:54:C1</v>
      </c>
      <c r="Y541" s="28">
        <v>41205</v>
      </c>
      <c r="Z541" s="44" t="s">
        <v>8473</v>
      </c>
      <c r="AA541" s="60">
        <v>41205</v>
      </c>
      <c r="AB541" s="32" t="str">
        <f>VLOOKUP(C541,Relatorios!A$3:B1312,2,0)</f>
        <v>Pendente</v>
      </c>
      <c r="AC541" s="49" t="s">
        <v>4585</v>
      </c>
      <c r="AD541" s="16" t="str">
        <f>VLOOKUP(B541,SAOM!B$2:T2082,16,0)</f>
        <v xml:space="preserve">
2/7 - Endereço corrigido.
Cnes:5873835 PSF São Cristóvão 
Em contato com o Sr. Carlos  (33) 3529-2349 , informou que o endereço correto e Rua Dulce Benjamin N: 50 - Bairro São Cristóvão. 19/06/2012</v>
      </c>
      <c r="AE541" s="60">
        <f t="shared" si="17"/>
        <v>41295</v>
      </c>
      <c r="AF541" s="60" t="s">
        <v>4492</v>
      </c>
      <c r="AG541" s="60"/>
      <c r="AH541" s="187"/>
      <c r="AI541" s="121"/>
      <c r="AJ541" s="121"/>
      <c r="AK541" s="44"/>
      <c r="AL541" s="62" t="s">
        <v>4492</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5">
        <f>VLOOKUP(B542,SAOM!B$2:O2083,11,0)</f>
        <v>39800000</v>
      </c>
      <c r="X542" s="37" t="str">
        <f>VLOOKUP(B542,SAOM!B$2:Q2083,13,0)</f>
        <v>-</v>
      </c>
      <c r="Y542" s="15"/>
      <c r="Z542" s="13"/>
      <c r="AA542" s="16"/>
      <c r="AB542" s="32" t="e">
        <f>VLOOKUP(C542,Relatorios!A$3:B1313,2,0)</f>
        <v>#N/A</v>
      </c>
      <c r="AC542" s="45" t="s">
        <v>4095</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4492</v>
      </c>
      <c r="AG542" s="16"/>
      <c r="AH542" s="51"/>
      <c r="AI542" s="120"/>
      <c r="AJ542" s="120"/>
      <c r="AK542" s="13"/>
      <c r="AL542" s="17" t="s">
        <v>4492</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5">
        <f>VLOOKUP(B543,SAOM!B$2:O2084,11,0)</f>
        <v>39800000</v>
      </c>
      <c r="X543" s="37" t="str">
        <f>VLOOKUP(B543,SAOM!B$2:Q2084,13,0)</f>
        <v>00:20:0E:10:4A:12</v>
      </c>
      <c r="Y543" s="15">
        <v>41110</v>
      </c>
      <c r="Z543" s="13" t="s">
        <v>1600</v>
      </c>
      <c r="AA543" s="16">
        <v>41110</v>
      </c>
      <c r="AB543" s="32">
        <f>VLOOKUP(C543,Relatorios!A$3:B1314,2,0)</f>
        <v>41183</v>
      </c>
      <c r="AC543" s="45"/>
      <c r="AD543" s="16" t="str">
        <f>VLOOKUP(B543,SAOM!B$2:T2084,16,0)</f>
        <v xml:space="preserve">Cnes: 2210177 
PSF Taquara </v>
      </c>
      <c r="AE543" s="16">
        <f t="shared" si="17"/>
        <v>41200</v>
      </c>
      <c r="AF543" s="16" t="s">
        <v>4492</v>
      </c>
      <c r="AG543" s="16"/>
      <c r="AH543" s="51"/>
      <c r="AI543" s="120"/>
      <c r="AJ543" s="120"/>
      <c r="AK543" s="73" t="s">
        <v>5570</v>
      </c>
      <c r="AL543" s="17" t="s">
        <v>4492</v>
      </c>
    </row>
    <row r="544" spans="1:38" s="207" customFormat="1" ht="15.75" customHeight="1">
      <c r="A544" s="198">
        <v>3705</v>
      </c>
      <c r="B544" s="199">
        <v>3705</v>
      </c>
      <c r="C544" s="35">
        <v>3705</v>
      </c>
      <c r="D544" s="199" t="str">
        <f>VLOOKUP(B544,SAOM!B$2:H2201,7,0)</f>
        <v>SES-TENI-3705</v>
      </c>
      <c r="E544" s="200">
        <v>41071</v>
      </c>
      <c r="F544" s="200">
        <v>41171</v>
      </c>
      <c r="G544" s="200">
        <f>VLOOKUP(B544,SAOM!B$2:D2088,3,0)</f>
        <v>41171</v>
      </c>
      <c r="H544" s="200">
        <f t="shared" ref="H544:H607" si="18">F544+15</f>
        <v>41186</v>
      </c>
      <c r="I544" s="200">
        <v>41086</v>
      </c>
      <c r="J544" s="12" t="s">
        <v>511</v>
      </c>
      <c r="K544" s="199" t="str">
        <f>VLOOKUP(B544,SAOM!B$2:H2085,4,0)</f>
        <v>Aceito</v>
      </c>
      <c r="L544" s="201" t="s">
        <v>495</v>
      </c>
      <c r="M544" s="201" t="s">
        <v>497</v>
      </c>
      <c r="N544" s="75" t="s">
        <v>173</v>
      </c>
      <c r="O544" s="75" t="str">
        <f>VLOOKUP(N544,Coordenadas!B$2:C1391,2,0)</f>
        <v>NORDESTE</v>
      </c>
      <c r="P544" s="75" t="str">
        <f>VLOOKUP(N544,Coordenadas!B$2:D1391,3,0)</f>
        <v xml:space="preserve"> 17°51'13.38"S</v>
      </c>
      <c r="Q544" s="75" t="str">
        <f>VLOOKUP(N544,Coordenadas!B$2:E1391,4,0)</f>
        <v xml:space="preserve"> 41°30'54.30"O</v>
      </c>
      <c r="R544" s="199">
        <v>4033</v>
      </c>
      <c r="S544" s="200">
        <v>41169</v>
      </c>
      <c r="T544" s="241" t="str">
        <f>VLOOKUP(B544,SAOM!B$2:M2085,9,0)</f>
        <v>Viviene Vieira</v>
      </c>
      <c r="U544" s="200" t="str">
        <f>VLOOKUP(B544,SAOM!B$2:N2085,10,0)</f>
        <v>Rua José Hermógenes, n51 - Zona Rural- Bairro Topázio</v>
      </c>
      <c r="V544" s="241" t="str">
        <f>VLOOKUP(B544,SAOM!B$2:P2085,12,0)</f>
        <v>(33)3528-2181 /3529-</v>
      </c>
      <c r="W544" s="242" t="str">
        <f>VLOOKUP(B544,SAOM!B$2:O2085,11,0)</f>
        <v>39800-000</v>
      </c>
      <c r="X544" s="199" t="str">
        <f>VLOOKUP(B544,SAOM!B$2:Q2085,13,0)</f>
        <v>00:20:0E:10:59:37</v>
      </c>
      <c r="Y544" s="200">
        <v>41326</v>
      </c>
      <c r="Z544" s="75" t="s">
        <v>6592</v>
      </c>
      <c r="AA544" s="202">
        <v>41333</v>
      </c>
      <c r="AB544" s="203" t="e">
        <f>VLOOKUP(C544,Relatorios!A$3:B1315,2,0)</f>
        <v>#N/A</v>
      </c>
      <c r="AC544" s="243" t="s">
        <v>15974</v>
      </c>
      <c r="AD544" s="202" t="str">
        <f>VLOOKUP(B544,SAOM!B$2:T2085,16,0)</f>
        <v xml:space="preserve">20/08/2012 15:08:22
Ivan Santos
Viviane confirmou o endereço. 
26/6 - Em contato com a Sra. Viviane (33) 3528-2181, informou que endereço correto e Rua Mario Campos N: 51- Distrito Topázio. 
Cnes: 2705338 
PSF Topázio </v>
      </c>
      <c r="AE544" s="202">
        <f t="shared" ref="AE544:AE607" si="19">AA544+90</f>
        <v>41423</v>
      </c>
      <c r="AF544" s="202" t="s">
        <v>4492</v>
      </c>
      <c r="AG544" s="202"/>
      <c r="AH544" s="205"/>
      <c r="AI544" s="206"/>
      <c r="AJ544" s="206"/>
      <c r="AK544" s="75"/>
      <c r="AL544" s="207" t="s">
        <v>4492</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8"/>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5" t="str">
        <f>VLOOKUP(B545,SAOM!B$2:O2086,11,0)</f>
        <v>39800-000</v>
      </c>
      <c r="X545" s="37" t="str">
        <f>VLOOKUP(B545,SAOM!B$2:Q2086,13,0)</f>
        <v>-</v>
      </c>
      <c r="Y545" s="15"/>
      <c r="Z545" s="13"/>
      <c r="AA545" s="16"/>
      <c r="AB545" s="32" t="e">
        <f>VLOOKUP(C545,Relatorios!A$3:B1316,2,0)</f>
        <v>#N/A</v>
      </c>
      <c r="AC545" s="45" t="s">
        <v>6700</v>
      </c>
      <c r="AD545" s="16" t="str">
        <f>VLOOKUP(B545,SAOM!B$2:T2086,16,0)</f>
        <v xml:space="preserve">26/06/2012 17:26:43 	Hernan Martins Alves 	OS identica a OS 3685. 
Cnes: 2210185 
PSF Vila Barreiros </v>
      </c>
      <c r="AE545" s="16">
        <f t="shared" si="19"/>
        <v>90</v>
      </c>
      <c r="AF545" s="16" t="s">
        <v>4492</v>
      </c>
      <c r="AG545" s="16"/>
      <c r="AH545" s="51"/>
      <c r="AI545" s="120"/>
      <c r="AJ545" s="120"/>
      <c r="AK545" s="13"/>
      <c r="AL545" s="17" t="s">
        <v>4492</v>
      </c>
    </row>
    <row r="546" spans="1:38" s="17" customFormat="1" ht="15.75" customHeight="1">
      <c r="A546" s="11">
        <v>3715</v>
      </c>
      <c r="B546" s="35">
        <v>3715</v>
      </c>
      <c r="C546" s="35">
        <v>3715</v>
      </c>
      <c r="D546" s="37" t="str">
        <f>VLOOKUP(B546,SAOM!B$2:H2203,7,0)</f>
        <v>SES-ITRI-3715</v>
      </c>
      <c r="E546" s="15">
        <v>41072</v>
      </c>
      <c r="F546" s="15">
        <v>41125</v>
      </c>
      <c r="G546" s="15">
        <f>VLOOKUP(B546,SAOM!B$2:D2090,3,0)</f>
        <v>41125</v>
      </c>
      <c r="H546" s="15">
        <f t="shared" si="18"/>
        <v>41140</v>
      </c>
      <c r="I546" s="15">
        <v>41086</v>
      </c>
      <c r="J546" s="12" t="s">
        <v>511</v>
      </c>
      <c r="K546" s="37" t="str">
        <f>VLOOKUP(B546,SAOM!B$2:H2087,4,0)</f>
        <v>Aceito</v>
      </c>
      <c r="L546" s="12" t="s">
        <v>495</v>
      </c>
      <c r="M546" s="12" t="s">
        <v>497</v>
      </c>
      <c r="N546" s="13" t="s">
        <v>3880</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5" t="str">
        <f>VLOOKUP(B546,SAOM!B$2:O2087,11,0)</f>
        <v>39830-000</v>
      </c>
      <c r="X546" s="37" t="str">
        <f>VLOOKUP(B546,SAOM!B$2:Q2087,13,0)</f>
        <v>00:20:0E:10:58:6A</v>
      </c>
      <c r="Y546" s="15">
        <v>41332</v>
      </c>
      <c r="Z546" s="55" t="s">
        <v>7645</v>
      </c>
      <c r="AA546" s="16">
        <v>41332</v>
      </c>
      <c r="AB546" s="32" t="e">
        <f>VLOOKUP(C546,Relatorios!A$3:B1317,2,0)</f>
        <v>#N/A</v>
      </c>
      <c r="AC546" s="45" t="s">
        <v>5313</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9"/>
        <v>41422</v>
      </c>
      <c r="AF546" s="16" t="s">
        <v>4492</v>
      </c>
      <c r="AG546" s="16"/>
      <c r="AH546" s="51"/>
      <c r="AI546" s="120"/>
      <c r="AJ546" s="120"/>
      <c r="AK546" s="13"/>
      <c r="AL546" s="17" t="s">
        <v>4492</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8"/>
        <v>41132</v>
      </c>
      <c r="I547" s="15">
        <v>41086</v>
      </c>
      <c r="J547" s="12" t="s">
        <v>756</v>
      </c>
      <c r="K547" s="37" t="str">
        <f>VLOOKUP(B547,SAOM!B$2:H2088,4,0)</f>
        <v>Paralisado</v>
      </c>
      <c r="L547" s="12" t="s">
        <v>495</v>
      </c>
      <c r="M547" s="12" t="s">
        <v>502</v>
      </c>
      <c r="N547" s="13" t="s">
        <v>3880</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5">
        <f>VLOOKUP(B547,SAOM!B$2:O2088,11,0)</f>
        <v>39830000</v>
      </c>
      <c r="X547" s="37" t="str">
        <f>VLOOKUP(B547,SAOM!B$2:Q2088,13,0)</f>
        <v>-</v>
      </c>
      <c r="Y547" s="15"/>
      <c r="Z547" s="13"/>
      <c r="AA547" s="16"/>
      <c r="AB547" s="32" t="e">
        <f>VLOOKUP(C547,Relatorios!A$3:B1318,2,0)</f>
        <v>#N/A</v>
      </c>
      <c r="AC547" s="45" t="s">
        <v>4465</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9"/>
        <v>90</v>
      </c>
      <c r="AF547" s="16" t="s">
        <v>4492</v>
      </c>
      <c r="AG547" s="16"/>
      <c r="AH547" s="51"/>
      <c r="AI547" s="120"/>
      <c r="AJ547" s="120"/>
      <c r="AK547" s="13"/>
      <c r="AL547" s="17" t="s">
        <v>4492</v>
      </c>
    </row>
    <row r="548" spans="1:38" s="62" customFormat="1" ht="15.75" customHeight="1">
      <c r="A548" s="43">
        <v>3747</v>
      </c>
      <c r="B548" s="35">
        <v>3747</v>
      </c>
      <c r="C548" s="35">
        <v>3747</v>
      </c>
      <c r="D548" s="37" t="str">
        <f>VLOOKUP(B548,SAOM!B$2:H2205,7,0)</f>
        <v>SES-DOIM-3747</v>
      </c>
      <c r="E548" s="28">
        <v>41073</v>
      </c>
      <c r="F548" s="28">
        <v>41118</v>
      </c>
      <c r="G548" s="15">
        <f>VLOOKUP(B548,SAOM!B$2:D2092,3,0)</f>
        <v>41121</v>
      </c>
      <c r="H548" s="28">
        <f t="shared" si="18"/>
        <v>41133</v>
      </c>
      <c r="I548" s="28">
        <v>41086</v>
      </c>
      <c r="J548" s="52" t="s">
        <v>511</v>
      </c>
      <c r="K548" s="37" t="str">
        <f>VLOOKUP(B548,SAOM!B$2:H2089,4,0)</f>
        <v>Aceito</v>
      </c>
      <c r="L548" s="12" t="s">
        <v>495</v>
      </c>
      <c r="M548" s="52" t="s">
        <v>497</v>
      </c>
      <c r="N548" s="44" t="s">
        <v>4495</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5">
        <f>VLOOKUP(B548,SAOM!B$2:O2089,11,0)</f>
        <v>35865000</v>
      </c>
      <c r="X548" s="37" t="str">
        <f>VLOOKUP(B548,SAOM!B$2:Q2089,13,0)</f>
        <v>00:20:0E:10:53:C5</v>
      </c>
      <c r="Y548" s="28">
        <v>41241</v>
      </c>
      <c r="Z548" s="13" t="s">
        <v>6071</v>
      </c>
      <c r="AA548" s="60">
        <v>41255</v>
      </c>
      <c r="AB548" s="32" t="str">
        <f>VLOOKUP(C548,Relatorios!A$3:B1319,2,0)</f>
        <v>Pendente</v>
      </c>
      <c r="AC548" s="49" t="s">
        <v>10013</v>
      </c>
      <c r="AD548" s="16" t="str">
        <f>VLOOKUP(B548,SAOM!B$2:T2089,16,0)</f>
        <v xml:space="preserve">29/06/2012 16:07:06 	Marcos Gonzaga Milagres 	Inclusão de contato no Celular 
26/6 - Verificar telefone.
Cnes: 2168235
UNIDADE DE SAÚDE DA FAMÍLIA VIDA NOVA </v>
      </c>
      <c r="AE548" s="60">
        <f t="shared" si="19"/>
        <v>41345</v>
      </c>
      <c r="AF548" s="60" t="s">
        <v>4492</v>
      </c>
      <c r="AG548" s="60"/>
      <c r="AH548" s="187"/>
      <c r="AI548" s="121"/>
      <c r="AJ548" s="121"/>
      <c r="AK548" s="44"/>
      <c r="AL548" s="62" t="s">
        <v>4492</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8"/>
        <v>41132</v>
      </c>
      <c r="I549" s="15" t="s">
        <v>497</v>
      </c>
      <c r="J549" s="12" t="s">
        <v>511</v>
      </c>
      <c r="K549" s="37" t="str">
        <f>VLOOKUP(B549,SAOM!B$2:H2090,4,0)</f>
        <v>Aceito</v>
      </c>
      <c r="L549" s="12" t="s">
        <v>495</v>
      </c>
      <c r="M549" s="12" t="s">
        <v>495</v>
      </c>
      <c r="N549" s="13" t="s">
        <v>3880</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5">
        <f>VLOOKUP(B549,SAOM!B$2:O2090,11,0)</f>
        <v>39830000</v>
      </c>
      <c r="X549" s="37" t="str">
        <f>VLOOKUP(B549,SAOM!B$2:Q2090,13,0)</f>
        <v>00:20:0e:10:4F:69</v>
      </c>
      <c r="Y549" s="15">
        <v>41122</v>
      </c>
      <c r="Z549" s="13" t="s">
        <v>5753</v>
      </c>
      <c r="AA549" s="16">
        <v>41122</v>
      </c>
      <c r="AB549" s="32">
        <f>VLOOKUP(C549,Relatorios!A$3:B1320,2,0)</f>
        <v>41193</v>
      </c>
      <c r="AC549" s="45"/>
      <c r="AD549" s="16" t="str">
        <f>VLOOKUP(B549,SAOM!B$2:T2090,16,0)</f>
        <v xml:space="preserve">Cnes: 2209810
PSF VIVER COM SAÚDE 
</v>
      </c>
      <c r="AE549" s="16">
        <f t="shared" si="19"/>
        <v>41212</v>
      </c>
      <c r="AF549" s="16" t="s">
        <v>4492</v>
      </c>
      <c r="AG549" s="16"/>
      <c r="AH549" s="51"/>
      <c r="AI549" s="120"/>
      <c r="AJ549" s="120"/>
      <c r="AK549" s="13"/>
      <c r="AL549" s="17" t="s">
        <v>4492</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8"/>
        <v>41132</v>
      </c>
      <c r="I550" s="15">
        <v>41129</v>
      </c>
      <c r="J550" s="12" t="s">
        <v>756</v>
      </c>
      <c r="K550" s="37" t="str">
        <f>VLOOKUP(B550,SAOM!B$2:H2091,4,0)</f>
        <v>Paralisado</v>
      </c>
      <c r="L550" s="12" t="s">
        <v>495</v>
      </c>
      <c r="M550" s="12" t="s">
        <v>497</v>
      </c>
      <c r="N550" s="13" t="s">
        <v>3880</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5" t="str">
        <f>VLOOKUP(B550,SAOM!B$2:O2091,11,0)</f>
        <v>39830-000</v>
      </c>
      <c r="X550" s="37" t="str">
        <f>VLOOKUP(B550,SAOM!B$2:Q2091,13,0)</f>
        <v>-</v>
      </c>
      <c r="Y550" s="15"/>
      <c r="Z550" s="13"/>
      <c r="AA550" s="16"/>
      <c r="AB550" s="32" t="e">
        <f>VLOOKUP(C550,Relatorios!A$3:B1321,2,0)</f>
        <v>#N/A</v>
      </c>
      <c r="AC550" s="45" t="s">
        <v>6237</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9"/>
        <v>90</v>
      </c>
      <c r="AF550" s="16" t="s">
        <v>4492</v>
      </c>
      <c r="AG550" s="16"/>
      <c r="AH550" s="51"/>
      <c r="AI550" s="120"/>
      <c r="AJ550" s="120"/>
      <c r="AK550" s="13"/>
      <c r="AL550" s="17" t="s">
        <v>4492</v>
      </c>
    </row>
    <row r="551" spans="1:38" s="62" customFormat="1" ht="15.75" customHeight="1">
      <c r="A551" s="43">
        <v>3718</v>
      </c>
      <c r="B551" s="35">
        <v>3718</v>
      </c>
      <c r="C551" s="35">
        <v>3718</v>
      </c>
      <c r="D551" s="37" t="str">
        <f>VLOOKUP(B551,SAOM!B$2:H2208,7,0)</f>
        <v>SES-ITRI-3718</v>
      </c>
      <c r="E551" s="28">
        <v>41072</v>
      </c>
      <c r="F551" s="28">
        <v>41117</v>
      </c>
      <c r="G551" s="15">
        <f>VLOOKUP(B551,SAOM!B$2:D2095,3,0)</f>
        <v>41117</v>
      </c>
      <c r="H551" s="28">
        <f t="shared" si="18"/>
        <v>41132</v>
      </c>
      <c r="I551" s="28" t="s">
        <v>497</v>
      </c>
      <c r="J551" s="52" t="s">
        <v>511</v>
      </c>
      <c r="K551" s="37" t="str">
        <f>VLOOKUP(B551,SAOM!B$2:H2092,4,0)</f>
        <v>Aceito</v>
      </c>
      <c r="L551" s="52" t="s">
        <v>676</v>
      </c>
      <c r="M551" s="52" t="s">
        <v>497</v>
      </c>
      <c r="N551" s="44" t="s">
        <v>3880</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5" t="str">
        <f>VLOOKUP(B551,SAOM!B$2:O2092,11,0)</f>
        <v>39830-000</v>
      </c>
      <c r="X551" s="37" t="str">
        <f>VLOOKUP(B551,SAOM!B$2:Q2092,13,0)</f>
        <v>00:20:0e:10:4f:ae</v>
      </c>
      <c r="Y551" s="28">
        <v>41171</v>
      </c>
      <c r="Z551" s="44" t="s">
        <v>5490</v>
      </c>
      <c r="AA551" s="60">
        <v>41172</v>
      </c>
      <c r="AB551" s="32">
        <f>VLOOKUP(C551,Relatorios!A$3:B1322,2,0)</f>
        <v>41271</v>
      </c>
      <c r="AC551" s="49" t="s">
        <v>6930</v>
      </c>
      <c r="AD551" s="16" t="str">
        <f>VLOOKUP(B551,SAOM!B$2:T2092,16,0)</f>
        <v xml:space="preserve">Cnes: 2209845 
PSF PRIORIZANDO A SAÚDE 
</v>
      </c>
      <c r="AE551" s="16">
        <f t="shared" si="19"/>
        <v>41262</v>
      </c>
      <c r="AF551" s="60" t="s">
        <v>4492</v>
      </c>
      <c r="AG551" s="60"/>
      <c r="AH551" s="187"/>
      <c r="AI551" s="121"/>
      <c r="AJ551" s="121"/>
      <c r="AK551" s="44"/>
      <c r="AL551" s="62" t="s">
        <v>4492</v>
      </c>
    </row>
    <row r="552" spans="1:38" s="17" customFormat="1" ht="15.75" customHeight="1">
      <c r="A552" s="11">
        <v>3666</v>
      </c>
      <c r="B552" s="35">
        <v>3666</v>
      </c>
      <c r="C552" s="35">
        <v>3666</v>
      </c>
      <c r="D552" s="37" t="str">
        <f>VLOOKUP(B552,SAOM!B$2:H2209,7,0)</f>
        <v>SES-MAIS-3666</v>
      </c>
      <c r="E552" s="15">
        <v>41071</v>
      </c>
      <c r="F552" s="15">
        <v>41171</v>
      </c>
      <c r="G552" s="15">
        <f>VLOOKUP(B552,SAOM!B$2:D2096,3,0)</f>
        <v>41171</v>
      </c>
      <c r="H552" s="15">
        <f t="shared" si="18"/>
        <v>41186</v>
      </c>
      <c r="I552" s="15">
        <v>41086</v>
      </c>
      <c r="J552" s="12" t="s">
        <v>511</v>
      </c>
      <c r="K552" s="37" t="str">
        <f>VLOOKUP(B552,SAOM!B$2:H2093,4,0)</f>
        <v>Aceito</v>
      </c>
      <c r="L552" s="12" t="s">
        <v>495</v>
      </c>
      <c r="M552" s="12" t="s">
        <v>497</v>
      </c>
      <c r="N552" s="13" t="s">
        <v>2764</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5" t="str">
        <f>VLOOKUP(B552,SAOM!B$2:O2093,11,0)</f>
        <v>39873-000</v>
      </c>
      <c r="X552" s="37" t="str">
        <f>VLOOKUP(B552,SAOM!B$2:Q2093,13,0)</f>
        <v>00:20:0E:10:58:A7</v>
      </c>
      <c r="Y552" s="15">
        <v>41333</v>
      </c>
      <c r="Z552" s="13" t="s">
        <v>7645</v>
      </c>
      <c r="AA552" s="16">
        <v>41333</v>
      </c>
      <c r="AB552" s="32" t="e">
        <f>VLOOKUP(C552,Relatorios!A$3:B1323,2,0)</f>
        <v>#N/A</v>
      </c>
      <c r="AC552" s="56" t="s">
        <v>6919</v>
      </c>
      <c r="AD552" s="16" t="str">
        <f>VLOOKUP(B552,SAOM!B$2:T2093,16,0)</f>
        <v xml:space="preserve">20/08/2012 11:44:00
Ivan Santos
Resolvida. 
Ao entrar em contato aguarde apos 3º toque. 
26/6 - Telefone errado 
Cnes: 2185938 
secretariademachacalis@hotmail.com 
CENTRO DE SAÚDE DE MACHACALIS </v>
      </c>
      <c r="AE552" s="16">
        <f t="shared" si="19"/>
        <v>41423</v>
      </c>
      <c r="AF552" s="16" t="s">
        <v>4492</v>
      </c>
      <c r="AG552" s="16"/>
      <c r="AH552" s="51"/>
      <c r="AI552" s="120"/>
      <c r="AJ552" s="120"/>
      <c r="AK552" s="13"/>
      <c r="AL552" s="17" t="s">
        <v>4492</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8"/>
        <v>41186</v>
      </c>
      <c r="I553" s="15">
        <v>41086</v>
      </c>
      <c r="J553" s="12" t="s">
        <v>511</v>
      </c>
      <c r="K553" s="37" t="str">
        <f>VLOOKUP(B553,SAOM!B$2:H2094,4,0)</f>
        <v>Aceito</v>
      </c>
      <c r="L553" s="12" t="s">
        <v>495</v>
      </c>
      <c r="M553" s="12" t="s">
        <v>497</v>
      </c>
      <c r="N553" s="13" t="s">
        <v>2764</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5" t="str">
        <f>VLOOKUP(B553,SAOM!B$2:O2094,11,0)</f>
        <v>39873-000</v>
      </c>
      <c r="X553" s="37" t="str">
        <f>VLOOKUP(B553,SAOM!B$2:Q2094,13,0)</f>
        <v>00:20:0e:10:4c:c5</v>
      </c>
      <c r="Y553" s="15">
        <v>41221</v>
      </c>
      <c r="Z553" s="13" t="s">
        <v>6080</v>
      </c>
      <c r="AA553" s="16">
        <v>41221</v>
      </c>
      <c r="AB553" s="32">
        <f>VLOOKUP(C553,Relatorios!A$3:B1324,2,0)</f>
        <v>41291</v>
      </c>
      <c r="AC553" s="56" t="s">
        <v>6920</v>
      </c>
      <c r="AD553" s="16" t="str">
        <f>VLOOKUP(B553,SAOM!B$2:T2094,16,0)</f>
        <v xml:space="preserve">20/08/2012 11:45:06
Ivan Santos
Resolvida. 
(33) 8828 - 2208 Cel. Adicionado. 
26/6 - Telefone errado 
Cnes: 6055036 
secretariademachacalis@hotmail.com 
UNIDADE PSF JUVÊNCIO ALVES SILVA </v>
      </c>
      <c r="AE553" s="16">
        <f t="shared" si="19"/>
        <v>41311</v>
      </c>
      <c r="AF553" s="16" t="s">
        <v>4492</v>
      </c>
      <c r="AG553" s="16"/>
      <c r="AH553" s="51"/>
      <c r="AI553" s="120"/>
      <c r="AJ553" s="120"/>
      <c r="AK553" s="13"/>
      <c r="AL553" s="17" t="s">
        <v>4492</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8"/>
        <v>41132</v>
      </c>
      <c r="I554" s="15">
        <v>41155</v>
      </c>
      <c r="J554" s="12" t="s">
        <v>756</v>
      </c>
      <c r="K554" s="37" t="str">
        <f>VLOOKUP(B554,SAOM!B$2:H2095,4,0)</f>
        <v>Paralisado</v>
      </c>
      <c r="L554" s="12" t="s">
        <v>495</v>
      </c>
      <c r="M554" s="12" t="s">
        <v>495</v>
      </c>
      <c r="N554" s="13" t="s">
        <v>3922</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5">
        <f>VLOOKUP(B554,SAOM!B$2:O2095,11,0)</f>
        <v>39860000</v>
      </c>
      <c r="X554" s="37" t="str">
        <f>VLOOKUP(B554,SAOM!B$2:Q2095,13,0)</f>
        <v>-</v>
      </c>
      <c r="Y554" s="15"/>
      <c r="Z554" s="13"/>
      <c r="AA554" s="16"/>
      <c r="AB554" s="32" t="e">
        <f>VLOOKUP(C554,Relatorios!A$3:B1325,2,0)</f>
        <v>#N/A</v>
      </c>
      <c r="AC554" s="45" t="s">
        <v>5155</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9"/>
        <v>90</v>
      </c>
      <c r="AF554" s="16" t="s">
        <v>4492</v>
      </c>
      <c r="AG554" s="16"/>
      <c r="AH554" s="51"/>
      <c r="AI554" s="120"/>
      <c r="AJ554" s="120"/>
      <c r="AK554" s="13"/>
      <c r="AL554" s="17" t="s">
        <v>4492</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8"/>
        <v>41187</v>
      </c>
      <c r="I555" s="15">
        <v>41086</v>
      </c>
      <c r="J555" s="12" t="s">
        <v>511</v>
      </c>
      <c r="K555" s="37" t="str">
        <f>VLOOKUP(B555,SAOM!B$2:H2096,4,0)</f>
        <v>Aceito</v>
      </c>
      <c r="L555" s="12" t="s">
        <v>495</v>
      </c>
      <c r="M555" s="12" t="s">
        <v>497</v>
      </c>
      <c r="N555" s="13" t="s">
        <v>3922</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5" t="str">
        <f>VLOOKUP(B555,SAOM!B$2:O2096,11,0)</f>
        <v>39860-000</v>
      </c>
      <c r="X555" s="37" t="str">
        <f>VLOOKUP(B555,SAOM!B$2:Q2096,13,0)</f>
        <v>00:20:0e:10:53:f8</v>
      </c>
      <c r="Y555" s="15">
        <v>41222</v>
      </c>
      <c r="Z555" s="13" t="s">
        <v>9641</v>
      </c>
      <c r="AA555" s="16">
        <v>41222</v>
      </c>
      <c r="AB555" s="32" t="str">
        <f>VLOOKUP(C555,Relatorios!A$3:B1326,2,0)</f>
        <v>Pendente</v>
      </c>
      <c r="AC555" s="56" t="s">
        <v>6921</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9"/>
        <v>41312</v>
      </c>
      <c r="AF555" s="16">
        <v>41327</v>
      </c>
      <c r="AG555" s="16"/>
      <c r="AH555" s="51" t="s">
        <v>676</v>
      </c>
      <c r="AI555" s="244" t="s">
        <v>16096</v>
      </c>
      <c r="AJ555" s="120" t="s">
        <v>4492</v>
      </c>
      <c r="AK555" s="13"/>
      <c r="AL555" s="17" t="s">
        <v>4492</v>
      </c>
    </row>
    <row r="556" spans="1:38" s="17" customFormat="1" ht="15.75" customHeight="1">
      <c r="A556" s="11">
        <v>3732</v>
      </c>
      <c r="B556" s="35">
        <v>3732</v>
      </c>
      <c r="C556" s="35">
        <v>3732</v>
      </c>
      <c r="D556" s="37" t="str">
        <f>VLOOKUP(B556,SAOM!B$2:H2213,7,0)</f>
        <v>SES-NAUE-3732</v>
      </c>
      <c r="E556" s="15">
        <v>41072</v>
      </c>
      <c r="F556" s="15">
        <v>41172</v>
      </c>
      <c r="G556" s="15">
        <f>VLOOKUP(B556,SAOM!B$2:D2100,3,0)</f>
        <v>41172</v>
      </c>
      <c r="H556" s="15">
        <f t="shared" si="18"/>
        <v>41187</v>
      </c>
      <c r="I556" s="15">
        <v>41086</v>
      </c>
      <c r="J556" s="12" t="s">
        <v>12443</v>
      </c>
      <c r="K556" s="37" t="str">
        <f>VLOOKUP(B556,SAOM!B$2:H2097,4,0)</f>
        <v>Agendado</v>
      </c>
      <c r="L556" s="12" t="s">
        <v>495</v>
      </c>
      <c r="M556" s="12" t="s">
        <v>502</v>
      </c>
      <c r="N556" s="13" t="s">
        <v>3922</v>
      </c>
      <c r="O556" s="13" t="str">
        <f>VLOOKUP(N556,Coordenadas!B$2:C1403,2,0)</f>
        <v>NORDESTE</v>
      </c>
      <c r="P556" s="13" t="str">
        <f>VLOOKUP(N556,Coordenadas!B$2:D1403,3,0)</f>
        <v xml:space="preserve"> 17°49'8.47"S</v>
      </c>
      <c r="Q556" s="13" t="str">
        <f>VLOOKUP(N556,Coordenadas!B$2:E1403,4,0)</f>
        <v xml:space="preserve"> 40°20'30.93"O</v>
      </c>
      <c r="R556" s="37">
        <v>4033</v>
      </c>
      <c r="S556" s="15">
        <v>41197</v>
      </c>
      <c r="T556" s="39" t="str">
        <f>VLOOKUP(B556,SAOM!B$2:M2097,9,0)</f>
        <v>SÉRGIO ALVES REZENDE</v>
      </c>
      <c r="U556" s="15" t="str">
        <f>VLOOKUP(B556,SAOM!B$2:N2097,10,0)</f>
        <v>RUA PRINCIPAL , s/n - Centro</v>
      </c>
      <c r="V556" s="39" t="str">
        <f>VLOOKUP(B556,SAOM!B$2:P2097,12,0)</f>
        <v>(33) 3621-2187</v>
      </c>
      <c r="W556" s="65" t="str">
        <f>VLOOKUP(B556,SAOM!B$2:O2097,11,0)</f>
        <v>39860-000</v>
      </c>
      <c r="X556" s="37" t="str">
        <f>VLOOKUP(B556,SAOM!B$2:Q2097,13,0)</f>
        <v>-</v>
      </c>
      <c r="Y556" s="15"/>
      <c r="Z556" s="13"/>
      <c r="AA556" s="16"/>
      <c r="AB556" s="32" t="e">
        <f>VLOOKUP(C556,Relatorios!A$3:B1327,2,0)</f>
        <v>#N/A</v>
      </c>
      <c r="AC556" s="45" t="s">
        <v>4480</v>
      </c>
      <c r="AD556" s="16"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16">
        <f t="shared" si="19"/>
        <v>90</v>
      </c>
      <c r="AF556" s="16" t="s">
        <v>4492</v>
      </c>
      <c r="AG556" s="16"/>
      <c r="AH556" s="51"/>
      <c r="AI556" s="120"/>
      <c r="AJ556" s="120"/>
      <c r="AK556" s="13"/>
      <c r="AL556" s="17" t="s">
        <v>4492</v>
      </c>
    </row>
    <row r="557" spans="1:38" s="62" customFormat="1" ht="15.75" customHeight="1">
      <c r="A557" s="43">
        <v>3727</v>
      </c>
      <c r="B557" s="35">
        <v>3727</v>
      </c>
      <c r="C557" s="35">
        <v>3727</v>
      </c>
      <c r="D557" s="37" t="str">
        <f>VLOOKUP(B557,SAOM!B$2:H2214,7,0)</f>
        <v>SES-NAUE-3727</v>
      </c>
      <c r="E557" s="28">
        <v>41072</v>
      </c>
      <c r="F557" s="28">
        <v>41182</v>
      </c>
      <c r="G557" s="15">
        <f>VLOOKUP(B557,SAOM!B$2:D2101,3,0)</f>
        <v>41182</v>
      </c>
      <c r="H557" s="28">
        <f t="shared" si="18"/>
        <v>41197</v>
      </c>
      <c r="I557" s="28">
        <v>41086</v>
      </c>
      <c r="J557" s="52" t="s">
        <v>511</v>
      </c>
      <c r="K557" s="37" t="str">
        <f>VLOOKUP(B557,SAOM!B$2:H2098,4,0)</f>
        <v>Aceito</v>
      </c>
      <c r="L557" s="12" t="s">
        <v>495</v>
      </c>
      <c r="M557" s="52" t="s">
        <v>497</v>
      </c>
      <c r="N557" s="44" t="s">
        <v>3922</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5" t="str">
        <f>VLOOKUP(B557,SAOM!B$2:O2098,11,0)</f>
        <v>39860-000</v>
      </c>
      <c r="X557" s="37" t="str">
        <f>VLOOKUP(B557,SAOM!B$2:Q2098,13,0)</f>
        <v>00:20:0E:10:53:3B</v>
      </c>
      <c r="Y557" s="28">
        <v>41220</v>
      </c>
      <c r="Z557" s="44" t="s">
        <v>8473</v>
      </c>
      <c r="AA557" s="60">
        <v>41221</v>
      </c>
      <c r="AB557" s="32" t="str">
        <f>VLOOKUP(C557,Relatorios!A$3:B1328,2,0)</f>
        <v>Pendente</v>
      </c>
      <c r="AC557" s="49" t="s">
        <v>4487</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60">
        <f t="shared" si="19"/>
        <v>41311</v>
      </c>
      <c r="AF557" s="60" t="s">
        <v>4492</v>
      </c>
      <c r="AG557" s="60"/>
      <c r="AH557" s="187"/>
      <c r="AI557" s="121"/>
      <c r="AJ557" s="121"/>
      <c r="AK557" s="44"/>
      <c r="AL557" s="62" t="s">
        <v>4492</v>
      </c>
    </row>
    <row r="558" spans="1:38" s="72" customFormat="1" ht="15.75" customHeight="1">
      <c r="A558" s="43">
        <v>786</v>
      </c>
      <c r="B558" s="35" t="s">
        <v>775</v>
      </c>
      <c r="C558" s="35">
        <v>2987</v>
      </c>
      <c r="D558" s="37" t="str">
        <f>VLOOKUP(B558,SAOM!B$2:H2215,7,0)</f>
        <v>SES-SAXO-0786</v>
      </c>
      <c r="E558" s="28">
        <v>40948</v>
      </c>
      <c r="F558" s="28">
        <v>41117</v>
      </c>
      <c r="G558" s="15">
        <f>VLOOKUP(B558,SAOM!B$2:D2102,3,0)</f>
        <v>41160</v>
      </c>
      <c r="H558" s="28">
        <f t="shared" si="18"/>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5" t="str">
        <f>VLOOKUP(B558,SAOM!B$2:O2099,11,0)</f>
        <v>35935-000</v>
      </c>
      <c r="X558" s="37" t="str">
        <f>VLOOKUP(B558,SAOM!B$2:Q2099,13,0)</f>
        <v>00:20:0e:10:4a:81</v>
      </c>
      <c r="Y558" s="28">
        <v>41253</v>
      </c>
      <c r="Z558" s="44" t="s">
        <v>9815</v>
      </c>
      <c r="AA558" s="60">
        <v>41253</v>
      </c>
      <c r="AB558" s="32">
        <f>VLOOKUP(C558,Relatorios!A$3:B1329,2,0)</f>
        <v>41291</v>
      </c>
      <c r="AC558" s="49" t="s">
        <v>6942</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9"/>
        <v>41343</v>
      </c>
      <c r="AF558" s="60" t="s">
        <v>4492</v>
      </c>
      <c r="AG558" s="60"/>
      <c r="AH558" s="187"/>
      <c r="AI558" s="121"/>
      <c r="AJ558" s="121"/>
      <c r="AK558" s="44"/>
      <c r="AL558" s="72" t="s">
        <v>4492</v>
      </c>
    </row>
    <row r="559" spans="1:38" s="62" customFormat="1" ht="15.75" customHeight="1">
      <c r="A559" s="43">
        <v>3729</v>
      </c>
      <c r="B559" s="35">
        <v>3729</v>
      </c>
      <c r="C559" s="35">
        <v>3729</v>
      </c>
      <c r="D559" s="37" t="str">
        <f>VLOOKUP(B559,SAOM!B$2:H2216,7,0)</f>
        <v>SES-NAUE-3729</v>
      </c>
      <c r="E559" s="28">
        <v>41072</v>
      </c>
      <c r="F559" s="28">
        <v>41117</v>
      </c>
      <c r="G559" s="15">
        <f>VLOOKUP(B559,SAOM!B$2:D2103,3,0)</f>
        <v>41117</v>
      </c>
      <c r="H559" s="28">
        <f t="shared" si="18"/>
        <v>41132</v>
      </c>
      <c r="I559" s="28" t="s">
        <v>497</v>
      </c>
      <c r="J559" s="52" t="s">
        <v>511</v>
      </c>
      <c r="K559" s="37" t="str">
        <f>VLOOKUP(B559,SAOM!B$2:H2100,4,0)</f>
        <v>Aceito</v>
      </c>
      <c r="L559" s="12" t="s">
        <v>495</v>
      </c>
      <c r="M559" s="52" t="s">
        <v>497</v>
      </c>
      <c r="N559" s="44" t="s">
        <v>3922</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5">
        <f>VLOOKUP(B559,SAOM!B$2:O2100,11,0)</f>
        <v>39860000</v>
      </c>
      <c r="X559" s="37" t="str">
        <f>VLOOKUP(B559,SAOM!B$2:Q2100,13,0)</f>
        <v>00:20:0e:10:4d:0f</v>
      </c>
      <c r="Y559" s="28">
        <v>41116</v>
      </c>
      <c r="Z559" s="44" t="s">
        <v>2577</v>
      </c>
      <c r="AA559" s="60">
        <v>41124</v>
      </c>
      <c r="AB559" s="32" t="str">
        <f>VLOOKUP(C559,Relatorios!A$3:B1330,2,0)</f>
        <v>Pendente</v>
      </c>
      <c r="AC559" s="49" t="s">
        <v>5959</v>
      </c>
      <c r="AD559" s="16" t="str">
        <f>VLOOKUP(B559,SAOM!B$2:T2100,16,0)</f>
        <v xml:space="preserve">Cnes: 3340333 
UNIDADE DE SAÚDE UDR </v>
      </c>
      <c r="AE559" s="16">
        <f t="shared" si="19"/>
        <v>41214</v>
      </c>
      <c r="AF559" s="60" t="s">
        <v>4492</v>
      </c>
      <c r="AG559" s="60"/>
      <c r="AH559" s="187"/>
      <c r="AI559" s="121"/>
      <c r="AJ559" s="121"/>
      <c r="AK559" s="44"/>
      <c r="AL559" s="62" t="s">
        <v>4492</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8"/>
        <v>41132</v>
      </c>
      <c r="I560" s="15" t="s">
        <v>497</v>
      </c>
      <c r="J560" s="12" t="s">
        <v>511</v>
      </c>
      <c r="K560" s="37" t="str">
        <f>VLOOKUP(B560,SAOM!B$2:H2101,4,0)</f>
        <v>Aceito</v>
      </c>
      <c r="L560" s="12" t="s">
        <v>676</v>
      </c>
      <c r="M560" s="12" t="s">
        <v>676</v>
      </c>
      <c r="N560" s="13" t="s">
        <v>3922</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5" t="str">
        <f>VLOOKUP(B560,SAOM!B$2:O2101,11,0)</f>
        <v>39860-000</v>
      </c>
      <c r="X560" s="37" t="str">
        <f>VLOOKUP(B560,SAOM!B$2:Q2101,13,0)</f>
        <v>00:20:0e:10:4f:b0</v>
      </c>
      <c r="Y560" s="15">
        <v>41179</v>
      </c>
      <c r="Z560" s="13" t="s">
        <v>5490</v>
      </c>
      <c r="AA560" s="16">
        <v>41179</v>
      </c>
      <c r="AB560" s="32" t="e">
        <f>VLOOKUP(C560,Relatorios!A$3:B1331,2,0)</f>
        <v>#N/A</v>
      </c>
      <c r="AC560" s="45" t="s">
        <v>6930</v>
      </c>
      <c r="AD560" s="16" t="str">
        <f>VLOOKUP(B560,SAOM!B$2:T2101,16,0)</f>
        <v xml:space="preserve">Cnes: 6439659 
UNIDADE DE SAÚDE SETE DE SETEMBRO </v>
      </c>
      <c r="AE560" s="16">
        <f t="shared" si="19"/>
        <v>41269</v>
      </c>
      <c r="AF560" s="16">
        <v>41163</v>
      </c>
      <c r="AG560" s="16"/>
      <c r="AH560" s="51" t="s">
        <v>8983</v>
      </c>
      <c r="AI560" s="120" t="s">
        <v>12553</v>
      </c>
      <c r="AJ560" s="120"/>
      <c r="AK560" s="13"/>
      <c r="AL560" s="17" t="s">
        <v>4492</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8"/>
        <v>41188</v>
      </c>
      <c r="I561" s="15">
        <v>41225</v>
      </c>
      <c r="J561" s="12" t="s">
        <v>756</v>
      </c>
      <c r="K561" s="37" t="str">
        <f>VLOOKUP(B561,SAOM!B$2:H2102,4,0)</f>
        <v>Paralisado</v>
      </c>
      <c r="L561" s="12" t="s">
        <v>495</v>
      </c>
      <c r="M561" s="12" t="s">
        <v>495</v>
      </c>
      <c r="N561" s="13" t="s">
        <v>3922</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5" t="str">
        <f>VLOOKUP(B561,SAOM!B$2:O2102,11,0)</f>
        <v>39860-000</v>
      </c>
      <c r="X561" s="37" t="str">
        <f>VLOOKUP(B561,SAOM!B$2:Q2102,13,0)</f>
        <v>-</v>
      </c>
      <c r="Y561" s="15"/>
      <c r="Z561" s="13"/>
      <c r="AA561" s="16"/>
      <c r="AB561" s="32" t="e">
        <f>VLOOKUP(C561,Relatorios!A$3:B1332,2,0)</f>
        <v>#N/A</v>
      </c>
      <c r="AC561" s="45" t="s">
        <v>5156</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9"/>
        <v>90</v>
      </c>
      <c r="AF561" s="16" t="s">
        <v>4492</v>
      </c>
      <c r="AG561" s="16"/>
      <c r="AH561" s="51"/>
      <c r="AI561" s="120"/>
      <c r="AJ561" s="120"/>
      <c r="AK561" s="13"/>
      <c r="AL561" s="17" t="s">
        <v>4492</v>
      </c>
    </row>
    <row r="562" spans="1:38" s="62" customFormat="1" ht="15.75" customHeight="1">
      <c r="A562" s="43">
        <v>3674</v>
      </c>
      <c r="B562" s="35">
        <v>3674</v>
      </c>
      <c r="C562" s="35">
        <v>3674</v>
      </c>
      <c r="D562" s="37" t="str">
        <f>VLOOKUP(B562,SAOM!B$2:H2219,7,0)</f>
        <v>SES-TENI-3674</v>
      </c>
      <c r="E562" s="28">
        <v>41071</v>
      </c>
      <c r="F562" s="28">
        <v>41116</v>
      </c>
      <c r="G562" s="15">
        <f>VLOOKUP(B562,SAOM!B$2:D2106,3,0)</f>
        <v>41116</v>
      </c>
      <c r="H562" s="28">
        <f t="shared" si="18"/>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5">
        <f>VLOOKUP(B562,SAOM!B$2:O2103,11,0)</f>
        <v>39800000</v>
      </c>
      <c r="X562" s="37" t="str">
        <f>VLOOKUP(B562,SAOM!B$2:Q2103,13,0)</f>
        <v>00:20:0e:10:4a:16</v>
      </c>
      <c r="Y562" s="28">
        <v>41106</v>
      </c>
      <c r="Z562" s="44" t="s">
        <v>1600</v>
      </c>
      <c r="AA562" s="60">
        <v>41113</v>
      </c>
      <c r="AB562" s="32">
        <f>VLOOKUP(C562,Relatorios!A$3:B1333,2,0)</f>
        <v>41183</v>
      </c>
      <c r="AC562" s="49" t="s">
        <v>5400</v>
      </c>
      <c r="AD562" s="16" t="str">
        <f>VLOOKUP(B562,SAOM!B$2:T2103,16,0)</f>
        <v xml:space="preserve">Cnes: 6023657 
PSF Alto São Jacinto </v>
      </c>
      <c r="AE562" s="16">
        <f t="shared" si="19"/>
        <v>41203</v>
      </c>
      <c r="AF562" s="60" t="s">
        <v>4492</v>
      </c>
      <c r="AG562" s="60"/>
      <c r="AH562" s="187"/>
      <c r="AI562" s="121"/>
      <c r="AJ562" s="121"/>
      <c r="AK562" s="44" t="s">
        <v>5498</v>
      </c>
      <c r="AL562" s="62" t="s">
        <v>4492</v>
      </c>
    </row>
    <row r="563" spans="1:38" s="62" customFormat="1" ht="15.75" customHeight="1">
      <c r="A563" s="43">
        <v>3673</v>
      </c>
      <c r="B563" s="35">
        <v>3673</v>
      </c>
      <c r="C563" s="35">
        <v>3673</v>
      </c>
      <c r="D563" s="37" t="str">
        <f>VLOOKUP(B563,SAOM!B$2:H2220,7,0)</f>
        <v>SES-TENI-3673</v>
      </c>
      <c r="E563" s="28">
        <v>41071</v>
      </c>
      <c r="F563" s="28">
        <v>41116</v>
      </c>
      <c r="G563" s="15">
        <f>VLOOKUP(B563,SAOM!B$2:D2107,3,0)</f>
        <v>41116</v>
      </c>
      <c r="H563" s="28">
        <f t="shared" si="18"/>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5">
        <f>VLOOKUP(B563,SAOM!B$2:O2104,11,0)</f>
        <v>39800000</v>
      </c>
      <c r="X563" s="37" t="str">
        <f>VLOOKUP(B563,SAOM!B$2:Q2104,13,0)</f>
        <v>00:20:0e:10:48:db</v>
      </c>
      <c r="Y563" s="28">
        <v>41108</v>
      </c>
      <c r="Z563" s="44" t="s">
        <v>1600</v>
      </c>
      <c r="AA563" s="60">
        <v>41115</v>
      </c>
      <c r="AB563" s="32">
        <f>VLOOKUP(C563,Relatorios!A$3:B1334,2,0)</f>
        <v>41183</v>
      </c>
      <c r="AC563" s="49" t="s">
        <v>5504</v>
      </c>
      <c r="AD563" s="16" t="str">
        <f>VLOOKUP(B563,SAOM!B$2:T2104,16,0)</f>
        <v xml:space="preserve">Cnes: 2210304 
PSF Altino Barbosa </v>
      </c>
      <c r="AE563" s="16">
        <f t="shared" si="19"/>
        <v>41205</v>
      </c>
      <c r="AF563" s="60" t="s">
        <v>4492</v>
      </c>
      <c r="AG563" s="60"/>
      <c r="AH563" s="187"/>
      <c r="AI563" s="121"/>
      <c r="AJ563" s="121"/>
      <c r="AK563" s="44" t="s">
        <v>5547</v>
      </c>
      <c r="AL563" s="62" t="s">
        <v>4492</v>
      </c>
    </row>
    <row r="564" spans="1:38" s="62" customFormat="1" ht="15.75" customHeight="1">
      <c r="A564" s="43">
        <v>3671</v>
      </c>
      <c r="B564" s="35">
        <v>3671</v>
      </c>
      <c r="C564" s="35">
        <v>3671</v>
      </c>
      <c r="D564" s="37" t="str">
        <f>VLOOKUP(B564,SAOM!B$2:H2221,7,0)</f>
        <v>SES-FRIS-3671</v>
      </c>
      <c r="E564" s="28">
        <v>41071</v>
      </c>
      <c r="F564" s="28">
        <v>41116</v>
      </c>
      <c r="G564" s="15">
        <f>VLOOKUP(B564,SAOM!B$2:D2108,3,0)</f>
        <v>41116</v>
      </c>
      <c r="H564" s="28">
        <f t="shared" si="18"/>
        <v>41131</v>
      </c>
      <c r="I564" s="28">
        <v>41134</v>
      </c>
      <c r="J564" s="52" t="s">
        <v>511</v>
      </c>
      <c r="K564" s="37" t="str">
        <f>VLOOKUP(B564,SAOM!B$2:H2105,4,0)</f>
        <v>Aceito</v>
      </c>
      <c r="L564" s="52" t="s">
        <v>676</v>
      </c>
      <c r="M564" s="52" t="s">
        <v>497</v>
      </c>
      <c r="N564" s="44" t="s">
        <v>3923</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5" t="str">
        <f>VLOOKUP(B564,SAOM!B$2:O2105,11,0)</f>
        <v>39695-000</v>
      </c>
      <c r="X564" s="37" t="str">
        <f>VLOOKUP(B564,SAOM!B$2:Q2105,13,0)</f>
        <v>00:20:0e:10:4a:71</v>
      </c>
      <c r="Y564" s="28">
        <v>41234</v>
      </c>
      <c r="Z564" s="44" t="s">
        <v>4096</v>
      </c>
      <c r="AA564" s="60">
        <v>41235</v>
      </c>
      <c r="AB564" s="32">
        <f>VLOOKUP(C564,Relatorios!A$3:B1335,2,0)</f>
        <v>41271</v>
      </c>
      <c r="AC564" s="49" t="s">
        <v>7070</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60">
        <f t="shared" si="19"/>
        <v>41325</v>
      </c>
      <c r="AF564" s="60" t="s">
        <v>4492</v>
      </c>
      <c r="AG564" s="60"/>
      <c r="AH564" s="187"/>
      <c r="AI564" s="121"/>
      <c r="AJ564" s="121"/>
      <c r="AK564" s="44"/>
      <c r="AL564" s="62" t="s">
        <v>4492</v>
      </c>
    </row>
    <row r="565" spans="1:38" s="62" customFormat="1" ht="15.75" customHeight="1">
      <c r="A565" s="43">
        <v>3670</v>
      </c>
      <c r="B565" s="35">
        <v>3670</v>
      </c>
      <c r="C565" s="35">
        <v>3670</v>
      </c>
      <c r="D565" s="37" t="str">
        <f>VLOOKUP(B565,SAOM!B$2:H2222,7,0)</f>
        <v>SES-ANIA-3670</v>
      </c>
      <c r="E565" s="28">
        <v>41071</v>
      </c>
      <c r="F565" s="28">
        <v>41116</v>
      </c>
      <c r="G565" s="15">
        <f>VLOOKUP(B565,SAOM!B$2:D2109,3,0)</f>
        <v>41116</v>
      </c>
      <c r="H565" s="28">
        <f t="shared" si="18"/>
        <v>41131</v>
      </c>
      <c r="I565" s="28" t="s">
        <v>497</v>
      </c>
      <c r="J565" s="52" t="s">
        <v>511</v>
      </c>
      <c r="K565" s="37" t="str">
        <f>VLOOKUP(B565,SAOM!B$2:H2106,4,0)</f>
        <v>Aceito</v>
      </c>
      <c r="L565" s="52" t="s">
        <v>676</v>
      </c>
      <c r="M565" s="52" t="s">
        <v>497</v>
      </c>
      <c r="N565" s="44" t="s">
        <v>1998</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5" t="str">
        <f>VLOOKUP(B565,SAOM!B$2:O2106,11,0)</f>
        <v>39685-000</v>
      </c>
      <c r="X565" s="37" t="str">
        <f>VLOOKUP(B565,SAOM!B$2:Q2106,13,0)</f>
        <v>00:20:0E:10:4A:CF</v>
      </c>
      <c r="Y565" s="28">
        <v>41172</v>
      </c>
      <c r="Z565" s="44" t="s">
        <v>4115</v>
      </c>
      <c r="AA565" s="60">
        <v>41172</v>
      </c>
      <c r="AB565" s="32">
        <f>VLOOKUP(C565,Relatorios!A$3:B1336,2,0)</f>
        <v>41271</v>
      </c>
      <c r="AC565" s="49" t="s">
        <v>6928</v>
      </c>
      <c r="AD565" s="16" t="str">
        <f>VLOOKUP(B565,SAOM!B$2:T2106,16,0)</f>
        <v xml:space="preserve">Cnes: 6433200 
UNIDADE BÁSICA DE SAÚDE SÃO BENEDITO </v>
      </c>
      <c r="AE565" s="16">
        <f t="shared" si="19"/>
        <v>41262</v>
      </c>
      <c r="AF565" s="60" t="s">
        <v>4492</v>
      </c>
      <c r="AG565" s="60"/>
      <c r="AH565" s="187"/>
      <c r="AI565" s="121"/>
      <c r="AJ565" s="121"/>
      <c r="AK565" s="44"/>
      <c r="AL565" s="62" t="s">
        <v>4492</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8"/>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5">
        <f>VLOOKUP(B566,SAOM!B$2:O2107,11,0)</f>
        <v>39800000</v>
      </c>
      <c r="X566" s="37" t="str">
        <f>VLOOKUP(B566,SAOM!B$2:Q2107,13,0)</f>
        <v>00:20:0E:10:4C:E9</v>
      </c>
      <c r="Y566" s="15">
        <v>41131</v>
      </c>
      <c r="Z566" s="13" t="s">
        <v>5976</v>
      </c>
      <c r="AA566" s="16">
        <v>41131</v>
      </c>
      <c r="AB566" s="32">
        <f>VLOOKUP(C566,Relatorios!A$3:B1337,2,0)</f>
        <v>41193</v>
      </c>
      <c r="AC566" s="45" t="s">
        <v>4586</v>
      </c>
      <c r="AD566" s="16" t="str">
        <f>VLOOKUP(B566,SAOM!B$2:T2107,16,0)</f>
        <v xml:space="preserve">Cnes: 6696430 
PSF Jardim São Paulo </v>
      </c>
      <c r="AE566" s="16">
        <f t="shared" si="19"/>
        <v>41221</v>
      </c>
      <c r="AF566" s="16" t="s">
        <v>4492</v>
      </c>
      <c r="AG566" s="16"/>
      <c r="AH566" s="51"/>
      <c r="AI566" s="120"/>
      <c r="AJ566" s="120"/>
      <c r="AK566" s="13"/>
      <c r="AL566" s="17" t="s">
        <v>4492</v>
      </c>
    </row>
    <row r="567" spans="1:38" s="62" customFormat="1" ht="15.75" customHeight="1">
      <c r="A567" s="43">
        <v>3678</v>
      </c>
      <c r="B567" s="35">
        <v>3678</v>
      </c>
      <c r="C567" s="196">
        <v>3678</v>
      </c>
      <c r="D567" s="35" t="str">
        <f>VLOOKUP(B567,SAOM!B$2:H2224,7,0)</f>
        <v>SES-TENI-3678</v>
      </c>
      <c r="E567" s="28">
        <v>41071</v>
      </c>
      <c r="F567" s="28">
        <v>41116</v>
      </c>
      <c r="G567" s="28">
        <f>VLOOKUP(B567,SAOM!B$2:D2111,3,0)</f>
        <v>41186</v>
      </c>
      <c r="H567" s="28">
        <f t="shared" si="18"/>
        <v>41131</v>
      </c>
      <c r="I567" s="28">
        <v>41086</v>
      </c>
      <c r="J567" s="52" t="s">
        <v>511</v>
      </c>
      <c r="K567" s="35" t="str">
        <f>VLOOKUP(B567,SAOM!B$2:H2108,4,0)</f>
        <v>Aceito</v>
      </c>
      <c r="L567" s="52" t="s">
        <v>495</v>
      </c>
      <c r="M567" s="52" t="s">
        <v>497</v>
      </c>
      <c r="N567" s="44" t="s">
        <v>173</v>
      </c>
      <c r="O567" s="44" t="str">
        <f>VLOOKUP(N567,Coordenadas!B$2:C1414,2,0)</f>
        <v>NORDESTE</v>
      </c>
      <c r="P567" s="44" t="str">
        <f>VLOOKUP(N567,Coordenadas!B$2:D1414,3,0)</f>
        <v xml:space="preserve"> 17°51'13.38"S</v>
      </c>
      <c r="Q567" s="44" t="str">
        <f>VLOOKUP(N567,Coordenadas!B$2:E1414,4,0)</f>
        <v xml:space="preserve"> 41°30'54.30"O</v>
      </c>
      <c r="R567" s="35">
        <v>4033</v>
      </c>
      <c r="S567" s="28" t="s">
        <v>497</v>
      </c>
      <c r="T567" s="59" t="str">
        <f>VLOOKUP(B567,SAOM!B$2:M2108,9,0)</f>
        <v>Polyana Castro</v>
      </c>
      <c r="U567" s="28" t="str">
        <f>VLOOKUP(B567,SAOM!B$2:N2108,10,0)</f>
        <v>Rua Principal, Correio Central , s/n - Zona Rural -Bairro Cedro</v>
      </c>
      <c r="V567" s="59" t="str">
        <f>VLOOKUP(B567,SAOM!B$2:P2108,12,0)</f>
        <v>(33)3529- 2328/9974-</v>
      </c>
      <c r="W567" s="181" t="str">
        <f>VLOOKUP(B567,SAOM!B$2:O2108,11,0)</f>
        <v>39800-000</v>
      </c>
      <c r="X567" s="35" t="str">
        <f>VLOOKUP(B567,SAOM!B$2:Q2108,13,0)</f>
        <v>00:20:0e:10:58:9b</v>
      </c>
      <c r="Y567" s="28">
        <v>41332</v>
      </c>
      <c r="Z567" s="44" t="s">
        <v>7316</v>
      </c>
      <c r="AA567" s="16">
        <v>41332</v>
      </c>
      <c r="AB567" s="61" t="e">
        <f>VLOOKUP(C567,Relatorios!A$3:B1338,2,0)</f>
        <v>#N/A</v>
      </c>
      <c r="AC567" s="49" t="s">
        <v>4488</v>
      </c>
      <c r="AD567" s="60" t="str">
        <f>VLOOKUP(B567,SAOM!B$2:T2108,16,0)</f>
        <v>19/12/2012 15:06:20 	Ivan Santos 	Para Agendar entrar em contato com Nair Guedes Auxiliar administrativo do psf cedro
33-8872-1481/33-9974-3828   	Pendência Ativação Resolvida
04/09/2012 14:04:52 	Ivan Santos 	Resolvida.  	Pendência Ativação Resol</v>
      </c>
      <c r="AE567" s="60">
        <f t="shared" si="19"/>
        <v>41422</v>
      </c>
      <c r="AF567" s="60" t="s">
        <v>4492</v>
      </c>
      <c r="AG567" s="60"/>
      <c r="AH567" s="187"/>
      <c r="AI567" s="121"/>
      <c r="AJ567" s="121"/>
      <c r="AK567" s="44"/>
      <c r="AL567" s="62" t="s">
        <v>4492</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8"/>
        <v>41126</v>
      </c>
      <c r="I568" s="15" t="s">
        <v>497</v>
      </c>
      <c r="J568" s="12" t="s">
        <v>511</v>
      </c>
      <c r="K568" s="37" t="str">
        <f>VLOOKUP(B568,SAOM!B$2:H2109,4,0)</f>
        <v>Aceito</v>
      </c>
      <c r="L568" s="12" t="s">
        <v>495</v>
      </c>
      <c r="M568" s="12" t="s">
        <v>497</v>
      </c>
      <c r="N568" s="13" t="s">
        <v>3854</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5">
        <f>VLOOKUP(B568,SAOM!B$2:O2109,11,0)</f>
        <v>38770000</v>
      </c>
      <c r="X568" s="37" t="str">
        <f>VLOOKUP(B568,SAOM!B$2:Q2109,13,0)</f>
        <v>00:20:0E:10:4A:C4</v>
      </c>
      <c r="Y568" s="15">
        <v>41128</v>
      </c>
      <c r="Z568" s="73" t="s">
        <v>6230</v>
      </c>
      <c r="AA568" s="16">
        <v>41152</v>
      </c>
      <c r="AB568" s="32">
        <f>VLOOKUP(C568,Relatorios!A$3:B1339,2,0)</f>
        <v>41254</v>
      </c>
      <c r="AC568" s="45" t="s">
        <v>7075</v>
      </c>
      <c r="AD568" s="16" t="str">
        <f>VLOOKUP(B568,SAOM!B$2:T2109,16,0)</f>
        <v xml:space="preserve">Cnes: 3048640 
CENTRO SAÚDE MANOEL LOPES CANÇADO-PSF IV 
</v>
      </c>
      <c r="AE568" s="16">
        <f t="shared" si="19"/>
        <v>41242</v>
      </c>
      <c r="AF568" s="16" t="s">
        <v>4492</v>
      </c>
      <c r="AG568" s="16"/>
      <c r="AH568" s="51"/>
      <c r="AI568" s="120"/>
      <c r="AJ568" s="120"/>
      <c r="AK568" s="13"/>
      <c r="AL568" s="17" t="s">
        <v>4492</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8"/>
        <v>41131</v>
      </c>
      <c r="I569" s="15">
        <v>41086</v>
      </c>
      <c r="J569" s="12" t="s">
        <v>12443</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5" t="str">
        <f>VLOOKUP(B569,SAOM!B$2:O2110,11,0)</f>
        <v>39800-000</v>
      </c>
      <c r="X569" s="37" t="str">
        <f>VLOOKUP(B569,SAOM!B$2:Q2110,13,0)</f>
        <v>-</v>
      </c>
      <c r="Y569" s="15"/>
      <c r="Z569" s="13"/>
      <c r="AA569" s="16"/>
      <c r="AB569" s="32" t="e">
        <f>VLOOKUP(C569,Relatorios!A$3:B1340,2,0)</f>
        <v>#N/A</v>
      </c>
      <c r="AC569" s="45" t="s">
        <v>4489</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9"/>
        <v>90</v>
      </c>
      <c r="AF569" s="16" t="s">
        <v>4492</v>
      </c>
      <c r="AG569" s="16"/>
      <c r="AH569" s="51"/>
      <c r="AI569" s="120"/>
      <c r="AJ569" s="120"/>
      <c r="AK569" s="13"/>
      <c r="AL569" s="17" t="s">
        <v>4492</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8"/>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5">
        <f>VLOOKUP(B570,SAOM!B$2:O2111,11,0)</f>
        <v>39800000</v>
      </c>
      <c r="X570" s="37" t="str">
        <f>VLOOKUP(B570,SAOM!B$2:Q2111,13,0)</f>
        <v>00:20:0E:10:4F:7F</v>
      </c>
      <c r="Y570" s="15">
        <v>41124</v>
      </c>
      <c r="Z570" s="13" t="s">
        <v>6091</v>
      </c>
      <c r="AA570" s="16">
        <v>41124</v>
      </c>
      <c r="AB570" s="32" t="str">
        <f>VLOOKUP(C570,Relatorios!A$3:B1341,2,0)</f>
        <v>Pendente</v>
      </c>
      <c r="AC570" s="45"/>
      <c r="AD570" s="16" t="str">
        <f>VLOOKUP(B570,SAOM!B$2:T2111,16,0)</f>
        <v xml:space="preserve">Cnes: 5873827 
PSF Cidade Alta </v>
      </c>
      <c r="AE570" s="16">
        <f t="shared" si="19"/>
        <v>41214</v>
      </c>
      <c r="AF570" s="16" t="s">
        <v>4492</v>
      </c>
      <c r="AG570" s="16"/>
      <c r="AH570" s="51"/>
      <c r="AI570" s="120"/>
      <c r="AJ570" s="120"/>
      <c r="AK570" s="13"/>
      <c r="AL570" s="17" t="s">
        <v>4492</v>
      </c>
    </row>
    <row r="571" spans="1:38" s="62" customFormat="1" ht="15.75" customHeight="1">
      <c r="A571" s="43">
        <v>3677</v>
      </c>
      <c r="B571" s="35">
        <v>3677</v>
      </c>
      <c r="C571" s="35">
        <v>3677</v>
      </c>
      <c r="D571" s="37" t="str">
        <f>VLOOKUP(B571,SAOM!B$2:H2228,7,0)</f>
        <v>SES-TENI-3677</v>
      </c>
      <c r="E571" s="28">
        <v>41071</v>
      </c>
      <c r="F571" s="28">
        <v>41116</v>
      </c>
      <c r="G571" s="15">
        <f>VLOOKUP(B571,SAOM!B$2:D2115,3,0)</f>
        <v>41116</v>
      </c>
      <c r="H571" s="28">
        <f t="shared" si="18"/>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5" t="str">
        <f>VLOOKUP(B571,SAOM!B$2:O2112,11,0)</f>
        <v>39800-000</v>
      </c>
      <c r="X571" s="37" t="str">
        <f>VLOOKUP(B571,SAOM!B$2:Q2112,13,0)</f>
        <v>00:20:0e:10:4f:7b</v>
      </c>
      <c r="Y571" s="28">
        <v>41131</v>
      </c>
      <c r="Z571" s="44" t="s">
        <v>5753</v>
      </c>
      <c r="AA571" s="60">
        <v>41152</v>
      </c>
      <c r="AB571" s="32">
        <f>VLOOKUP(C571,Relatorios!A$3:B1342,2,0)</f>
        <v>41193</v>
      </c>
      <c r="AC571" s="217" t="s">
        <v>6387</v>
      </c>
      <c r="AD571" s="16" t="str">
        <f>VLOOKUP(B571,SAOM!B$2:T2112,16,0)</f>
        <v xml:space="preserve">Cnes: 6696422 
PSF Castro Pires </v>
      </c>
      <c r="AE571" s="16">
        <f t="shared" si="19"/>
        <v>41242</v>
      </c>
      <c r="AF571" s="60" t="s">
        <v>4492</v>
      </c>
      <c r="AG571" s="60"/>
      <c r="AH571" s="187"/>
      <c r="AI571" s="121"/>
      <c r="AJ571" s="121"/>
      <c r="AK571" s="44"/>
      <c r="AL571" s="62" t="s">
        <v>4492</v>
      </c>
    </row>
    <row r="572" spans="1:38" s="62" customFormat="1" ht="15.75" customHeight="1">
      <c r="A572" s="43">
        <v>3680</v>
      </c>
      <c r="B572" s="35">
        <v>3680</v>
      </c>
      <c r="C572" s="35">
        <v>3680</v>
      </c>
      <c r="D572" s="37" t="str">
        <f>VLOOKUP(B572,SAOM!B$2:H2229,7,0)</f>
        <v>SES-TENI-3680</v>
      </c>
      <c r="E572" s="28">
        <v>41071</v>
      </c>
      <c r="F572" s="28">
        <v>41116</v>
      </c>
      <c r="G572" s="15">
        <f>VLOOKUP(B572,SAOM!B$2:D2116,3,0)</f>
        <v>41116</v>
      </c>
      <c r="H572" s="28">
        <f t="shared" si="18"/>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5">
        <f>VLOOKUP(B572,SAOM!B$2:O2113,11,0)</f>
        <v>39800000</v>
      </c>
      <c r="X572" s="37" t="str">
        <f>VLOOKUP(B572,SAOM!B$2:Q2113,13,0)</f>
        <v>00:20:0e:10:4f:4f</v>
      </c>
      <c r="Y572" s="28">
        <v>41123</v>
      </c>
      <c r="Z572" s="44" t="s">
        <v>6088</v>
      </c>
      <c r="AA572" s="60">
        <v>41137</v>
      </c>
      <c r="AB572" s="32">
        <f>VLOOKUP(C572,Relatorios!A$3:B1343,2,0)</f>
        <v>41193</v>
      </c>
      <c r="AC572" s="49" t="s">
        <v>6089</v>
      </c>
      <c r="AD572" s="16" t="str">
        <f>VLOOKUP(B572,SAOM!B$2:T2113,16,0)</f>
        <v xml:space="preserve">Cnes: 6696457 
PSF Filadélfia </v>
      </c>
      <c r="AE572" s="16">
        <f t="shared" si="19"/>
        <v>41227</v>
      </c>
      <c r="AF572" s="60" t="s">
        <v>4492</v>
      </c>
      <c r="AG572" s="60"/>
      <c r="AH572" s="187"/>
      <c r="AI572" s="121"/>
      <c r="AJ572" s="121"/>
      <c r="AK572" s="44"/>
      <c r="AL572" s="62" t="s">
        <v>4492</v>
      </c>
    </row>
    <row r="573" spans="1:38" s="62" customFormat="1" ht="15.75" customHeight="1">
      <c r="A573" s="43">
        <v>3676</v>
      </c>
      <c r="B573" s="35">
        <v>3676</v>
      </c>
      <c r="C573" s="35">
        <v>3676</v>
      </c>
      <c r="D573" s="37" t="str">
        <f>VLOOKUP(B573,SAOM!B$2:H2230,7,0)</f>
        <v>SES-TENI-3676</v>
      </c>
      <c r="E573" s="28">
        <v>41071</v>
      </c>
      <c r="F573" s="28">
        <v>41178</v>
      </c>
      <c r="G573" s="15">
        <f>VLOOKUP(B573,SAOM!B$2:D2117,3,0)</f>
        <v>41178</v>
      </c>
      <c r="H573" s="28">
        <f t="shared" si="18"/>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5" t="str">
        <f>VLOOKUP(B573,SAOM!B$2:O2114,11,0)</f>
        <v>39800-000</v>
      </c>
      <c r="X573" s="37" t="str">
        <f>VLOOKUP(B573,SAOM!B$2:Q2114,13,0)</f>
        <v>00:20:0E:10:4A:DC</v>
      </c>
      <c r="Y573" s="28">
        <v>41206</v>
      </c>
      <c r="Z573" s="44" t="s">
        <v>8302</v>
      </c>
      <c r="AA573" s="60">
        <v>41206</v>
      </c>
      <c r="AB573" s="32" t="str">
        <f>VLOOKUP(C573,Relatorios!A$3:B1344,2,0)</f>
        <v>Pendente</v>
      </c>
      <c r="AC573" s="49" t="s">
        <v>4490</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60">
        <f t="shared" si="19"/>
        <v>41296</v>
      </c>
      <c r="AF573" s="60" t="s">
        <v>4492</v>
      </c>
      <c r="AG573" s="60"/>
      <c r="AH573" s="187"/>
      <c r="AI573" s="121"/>
      <c r="AJ573" s="121"/>
      <c r="AK573" s="44"/>
      <c r="AL573" s="62" t="s">
        <v>4492</v>
      </c>
    </row>
    <row r="574" spans="1:38" s="62" customFormat="1" ht="15.75" customHeight="1">
      <c r="A574" s="43">
        <v>3752</v>
      </c>
      <c r="B574" s="35">
        <v>3752</v>
      </c>
      <c r="C574" s="35">
        <v>3752</v>
      </c>
      <c r="D574" s="37" t="str">
        <f>VLOOKUP(B574,SAOM!B$2:H2231,7,0)</f>
        <v>SES-GUES-3752</v>
      </c>
      <c r="E574" s="28">
        <v>41073</v>
      </c>
      <c r="F574" s="28">
        <v>41174</v>
      </c>
      <c r="G574" s="15">
        <f>VLOOKUP(B574,SAOM!B$2:D2118,3,0)</f>
        <v>41174</v>
      </c>
      <c r="H574" s="28">
        <f t="shared" si="18"/>
        <v>41189</v>
      </c>
      <c r="I574" s="28">
        <v>41086</v>
      </c>
      <c r="J574" s="52" t="s">
        <v>511</v>
      </c>
      <c r="K574" s="37" t="str">
        <f>VLOOKUP(B574,SAOM!B$2:H2115,4,0)</f>
        <v>Aceito</v>
      </c>
      <c r="L574" s="12" t="s">
        <v>495</v>
      </c>
      <c r="M574" s="52" t="s">
        <v>497</v>
      </c>
      <c r="N574" s="44" t="s">
        <v>3833</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VIVIANE COTA LOUREDO</v>
      </c>
      <c r="U574" s="15" t="str">
        <f>VLOOKUP(B574,SAOM!B$2:N2115,10,0)</f>
        <v>RUA JOSÉ INÊS DE SOUZA , n76 - Centro</v>
      </c>
      <c r="V574" s="39" t="str">
        <f>VLOOKUP(B574,SAOM!B$2:P2115,12,0)</f>
        <v>33 8893 1043</v>
      </c>
      <c r="W574" s="65" t="str">
        <f>VLOOKUP(B574,SAOM!B$2:O2115,11,0)</f>
        <v>39740-000</v>
      </c>
      <c r="X574" s="37" t="str">
        <f>VLOOKUP(B574,SAOM!B$2:Q2115,13,0)</f>
        <v>00:20:0e:10:4a:8a</v>
      </c>
      <c r="Y574" s="28">
        <v>41254</v>
      </c>
      <c r="Z574" s="13" t="s">
        <v>6071</v>
      </c>
      <c r="AA574" s="60">
        <v>41254</v>
      </c>
      <c r="AB574" s="32" t="str">
        <f>VLOOKUP(C574,Relatorios!A$3:B1345,2,0)</f>
        <v>Pendente</v>
      </c>
      <c r="AC574" s="180" t="s">
        <v>6922</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60">
        <f t="shared" si="19"/>
        <v>41344</v>
      </c>
      <c r="AF574" s="60">
        <v>41327</v>
      </c>
      <c r="AG574" s="60"/>
      <c r="AH574" s="187" t="s">
        <v>8981</v>
      </c>
      <c r="AI574" s="16" t="s">
        <v>16097</v>
      </c>
      <c r="AJ574" s="121" t="s">
        <v>4492</v>
      </c>
      <c r="AK574" s="44"/>
      <c r="AL574" s="62" t="s">
        <v>4492</v>
      </c>
    </row>
    <row r="575" spans="1:38" s="62" customFormat="1" ht="15.75" customHeight="1">
      <c r="A575" s="43">
        <v>3753</v>
      </c>
      <c r="B575" s="35">
        <v>3753</v>
      </c>
      <c r="C575" s="35">
        <v>3753</v>
      </c>
      <c r="D575" s="37" t="str">
        <f>VLOOKUP(B575,SAOM!B$2:H2232,7,0)</f>
        <v>SES-GUES-3753</v>
      </c>
      <c r="E575" s="28">
        <v>41073</v>
      </c>
      <c r="F575" s="28">
        <v>41174</v>
      </c>
      <c r="G575" s="15">
        <f>VLOOKUP(B575,SAOM!B$2:D2119,3,0)</f>
        <v>41174</v>
      </c>
      <c r="H575" s="28">
        <f t="shared" si="18"/>
        <v>41189</v>
      </c>
      <c r="I575" s="28">
        <v>41086</v>
      </c>
      <c r="J575" s="52" t="s">
        <v>511</v>
      </c>
      <c r="K575" s="37" t="str">
        <f>VLOOKUP(B575,SAOM!B$2:H2116,4,0)</f>
        <v>Aceito</v>
      </c>
      <c r="L575" s="12" t="s">
        <v>495</v>
      </c>
      <c r="M575" s="52" t="s">
        <v>497</v>
      </c>
      <c r="N575" s="44" t="s">
        <v>3833</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5" t="str">
        <f>VLOOKUP(B575,SAOM!B$2:O2116,11,0)</f>
        <v>39740-000</v>
      </c>
      <c r="X575" s="37" t="str">
        <f>VLOOKUP(B575,SAOM!B$2:Q2116,13,0)</f>
        <v>00:20:0E:10:52:8B</v>
      </c>
      <c r="Y575" s="28">
        <v>41243</v>
      </c>
      <c r="Z575" s="44" t="s">
        <v>6071</v>
      </c>
      <c r="AA575" s="60">
        <v>41243</v>
      </c>
      <c r="AB575" s="32" t="str">
        <f>VLOOKUP(C575,Relatorios!A$3:B1346,2,0)</f>
        <v>Pendente</v>
      </c>
      <c r="AC575" s="180" t="s">
        <v>6923</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60">
        <f t="shared" si="19"/>
        <v>41333</v>
      </c>
      <c r="AF575" s="60" t="s">
        <v>4492</v>
      </c>
      <c r="AG575" s="60"/>
      <c r="AH575" s="187"/>
      <c r="AI575" s="121"/>
      <c r="AJ575" s="121"/>
      <c r="AK575" s="44"/>
      <c r="AL575" s="62" t="s">
        <v>4492</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8"/>
        <v>41198</v>
      </c>
      <c r="I576" s="15">
        <v>41086</v>
      </c>
      <c r="J576" s="12" t="s">
        <v>511</v>
      </c>
      <c r="K576" s="37" t="str">
        <f>VLOOKUP(B576,SAOM!B$2:H2117,4,0)</f>
        <v>Aceito</v>
      </c>
      <c r="L576" s="12" t="s">
        <v>495</v>
      </c>
      <c r="M576" s="12" t="s">
        <v>497</v>
      </c>
      <c r="N576" s="13" t="s">
        <v>3833</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5" t="str">
        <f>VLOOKUP(B576,SAOM!B$2:O2117,11,0)</f>
        <v>39740-000</v>
      </c>
      <c r="X576" s="37" t="str">
        <f>VLOOKUP(B576,SAOM!B$2:Q2117,13,0)</f>
        <v>00:20:0e:10:4f:9e</v>
      </c>
      <c r="Y576" s="15">
        <v>41257</v>
      </c>
      <c r="Z576" s="13" t="s">
        <v>6071</v>
      </c>
      <c r="AA576" s="16">
        <v>41257</v>
      </c>
      <c r="AB576" s="32" t="str">
        <f>VLOOKUP(C576,Relatorios!A$3:B1347,2,0)</f>
        <v>Pendente</v>
      </c>
      <c r="AC576" s="45" t="s">
        <v>4491</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9"/>
        <v>41347</v>
      </c>
      <c r="AF576" s="16" t="s">
        <v>4492</v>
      </c>
      <c r="AG576" s="16"/>
      <c r="AH576" s="51"/>
      <c r="AI576" s="120"/>
      <c r="AJ576" s="120"/>
      <c r="AK576" s="13"/>
      <c r="AL576" s="17" t="s">
        <v>4492</v>
      </c>
    </row>
    <row r="577" spans="1:38" s="62" customFormat="1" ht="15.75" customHeight="1">
      <c r="A577" s="43">
        <v>3749</v>
      </c>
      <c r="B577" s="35">
        <v>3749</v>
      </c>
      <c r="C577" s="35">
        <v>3749</v>
      </c>
      <c r="D577" s="37" t="str">
        <f>VLOOKUP(B577,SAOM!B$2:H2234,7,0)</f>
        <v>SES-DOES-3749</v>
      </c>
      <c r="E577" s="28">
        <v>41073</v>
      </c>
      <c r="F577" s="28">
        <v>41118</v>
      </c>
      <c r="G577" s="15">
        <f>VLOOKUP(B577,SAOM!B$2:D2121,3,0)</f>
        <v>41118</v>
      </c>
      <c r="H577" s="28">
        <f t="shared" si="18"/>
        <v>41133</v>
      </c>
      <c r="I577" s="28" t="s">
        <v>497</v>
      </c>
      <c r="J577" s="52" t="s">
        <v>511</v>
      </c>
      <c r="K577" s="37" t="str">
        <f>VLOOKUP(B577,SAOM!B$2:H2118,4,0)</f>
        <v>Aceito</v>
      </c>
      <c r="L577" s="12" t="s">
        <v>495</v>
      </c>
      <c r="M577" s="52" t="s">
        <v>497</v>
      </c>
      <c r="N577" s="44" t="s">
        <v>3924</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5">
        <f>VLOOKUP(B577,SAOM!B$2:O2118,11,0)</f>
        <v>35894000</v>
      </c>
      <c r="X577" s="37" t="str">
        <f>VLOOKUP(B577,SAOM!B$2:Q2118,13,0)</f>
        <v>00:20:0e:10:4a:75</v>
      </c>
      <c r="Y577" s="28">
        <v>41117</v>
      </c>
      <c r="Z577" s="44" t="s">
        <v>5739</v>
      </c>
      <c r="AA577" s="60">
        <v>41141</v>
      </c>
      <c r="AB577" s="32">
        <f>VLOOKUP(C577,Relatorios!A$3:B1348,2,0)</f>
        <v>41183</v>
      </c>
      <c r="AC577" s="49" t="s">
        <v>5797</v>
      </c>
      <c r="AD577" s="16" t="str">
        <f>VLOOKUP(B577,SAOM!B$2:T2118,16,0)</f>
        <v xml:space="preserve">Cnes: 2169878 
CENTRO DE SAÚDE DE DORES DE GUANHÃES 
</v>
      </c>
      <c r="AE577" s="16">
        <f t="shared" si="19"/>
        <v>41231</v>
      </c>
      <c r="AF577" s="60" t="s">
        <v>4492</v>
      </c>
      <c r="AG577" s="60"/>
      <c r="AH577" s="187"/>
      <c r="AI577" s="121"/>
      <c r="AJ577" s="121"/>
      <c r="AK577" s="44"/>
      <c r="AL577" s="62" t="s">
        <v>4492</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8"/>
        <v>41133</v>
      </c>
      <c r="I578" s="15" t="s">
        <v>497</v>
      </c>
      <c r="J578" s="12" t="s">
        <v>511</v>
      </c>
      <c r="K578" s="37" t="str">
        <f>VLOOKUP(B578,SAOM!B$2:H2119,4,0)</f>
        <v>Aceito</v>
      </c>
      <c r="L578" s="12" t="s">
        <v>495</v>
      </c>
      <c r="M578" s="12" t="s">
        <v>497</v>
      </c>
      <c r="N578" s="13" t="s">
        <v>2312</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5" t="str">
        <f>VLOOKUP(B578,SAOM!B$2:O2119,11,0)</f>
        <v>35970-000</v>
      </c>
      <c r="X578" s="37" t="str">
        <f>VLOOKUP(B578,SAOM!B$2:Q2119,13,0)</f>
        <v>00:20:0e:10:49:e7</v>
      </c>
      <c r="Y578" s="15">
        <v>41103</v>
      </c>
      <c r="Z578" s="13" t="s">
        <v>5710</v>
      </c>
      <c r="AA578" s="16">
        <v>41103</v>
      </c>
      <c r="AB578" s="32">
        <f>VLOOKUP(C578,Relatorios!A$3:B1349,2,0)</f>
        <v>41183</v>
      </c>
      <c r="AC578" s="45"/>
      <c r="AD578" s="16" t="str">
        <f>VLOOKUP(B578,SAOM!B$2:T2119,16,0)</f>
        <v xml:space="preserve">Cnes: 5561574 
PSF GEROLIVA DIAS DUARTE 
</v>
      </c>
      <c r="AE578" s="16">
        <f t="shared" si="19"/>
        <v>41193</v>
      </c>
      <c r="AF578" s="16" t="s">
        <v>4492</v>
      </c>
      <c r="AG578" s="16"/>
      <c r="AH578" s="51"/>
      <c r="AI578" s="120"/>
      <c r="AJ578" s="120"/>
      <c r="AK578" s="73" t="s">
        <v>5339</v>
      </c>
      <c r="AL578" s="17" t="s">
        <v>4492</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8"/>
        <v>41154</v>
      </c>
      <c r="I579" s="15">
        <v>41086</v>
      </c>
      <c r="J579" s="12" t="s">
        <v>511</v>
      </c>
      <c r="K579" s="37" t="str">
        <f>VLOOKUP(B579,SAOM!B$2:H2120,4,0)</f>
        <v>Aceito</v>
      </c>
      <c r="L579" s="12" t="s">
        <v>495</v>
      </c>
      <c r="M579" s="12" t="s">
        <v>497</v>
      </c>
      <c r="N579" s="13" t="s">
        <v>2312</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5">
        <f>VLOOKUP(B579,SAOM!B$2:O2120,11,0)</f>
        <v>35970000</v>
      </c>
      <c r="X579" s="37" t="str">
        <f>VLOOKUP(B579,SAOM!B$2:Q2120,13,0)</f>
        <v>00:20:0E:10:4A:7A</v>
      </c>
      <c r="Y579" s="15">
        <v>41158</v>
      </c>
      <c r="Z579" s="13" t="s">
        <v>5316</v>
      </c>
      <c r="AA579" s="16">
        <v>41158</v>
      </c>
      <c r="AB579" s="32">
        <f>VLOOKUP(C579,Relatorios!A$3:B1350,2,0)</f>
        <v>41193</v>
      </c>
      <c r="AC579" s="56" t="s">
        <v>5651</v>
      </c>
      <c r="AD579" s="16" t="str">
        <f>VLOOKUP(B579,SAOM!B$2:T2120,16,0)</f>
        <v xml:space="preserve">Cnes: 3578097 
PSF DR. LINNEU DE OLIVEIRA LARA 
</v>
      </c>
      <c r="AE579" s="16">
        <f t="shared" si="19"/>
        <v>41248</v>
      </c>
      <c r="AF579" s="16" t="s">
        <v>4492</v>
      </c>
      <c r="AG579" s="16"/>
      <c r="AH579" s="51"/>
      <c r="AI579" s="120"/>
      <c r="AJ579" s="193"/>
      <c r="AK579" s="30" t="s">
        <v>5339</v>
      </c>
      <c r="AL579" s="17" t="s">
        <v>4492</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8"/>
        <v>41132</v>
      </c>
      <c r="I580" s="15">
        <v>41156</v>
      </c>
      <c r="J580" s="12" t="s">
        <v>756</v>
      </c>
      <c r="K580" s="37" t="str">
        <f>VLOOKUP(B580,SAOM!B$2:H2121,4,0)</f>
        <v>Paralisado</v>
      </c>
      <c r="L580" s="12" t="s">
        <v>495</v>
      </c>
      <c r="M580" s="12" t="s">
        <v>502</v>
      </c>
      <c r="N580" s="13" t="s">
        <v>3922</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5" t="str">
        <f>VLOOKUP(B580,SAOM!B$2:O2121,11,0)</f>
        <v>39860-000</v>
      </c>
      <c r="X580" s="37" t="str">
        <f>VLOOKUP(B580,SAOM!B$2:Q2121,13,0)</f>
        <v>-</v>
      </c>
      <c r="Y580" s="15"/>
      <c r="Z580" s="13"/>
      <c r="AA580" s="16"/>
      <c r="AB580" s="32" t="e">
        <f>VLOOKUP(C580,Relatorios!A$3:B1351,2,0)</f>
        <v>#N/A</v>
      </c>
      <c r="AC580" s="45" t="s">
        <v>4481</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9"/>
        <v>90</v>
      </c>
      <c r="AF580" s="16" t="s">
        <v>4492</v>
      </c>
      <c r="AG580" s="16"/>
      <c r="AH580" s="51"/>
      <c r="AI580" s="120"/>
      <c r="AJ580" s="120"/>
      <c r="AK580" s="13"/>
      <c r="AL580" s="17" t="s">
        <v>4492</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si="18"/>
        <v>41133</v>
      </c>
      <c r="I581" s="15" t="s">
        <v>497</v>
      </c>
      <c r="J581" s="12" t="s">
        <v>511</v>
      </c>
      <c r="K581" s="37" t="str">
        <f>VLOOKUP(B581,SAOM!B$2:H2122,4,0)</f>
        <v>Aceito</v>
      </c>
      <c r="L581" s="12" t="s">
        <v>495</v>
      </c>
      <c r="M581" s="12" t="s">
        <v>497</v>
      </c>
      <c r="N581" s="13" t="s">
        <v>3925</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5">
        <f>VLOOKUP(B581,SAOM!B$2:O2122,11,0)</f>
        <v>35800000</v>
      </c>
      <c r="X581" s="37" t="str">
        <f>VLOOKUP(B581,SAOM!B$2:Q2122,13,0)</f>
        <v>00:20:0e:10:4c:43</v>
      </c>
      <c r="Y581" s="15">
        <v>41135</v>
      </c>
      <c r="Z581" s="13" t="s">
        <v>6611</v>
      </c>
      <c r="AA581" s="16">
        <v>41137</v>
      </c>
      <c r="AB581" s="32">
        <f>VLOOKUP(C581,Relatorios!A$3:B1352,2,0)</f>
        <v>41254</v>
      </c>
      <c r="AC581" s="45"/>
      <c r="AD581" s="16" t="str">
        <f>VLOOKUP(B581,SAOM!B$2:T2122,16,0)</f>
        <v xml:space="preserve">Cnes: 2170299 
DEPARTAMENTO DE ASSISTÊNCIA SOCIAL </v>
      </c>
      <c r="AE581" s="16">
        <f t="shared" si="19"/>
        <v>41227</v>
      </c>
      <c r="AF581" s="16" t="s">
        <v>4492</v>
      </c>
      <c r="AG581" s="16"/>
      <c r="AH581" s="51"/>
      <c r="AI581" s="120"/>
      <c r="AJ581" s="120"/>
      <c r="AK581" s="13"/>
      <c r="AL581" s="17" t="s">
        <v>4492</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5" t="str">
        <f>VLOOKUP(B582,SAOM!B$2:O2123,11,0)</f>
        <v>35938-000</v>
      </c>
      <c r="X582" s="37" t="str">
        <f>VLOOKUP(B582,SAOM!B$2:Q2123,13,0)</f>
        <v>-</v>
      </c>
      <c r="Y582" s="15"/>
      <c r="Z582" s="13"/>
      <c r="AA582" s="16"/>
      <c r="AB582" s="32" t="e">
        <f>VLOOKUP(C582,Relatorios!A$3:B1353,2,0)</f>
        <v>#N/A</v>
      </c>
      <c r="AC582" s="56" t="s">
        <v>6924</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4492</v>
      </c>
      <c r="AG582" s="16"/>
      <c r="AH582" s="51"/>
      <c r="AI582" s="120"/>
      <c r="AJ582" s="120"/>
      <c r="AK582" s="13"/>
      <c r="AL582" s="17" t="s">
        <v>4492</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2312</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5" t="str">
        <f>VLOOKUP(B583,SAOM!B$2:O2124,11,0)</f>
        <v>35970-000</v>
      </c>
      <c r="X583" s="37" t="str">
        <f>VLOOKUP(B583,SAOM!B$2:Q2124,13,0)</f>
        <v>00:20:0e:10:48:87</v>
      </c>
      <c r="Y583" s="15">
        <v>41103</v>
      </c>
      <c r="Z583" s="13" t="s">
        <v>5389</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8983</v>
      </c>
      <c r="AI583" s="197" t="s">
        <v>9022</v>
      </c>
      <c r="AJ583" s="197" t="s">
        <v>9045</v>
      </c>
      <c r="AK583" s="73" t="s">
        <v>5340</v>
      </c>
      <c r="AL583" s="17" t="s">
        <v>4492</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3922</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5" t="str">
        <f>VLOOKUP(B584,SAOM!B$2:O2125,11,0)</f>
        <v>39860-000</v>
      </c>
      <c r="X584" s="37" t="str">
        <f>VLOOKUP(B584,SAOM!B$2:Q2125,13,0)</f>
        <v>00:20:0E:10:53:5D</v>
      </c>
      <c r="Y584" s="15">
        <v>41221</v>
      </c>
      <c r="Z584" s="13" t="s">
        <v>8302</v>
      </c>
      <c r="AA584" s="16">
        <v>41221</v>
      </c>
      <c r="AB584" s="32" t="str">
        <f>VLOOKUP(C584,Relatorios!A$3:B1355,2,0)</f>
        <v>Pendente</v>
      </c>
      <c r="AC584" s="45" t="s">
        <v>4483</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4492</v>
      </c>
      <c r="AG584" s="16"/>
      <c r="AH584" s="51"/>
      <c r="AI584" s="120"/>
      <c r="AJ584" s="194"/>
      <c r="AK584" s="58"/>
      <c r="AL584" s="17" t="s">
        <v>4492</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2312</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5" t="str">
        <f>VLOOKUP(B585,SAOM!B$2:O2126,11,0)</f>
        <v>35970-000</v>
      </c>
      <c r="X585" s="37" t="str">
        <f>VLOOKUP(B585,SAOM!B$2:Q2126,13,0)</f>
        <v>00:20:0e:10:54:f3</v>
      </c>
      <c r="Y585" s="15">
        <v>41255</v>
      </c>
      <c r="Z585" s="13" t="s">
        <v>7898</v>
      </c>
      <c r="AA585" s="16">
        <v>41255</v>
      </c>
      <c r="AB585" s="32">
        <f>VLOOKUP(C585,Relatorios!A$3:B1356,2,0)</f>
        <v>41277</v>
      </c>
      <c r="AC585" s="45" t="s">
        <v>4484</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4492</v>
      </c>
      <c r="AG585" s="16"/>
      <c r="AH585" s="51"/>
      <c r="AI585" s="120"/>
      <c r="AJ585" s="120"/>
      <c r="AK585" s="13"/>
      <c r="AL585" s="17" t="s">
        <v>4492</v>
      </c>
    </row>
    <row r="586" spans="1:38" s="62"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2312</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5" t="str">
        <f>VLOOKUP(B586,SAOM!B$2:O2127,11,0)</f>
        <v>35970-000</v>
      </c>
      <c r="X586" s="37" t="str">
        <f>VLOOKUP(B586,SAOM!B$2:Q2127,13,0)</f>
        <v>00:20:0e:10:4c:24</v>
      </c>
      <c r="Y586" s="28">
        <v>41164</v>
      </c>
      <c r="Z586" s="44" t="s">
        <v>5316</v>
      </c>
      <c r="AA586" s="60">
        <v>41165</v>
      </c>
      <c r="AB586" s="32">
        <f>VLOOKUP(C586,Relatorios!A$3:B1357,2,0)</f>
        <v>41193</v>
      </c>
      <c r="AC586" s="49" t="s">
        <v>4485</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60" t="s">
        <v>4492</v>
      </c>
      <c r="AG586" s="60"/>
      <c r="AH586" s="187"/>
      <c r="AI586" s="121"/>
      <c r="AJ586" s="121"/>
      <c r="AK586" s="44"/>
      <c r="AL586" s="62" t="s">
        <v>4492</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2312</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5" t="str">
        <f>VLOOKUP(B587,SAOM!B$2:O2128,11,0)</f>
        <v>35970-000</v>
      </c>
      <c r="X587" s="37" t="str">
        <f>VLOOKUP(B587,SAOM!B$2:Q2128,13,0)</f>
        <v>00:20:0e:10:4a:1b</v>
      </c>
      <c r="Y587" s="15">
        <v>41101</v>
      </c>
      <c r="Z587" s="13" t="s">
        <v>1449</v>
      </c>
      <c r="AA587" s="16">
        <v>41107</v>
      </c>
      <c r="AB587" s="32">
        <f>VLOOKUP(C587,Relatorios!A$3:B1358,2,0)</f>
        <v>41183</v>
      </c>
      <c r="AC587" s="45"/>
      <c r="AD587" s="16" t="str">
        <f>VLOOKUP(B587,SAOM!B$2:T2128,16,0)</f>
        <v xml:space="preserve">Cnes:2170108 
CENTRO DE SAÚDE DR HELVIO MOREIRA DOS SANTOS 
</v>
      </c>
      <c r="AE587" s="16">
        <f t="shared" si="19"/>
        <v>41197</v>
      </c>
      <c r="AF587" s="16" t="s">
        <v>4492</v>
      </c>
      <c r="AG587" s="16"/>
      <c r="AH587" s="51"/>
      <c r="AI587" s="120"/>
      <c r="AJ587" s="120"/>
      <c r="AK587" s="73" t="s">
        <v>4100</v>
      </c>
      <c r="AL587" s="17" t="s">
        <v>4492</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2312</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5" t="str">
        <f>VLOOKUP(B588,SAOM!B$2:O2129,11,0)</f>
        <v>35970-000</v>
      </c>
      <c r="X588" s="37" t="str">
        <f>VLOOKUP(B588,SAOM!B$2:Q2129,13,0)</f>
        <v>00:20:0e:10:52:b5</v>
      </c>
      <c r="Y588" s="15">
        <v>41101</v>
      </c>
      <c r="Z588" s="13" t="s">
        <v>5389</v>
      </c>
      <c r="AA588" s="16">
        <v>41107</v>
      </c>
      <c r="AB588" s="32">
        <f>VLOOKUP(C588,Relatorios!A$3:B1359,2,0)</f>
        <v>41183</v>
      </c>
      <c r="AC588" s="45" t="s">
        <v>4494</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20" t="s">
        <v>14155</v>
      </c>
      <c r="AJ588" s="120"/>
      <c r="AK588" s="13" t="s">
        <v>4100</v>
      </c>
      <c r="AL588" s="17" t="s">
        <v>4492</v>
      </c>
    </row>
    <row r="589" spans="1:38" s="62"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2312</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5" t="str">
        <f>VLOOKUP(B589,SAOM!B$2:O2130,11,0)</f>
        <v>35970-000</v>
      </c>
      <c r="X589" s="37" t="str">
        <f>VLOOKUP(B589,SAOM!B$2:Q2130,13,0)</f>
        <v>00:20:0e:10:4c:69</v>
      </c>
      <c r="Y589" s="28">
        <v>41163</v>
      </c>
      <c r="Z589" s="44" t="s">
        <v>5316</v>
      </c>
      <c r="AA589" s="60">
        <v>41164</v>
      </c>
      <c r="AB589" s="32">
        <f>VLOOKUP(C589,Relatorios!A$3:B1360,2,0)</f>
        <v>41193</v>
      </c>
      <c r="AC589" s="49" t="s">
        <v>4486</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60" t="s">
        <v>4492</v>
      </c>
      <c r="AG589" s="60"/>
      <c r="AH589" s="187"/>
      <c r="AI589" s="121"/>
      <c r="AJ589" s="121"/>
      <c r="AK589" s="44"/>
      <c r="AL589" s="62" t="s">
        <v>4492</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2312</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5" t="str">
        <f>VLOOKUP(B590,SAOM!B$2:O2131,11,0)</f>
        <v>35970-000</v>
      </c>
      <c r="X590" s="37" t="str">
        <f>VLOOKUP(B590,SAOM!B$2:Q2131,13,0)</f>
        <v>00:20:0e:10:52:53</v>
      </c>
      <c r="Y590" s="15">
        <v>41107</v>
      </c>
      <c r="Z590" s="13" t="s">
        <v>5316</v>
      </c>
      <c r="AA590" s="16">
        <v>41107</v>
      </c>
      <c r="AB590" s="32">
        <f>VLOOKUP(C590,Relatorios!A$3:B1361,2,0)</f>
        <v>41183</v>
      </c>
      <c r="AC590" s="45" t="s">
        <v>5503</v>
      </c>
      <c r="AD590" s="16" t="str">
        <f>VLOOKUP(B590,SAOM!B$2:T2131,16,0)</f>
        <v xml:space="preserve">Cnes: 5061768 
PSF VEREADOR JOSÉ DA ANUNCIAÇÃO 
</v>
      </c>
      <c r="AE590" s="16">
        <f t="shared" si="19"/>
        <v>41197</v>
      </c>
      <c r="AF590" s="16" t="s">
        <v>4492</v>
      </c>
      <c r="AG590" s="16"/>
      <c r="AH590" s="51"/>
      <c r="AI590" s="120"/>
      <c r="AJ590" s="120"/>
      <c r="AK590" s="73" t="s">
        <v>5494</v>
      </c>
      <c r="AL590" s="17" t="s">
        <v>4492</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3854</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5" t="str">
        <f>VLOOKUP(B591,SAOM!B$2:O2132,11,0)</f>
        <v>38770-000</v>
      </c>
      <c r="X591" s="37" t="str">
        <f>VLOOKUP(B591,SAOM!B$2:Q2132,13,0)</f>
        <v>00:20:0e:10:52:dc</v>
      </c>
      <c r="Y591" s="15">
        <v>41263</v>
      </c>
      <c r="Z591" s="13" t="s">
        <v>9719</v>
      </c>
      <c r="AA591" s="16">
        <v>41263</v>
      </c>
      <c r="AB591" s="32">
        <f>VLOOKUP(C591,Relatorios!A$3:B1362,2,0)</f>
        <v>41299</v>
      </c>
      <c r="AC591" s="45" t="s">
        <v>4482</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4492</v>
      </c>
      <c r="AG591" s="16"/>
      <c r="AH591" s="51"/>
      <c r="AI591" s="120"/>
      <c r="AJ591" s="120"/>
      <c r="AK591" s="13"/>
      <c r="AL591" s="17" t="s">
        <v>4492</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3854</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5">
        <f>VLOOKUP(B592,SAOM!B$2:O2133,11,0)</f>
        <v>38770000</v>
      </c>
      <c r="X592" s="37" t="str">
        <f>VLOOKUP(B592,SAOM!B$2:Q2133,13,0)</f>
        <v>00:20:0e:10:4f:65</v>
      </c>
      <c r="Y592" s="15">
        <v>41116</v>
      </c>
      <c r="Z592" s="13" t="s">
        <v>5497</v>
      </c>
      <c r="AA592" s="16">
        <v>41120</v>
      </c>
      <c r="AB592" s="32">
        <f>VLOOKUP(C592,Relatorios!A$3:B1363,2,0)</f>
        <v>41254</v>
      </c>
      <c r="AC592" s="45"/>
      <c r="AD592" s="16" t="str">
        <f>VLOOKUP(B592,SAOM!B$2:T2133,16,0)</f>
        <v xml:space="preserve">Cnes: 2112558 
PSF PREFEITO JOSE SILVEIRA 
</v>
      </c>
      <c r="AE592" s="16">
        <f t="shared" si="19"/>
        <v>41210</v>
      </c>
      <c r="AF592" s="16" t="s">
        <v>4492</v>
      </c>
      <c r="AG592" s="16"/>
      <c r="AH592" s="51"/>
      <c r="AI592" s="120"/>
      <c r="AJ592" s="120"/>
      <c r="AK592" s="13"/>
      <c r="AL592" s="17" t="s">
        <v>4492</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2614</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5">
        <f>VLOOKUP(B593,SAOM!B$2:O2134,11,0)</f>
        <v>38570000</v>
      </c>
      <c r="X593" s="37" t="str">
        <f>VLOOKUP(B593,SAOM!B$2:Q2134,13,0)</f>
        <v>00:20:0e:10:4c:8c</v>
      </c>
      <c r="Y593" s="15">
        <v>41116</v>
      </c>
      <c r="Z593" s="13" t="s">
        <v>2598</v>
      </c>
      <c r="AA593" s="16">
        <v>41120</v>
      </c>
      <c r="AB593" s="32">
        <f>VLOOKUP(C593,Relatorios!A$3:B1364,2,0)</f>
        <v>41183</v>
      </c>
      <c r="AC593" s="45"/>
      <c r="AD593" s="16" t="str">
        <f>VLOOKUP(B593,SAOM!B$2:T2134,16,0)</f>
        <v xml:space="preserve">Cnes: 2118084 
PRO SAÚDE DA FAMÍLIA DE GUARDA MOR </v>
      </c>
      <c r="AE593" s="16">
        <f t="shared" si="19"/>
        <v>41210</v>
      </c>
      <c r="AF593" s="16" t="s">
        <v>4492</v>
      </c>
      <c r="AG593" s="16"/>
      <c r="AH593" s="51"/>
      <c r="AI593" s="120"/>
      <c r="AJ593" s="120"/>
      <c r="AK593" s="13"/>
      <c r="AL593" s="17" t="s">
        <v>4492</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2719</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 / Gizelda</v>
      </c>
      <c r="U594" s="15" t="str">
        <f>VLOOKUP(B594,SAOM!B$2:N2135,10,0)</f>
        <v>JOSE DE DEUS GODINHO , n38 - CENTRO</v>
      </c>
      <c r="V594" s="39" t="str">
        <f>VLOOKUP(B594,SAOM!B$2:P2135,12,0)</f>
        <v>34 3812-1306</v>
      </c>
      <c r="W594" s="65" t="str">
        <f>VLOOKUP(B594,SAOM!B$2:O2135,11,0)</f>
        <v>38785-000</v>
      </c>
      <c r="X594" s="37" t="str">
        <f>VLOOKUP(B594,SAOM!B$2:Q2135,13,0)</f>
        <v>00:20:0e:10:4a:7e</v>
      </c>
      <c r="Y594" s="15">
        <v>41137</v>
      </c>
      <c r="Z594" s="13" t="s">
        <v>5316</v>
      </c>
      <c r="AA594" s="16">
        <v>41137</v>
      </c>
      <c r="AB594" s="32">
        <f>VLOOKUP(C594,Relatorios!A$3:B1365,2,0)</f>
        <v>41291</v>
      </c>
      <c r="AC594" s="45"/>
      <c r="AD594" s="16" t="str">
        <f>VLOOKUP(B594,SAOM!B$2:T2135,16,0)</f>
        <v xml:space="preserve">Cnes: 2118033 
PROGRAMA DE SAÚDE DA FAMÍLIA DE LAGAMAR </v>
      </c>
      <c r="AE594" s="16">
        <f t="shared" si="19"/>
        <v>41227</v>
      </c>
      <c r="AF594" s="16">
        <v>41323</v>
      </c>
      <c r="AG594" s="16" t="s">
        <v>15904</v>
      </c>
      <c r="AH594" s="51" t="s">
        <v>676</v>
      </c>
      <c r="AI594" s="120" t="s">
        <v>15905</v>
      </c>
      <c r="AJ594" s="120" t="s">
        <v>4492</v>
      </c>
      <c r="AK594" s="13"/>
      <c r="AL594" s="17" t="s">
        <v>4492</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2719</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5">
        <f>VLOOKUP(B595,SAOM!B$2:O2136,11,0)</f>
        <v>38785000</v>
      </c>
      <c r="X595" s="37" t="str">
        <f>VLOOKUP(B595,SAOM!B$2:Q2136,13,0)</f>
        <v>00:20:0e:10:4c:53</v>
      </c>
      <c r="Y595" s="15">
        <v>41136</v>
      </c>
      <c r="Z595" s="13" t="s">
        <v>5316</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4492</v>
      </c>
      <c r="AG595" s="16"/>
      <c r="AH595" s="51"/>
      <c r="AI595" s="120"/>
      <c r="AJ595" s="120"/>
      <c r="AK595" s="13"/>
      <c r="AL595" s="17" t="s">
        <v>4492</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2719</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5">
        <f>VLOOKUP(B596,SAOM!B$2:O2137,11,0)</f>
        <v>38785000</v>
      </c>
      <c r="X596" s="37" t="str">
        <f>VLOOKUP(B596,SAOM!B$2:Q2137,13,0)</f>
        <v>00:20:0E:10:4D:04</v>
      </c>
      <c r="Y596" s="15">
        <v>41122</v>
      </c>
      <c r="Z596" s="13" t="s">
        <v>5677</v>
      </c>
      <c r="AA596" s="16">
        <v>41122</v>
      </c>
      <c r="AB596" s="32">
        <f>VLOOKUP(C596,Relatorios!A$3:B1367,2,0)</f>
        <v>41183</v>
      </c>
      <c r="AC596" s="45"/>
      <c r="AD596" s="16" t="str">
        <f>VLOOKUP(B596,SAOM!B$2:T2137,16,0)</f>
        <v xml:space="preserve">Cnes: 2118041 
UNIDADE MISTA DE SAÚDE DE LAGAMAR </v>
      </c>
      <c r="AE596" s="16">
        <f t="shared" si="19"/>
        <v>41212</v>
      </c>
      <c r="AF596" s="16" t="s">
        <v>4492</v>
      </c>
      <c r="AG596" s="16"/>
      <c r="AH596" s="51"/>
      <c r="AI596" s="120"/>
      <c r="AJ596" s="120"/>
      <c r="AK596" s="13"/>
      <c r="AL596" s="17" t="s">
        <v>4492</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2614</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5" t="str">
        <f>VLOOKUP(B597,SAOM!B$2:O2138,11,0)</f>
        <v>38570-000</v>
      </c>
      <c r="X597" s="37" t="str">
        <f>VLOOKUP(B597,SAOM!B$2:Q2138,13,0)</f>
        <v>00:20:0e:10:4a:c5</v>
      </c>
      <c r="Y597" s="15">
        <v>41263</v>
      </c>
      <c r="Z597" s="73" t="s">
        <v>9719</v>
      </c>
      <c r="AA597" s="16">
        <v>41263</v>
      </c>
      <c r="AB597" s="32">
        <f>VLOOKUP(C597,Relatorios!A$3:B1368,2,0)</f>
        <v>41299</v>
      </c>
      <c r="AC597" s="45" t="s">
        <v>4482</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4492</v>
      </c>
      <c r="AG597" s="16"/>
      <c r="AH597" s="51"/>
      <c r="AI597" s="120"/>
      <c r="AJ597" s="120"/>
      <c r="AK597" s="13"/>
      <c r="AL597" s="17" t="s">
        <v>4492</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5" t="str">
        <f>VLOOKUP(B598,SAOM!B$2:O2139,11,0)</f>
        <v>35938-000</v>
      </c>
      <c r="X598" s="37" t="str">
        <f>VLOOKUP(B598,SAOM!B$2:Q2139,13,0)</f>
        <v>00:20:0E:10:4A:45</v>
      </c>
      <c r="Y598" s="15">
        <v>41116</v>
      </c>
      <c r="Z598" s="44" t="s">
        <v>6069</v>
      </c>
      <c r="AA598" s="16">
        <v>41117</v>
      </c>
      <c r="AB598" s="32">
        <f>VLOOKUP(C598,Relatorios!A$3:B1369,2,0)</f>
        <v>41183</v>
      </c>
      <c r="AC598" s="45"/>
      <c r="AD598" s="16" t="str">
        <f>VLOOKUP(B598,SAOM!B$2:T2139,16,0)</f>
        <v xml:space="preserve">Cnes: 2170051 
CENTRO DE SAÚDE AURÉLIO TEIXEIRA COTA 
</v>
      </c>
      <c r="AE598" s="16">
        <f t="shared" si="19"/>
        <v>41207</v>
      </c>
      <c r="AF598" s="16" t="s">
        <v>4492</v>
      </c>
      <c r="AG598" s="16"/>
      <c r="AH598" s="51"/>
      <c r="AI598" s="120"/>
      <c r="AJ598" s="120"/>
      <c r="AK598" s="13"/>
      <c r="AL598" s="17" t="s">
        <v>4492</v>
      </c>
    </row>
    <row r="599" spans="1:38" s="62"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2312</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5">
        <f>VLOOKUP(B599,SAOM!B$2:O2140,11,0)</f>
        <v>35970000</v>
      </c>
      <c r="X599" s="37" t="str">
        <f>VLOOKUP(B599,SAOM!B$2:Q2140,13,0)</f>
        <v>00:20:0E:10:52:D2</v>
      </c>
      <c r="Y599" s="28">
        <v>41103</v>
      </c>
      <c r="Z599" s="13" t="s">
        <v>1449</v>
      </c>
      <c r="AA599" s="60">
        <v>41115</v>
      </c>
      <c r="AB599" s="32">
        <f>VLOOKUP(C599,Relatorios!A$3:B1370,2,0)</f>
        <v>41183</v>
      </c>
      <c r="AC599" s="49" t="s">
        <v>5344</v>
      </c>
      <c r="AD599" s="16" t="str">
        <f>VLOOKUP(B599,SAOM!B$2:T2140,16,0)</f>
        <v xml:space="preserve">Cnes: 2218208 
PSF RAQUEL RAIMUNDA DUARTE 
</v>
      </c>
      <c r="AE599" s="16">
        <f t="shared" si="19"/>
        <v>41205</v>
      </c>
      <c r="AF599" s="60" t="s">
        <v>4492</v>
      </c>
      <c r="AG599" s="60"/>
      <c r="AH599" s="187"/>
      <c r="AI599" s="121"/>
      <c r="AJ599" s="121"/>
      <c r="AK599" s="44" t="s">
        <v>4570</v>
      </c>
      <c r="AL599" s="62" t="s">
        <v>4492</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12443</v>
      </c>
      <c r="K600" s="37" t="str">
        <f>VLOOKUP(B600,SAOM!B$2:H2141,4,0)</f>
        <v>Agendado</v>
      </c>
      <c r="L600" s="12" t="s">
        <v>495</v>
      </c>
      <c r="M600" s="12" t="s">
        <v>502</v>
      </c>
      <c r="N600" s="13" t="s">
        <v>3923</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5" t="str">
        <f>VLOOKUP(B600,SAOM!B$2:O2141,11,0)</f>
        <v>39695-000</v>
      </c>
      <c r="X600" s="37" t="str">
        <f>VLOOKUP(B600,SAOM!B$2:Q2141,13,0)</f>
        <v>-</v>
      </c>
      <c r="Y600" s="15"/>
      <c r="Z600" s="13"/>
      <c r="AA600" s="16"/>
      <c r="AB600" s="32" t="e">
        <f>VLOOKUP(C600,Relatorios!A$3:B1371,2,0)</f>
        <v>#N/A</v>
      </c>
      <c r="AC600" s="45" t="s">
        <v>5329</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4492</v>
      </c>
      <c r="AG600" s="16"/>
      <c r="AH600" s="51"/>
      <c r="AI600" s="120"/>
      <c r="AJ600" s="120"/>
      <c r="AK600" s="13"/>
      <c r="AL600" s="17" t="s">
        <v>4492</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5">
        <f>VLOOKUP(B601,SAOM!B$2:O2142,11,0)</f>
        <v>39800000</v>
      </c>
      <c r="X601" s="37" t="str">
        <f>VLOOKUP(B601,SAOM!B$2:Q2142,13,0)</f>
        <v>00:20:0E:10:4B:1B</v>
      </c>
      <c r="Y601" s="15">
        <v>41124</v>
      </c>
      <c r="Z601" s="13" t="s">
        <v>6231</v>
      </c>
      <c r="AA601" s="16">
        <v>41127</v>
      </c>
      <c r="AB601" s="32">
        <f>VLOOKUP(C601,Relatorios!A$3:B1372,2,0)</f>
        <v>41193</v>
      </c>
      <c r="AC601" s="45"/>
      <c r="AD601" s="16" t="str">
        <f>VLOOKUP(B601,SAOM!B$2:T2142,16,0)</f>
        <v xml:space="preserve">Cnes: 6697321 
UBR Nordeste </v>
      </c>
      <c r="AE601" s="16">
        <f t="shared" si="19"/>
        <v>41217</v>
      </c>
      <c r="AF601" s="16" t="s">
        <v>4492</v>
      </c>
      <c r="AG601" s="16"/>
      <c r="AH601" s="51"/>
      <c r="AI601" s="120"/>
      <c r="AJ601" s="120"/>
      <c r="AK601" s="13"/>
      <c r="AL601" s="17" t="s">
        <v>4492</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4138</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5" t="str">
        <f>VLOOKUP(B602,SAOM!B$2:O2143,11,0)</f>
        <v>35470-000</v>
      </c>
      <c r="X602" s="37" t="str">
        <f>VLOOKUP(B602,SAOM!B$2:Q2143,13,0)</f>
        <v>00:20:0e:10:52:bb</v>
      </c>
      <c r="Y602" s="15">
        <v>41106</v>
      </c>
      <c r="Z602" s="44" t="s">
        <v>2577</v>
      </c>
      <c r="AA602" s="16">
        <v>41106</v>
      </c>
      <c r="AB602" s="32">
        <f>VLOOKUP(C602,Relatorios!A$3:B1373,2,0)</f>
        <v>41183</v>
      </c>
      <c r="AC602" s="45"/>
      <c r="AD602" s="16" t="str">
        <f>VLOOKUP(B602,SAOM!B$2:T2143,16,0)</f>
        <v>Fundação Municipal de Saúde - UBS com fornecimento de cartão sus</v>
      </c>
      <c r="AE602" s="16">
        <f t="shared" si="19"/>
        <v>41196</v>
      </c>
      <c r="AF602" s="16" t="s">
        <v>4492</v>
      </c>
      <c r="AG602" s="16"/>
      <c r="AH602" s="51"/>
      <c r="AI602" s="120"/>
      <c r="AJ602" s="120"/>
      <c r="AK602" s="13"/>
      <c r="AL602" s="17" t="s">
        <v>4492</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4138</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5" t="str">
        <f>VLOOKUP(B603,SAOM!B$2:O2144,11,0)</f>
        <v>35470-000</v>
      </c>
      <c r="X603" s="37" t="str">
        <f>VLOOKUP(B603,SAOM!B$2:Q2144,13,0)</f>
        <v>-</v>
      </c>
      <c r="Y603" s="15"/>
      <c r="Z603" s="13"/>
      <c r="AA603" s="16"/>
      <c r="AB603" s="32" t="e">
        <f>VLOOKUP(C603,Relatorios!A$3:B1374,2,0)</f>
        <v>#N/A</v>
      </c>
      <c r="AC603" s="45" t="s">
        <v>5330</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4492</v>
      </c>
      <c r="AG603" s="16"/>
      <c r="AH603" s="51"/>
      <c r="AI603" s="120"/>
      <c r="AJ603" s="120"/>
      <c r="AK603" s="13"/>
      <c r="AL603" s="17" t="s">
        <v>4492</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4138</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5"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4492</v>
      </c>
      <c r="AG604" s="16"/>
      <c r="AH604" s="51"/>
      <c r="AI604" s="120"/>
      <c r="AJ604" s="120"/>
      <c r="AK604" s="13"/>
      <c r="AL604" s="17" t="s">
        <v>4492</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4326</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5">
        <f>VLOOKUP(B605,SAOM!B$2:O2146,11,0)</f>
        <v>35878000</v>
      </c>
      <c r="X605" s="37" t="str">
        <f>VLOOKUP(B605,SAOM!B$2:Q2146,13,0)</f>
        <v>00:20:0E:10:4A:AE</v>
      </c>
      <c r="Y605" s="15">
        <v>41116</v>
      </c>
      <c r="Z605" s="13" t="s">
        <v>5739</v>
      </c>
      <c r="AA605" s="16">
        <v>41116</v>
      </c>
      <c r="AB605" s="32">
        <f>VLOOKUP(C605,Relatorios!A$3:B1376,2,0)</f>
        <v>41183</v>
      </c>
      <c r="AC605" s="45"/>
      <c r="AD605" s="16" t="str">
        <f>VLOOKUP(B605,SAOM!B$2:T2146,16,0)</f>
        <v xml:space="preserve">Cnes: 2218410 
UNIDADE MUNICIPAL DE SAÚDE NOSSA SENHORA DO CARMO 
</v>
      </c>
      <c r="AE605" s="16">
        <f t="shared" si="19"/>
        <v>41206</v>
      </c>
      <c r="AF605" s="16" t="s">
        <v>4492</v>
      </c>
      <c r="AG605" s="16"/>
      <c r="AH605" s="51"/>
      <c r="AI605" s="120"/>
      <c r="AJ605" s="120"/>
      <c r="AK605" s="13"/>
      <c r="AL605" s="17" t="s">
        <v>4492</v>
      </c>
    </row>
    <row r="606" spans="1:38" s="62"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4331</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5" t="str">
        <f>VLOOKUP(B606,SAOM!B$2:O2147,11,0)</f>
        <v>38735-000</v>
      </c>
      <c r="X606" s="37" t="str">
        <f>VLOOKUP(B606,SAOM!B$2:Q2147,13,0)</f>
        <v>00:20:0e:10:4c:ae</v>
      </c>
      <c r="Y606" s="28">
        <v>41205</v>
      </c>
      <c r="Z606" s="44" t="s">
        <v>5003</v>
      </c>
      <c r="AA606" s="60">
        <v>41205</v>
      </c>
      <c r="AB606" s="32">
        <f>VLOOKUP(C606,Relatorios!A$3:B1377,2,0)</f>
        <v>41254</v>
      </c>
      <c r="AC606" s="49" t="s">
        <v>5957</v>
      </c>
      <c r="AD606" s="16" t="str">
        <f>VLOOKUP(B606,SAOM!B$2:T2147,16,0)</f>
        <v xml:space="preserve">Cnes: 2100959 
CENTRO DE SAÚDE MANOEL JOAQUIM PEREIRA /PSF PADRE GERALDO CORREA LOUREIRO CRUZEIRO DA FORTALEZA 
</v>
      </c>
      <c r="AE606" s="60">
        <f t="shared" si="19"/>
        <v>41295</v>
      </c>
      <c r="AF606" s="60" t="s">
        <v>4492</v>
      </c>
      <c r="AG606" s="60"/>
      <c r="AH606" s="187"/>
      <c r="AI606" s="121"/>
      <c r="AJ606" s="121"/>
      <c r="AK606" s="44"/>
      <c r="AL606" s="62" t="s">
        <v>4492</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4335</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5" t="str">
        <f>VLOOKUP(B607,SAOM!B$2:O2148,11,0)</f>
        <v>32676-226</v>
      </c>
      <c r="X607" s="37" t="str">
        <f>VLOOKUP(B607,SAOM!B$2:Q2148,13,0)</f>
        <v>00:20:0e:10:4a:8c</v>
      </c>
      <c r="Y607" s="15">
        <v>41123</v>
      </c>
      <c r="Z607" s="13" t="s">
        <v>4096</v>
      </c>
      <c r="AA607" s="16">
        <v>41124</v>
      </c>
      <c r="AB607" s="32">
        <f>VLOOKUP(C607,Relatorios!A$3:B1378,2,0)</f>
        <v>41271</v>
      </c>
      <c r="AC607" s="45"/>
      <c r="AD607" s="16" t="str">
        <f>VLOOKUP(B607,SAOM!B$2:T2148,16,0)</f>
        <v xml:space="preserve">UBS Nova Baden </v>
      </c>
      <c r="AE607" s="16">
        <f t="shared" si="19"/>
        <v>41214</v>
      </c>
      <c r="AF607" s="16" t="s">
        <v>4492</v>
      </c>
      <c r="AG607" s="16"/>
      <c r="AH607" s="51"/>
      <c r="AI607" s="120"/>
      <c r="AJ607" s="120"/>
      <c r="AK607" s="13"/>
      <c r="AL607" s="17" t="s">
        <v>4492</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ref="H608:H671" si="21">F608+15</f>
        <v>41139</v>
      </c>
      <c r="I608" s="15" t="s">
        <v>497</v>
      </c>
      <c r="J608" s="12" t="s">
        <v>511</v>
      </c>
      <c r="K608" s="37" t="str">
        <f>VLOOKUP(B608,SAOM!B$2:H2149,4,0)</f>
        <v>Aceito</v>
      </c>
      <c r="L608" s="12" t="s">
        <v>676</v>
      </c>
      <c r="M608" s="12" t="s">
        <v>497</v>
      </c>
      <c r="N608" s="13" t="s">
        <v>4335</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5" t="str">
        <f>VLOOKUP(B608,SAOM!B$2:O2149,11,0)</f>
        <v>32677-518</v>
      </c>
      <c r="X608" s="37" t="str">
        <f>VLOOKUP(B608,SAOM!B$2:Q2149,13,0)</f>
        <v>00:20:0E:10:4A:DA</v>
      </c>
      <c r="Y608" s="15">
        <v>41122</v>
      </c>
      <c r="Z608" s="13" t="s">
        <v>4096</v>
      </c>
      <c r="AA608" s="16">
        <v>41122</v>
      </c>
      <c r="AB608" s="32">
        <f>VLOOKUP(C608,Relatorios!A$3:B1379,2,0)</f>
        <v>41271</v>
      </c>
      <c r="AC608" s="45"/>
      <c r="AD608" s="16" t="str">
        <f>VLOOKUP(B608,SAOM!B$2:T2149,16,0)</f>
        <v xml:space="preserve">UBS Imbiruçu </v>
      </c>
      <c r="AE608" s="16">
        <f t="shared" ref="AE608:AE671" si="22">AA608+90</f>
        <v>41212</v>
      </c>
      <c r="AF608" s="16" t="s">
        <v>4492</v>
      </c>
      <c r="AG608" s="16"/>
      <c r="AH608" s="51"/>
      <c r="AI608" s="120"/>
      <c r="AJ608" s="120"/>
      <c r="AK608" s="13"/>
      <c r="AL608" s="17" t="s">
        <v>4492</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21"/>
        <v>41139</v>
      </c>
      <c r="I609" s="15" t="s">
        <v>497</v>
      </c>
      <c r="J609" s="12" t="s">
        <v>511</v>
      </c>
      <c r="K609" s="37" t="str">
        <f>VLOOKUP(B609,SAOM!B$2:H2150,4,0)</f>
        <v>Aceito</v>
      </c>
      <c r="L609" s="12" t="s">
        <v>676</v>
      </c>
      <c r="M609" s="12" t="s">
        <v>497</v>
      </c>
      <c r="N609" s="13" t="s">
        <v>4335</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5" t="str">
        <f>VLOOKUP(B609,SAOM!B$2:O2150,11,0)</f>
        <v>32678-325</v>
      </c>
      <c r="X609" s="37" t="str">
        <f>VLOOKUP(B609,SAOM!B$2:Q2150,13,0)</f>
        <v>00:20:0e:10:4c:2f</v>
      </c>
      <c r="Y609" s="15">
        <v>41121</v>
      </c>
      <c r="Z609" s="13" t="s">
        <v>4096</v>
      </c>
      <c r="AA609" s="16">
        <v>41121</v>
      </c>
      <c r="AB609" s="32">
        <f>VLOOKUP(C609,Relatorios!A$3:B1380,2,0)</f>
        <v>41271</v>
      </c>
      <c r="AC609" s="45"/>
      <c r="AD609" s="16" t="str">
        <f>VLOOKUP(B609,SAOM!B$2:T2150,16,0)</f>
        <v xml:space="preserve">UBS Capelinha/CAIC </v>
      </c>
      <c r="AE609" s="16">
        <f t="shared" si="22"/>
        <v>41211</v>
      </c>
      <c r="AF609" s="60">
        <v>41332</v>
      </c>
      <c r="AG609" s="60">
        <v>41333</v>
      </c>
      <c r="AH609" s="187" t="s">
        <v>8983</v>
      </c>
      <c r="AI609" s="121" t="s">
        <v>15908</v>
      </c>
      <c r="AJ609" s="120" t="s">
        <v>15979</v>
      </c>
      <c r="AK609" s="13"/>
      <c r="AL609" s="17" t="s">
        <v>4492</v>
      </c>
    </row>
    <row r="610" spans="1:42" s="62"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21"/>
        <v>41139</v>
      </c>
      <c r="I610" s="28" t="s">
        <v>497</v>
      </c>
      <c r="J610" s="52" t="s">
        <v>511</v>
      </c>
      <c r="K610" s="37" t="str">
        <f>VLOOKUP(B610,SAOM!B$2:H2151,4,0)</f>
        <v>Aceito</v>
      </c>
      <c r="L610" s="52" t="s">
        <v>676</v>
      </c>
      <c r="M610" s="52" t="s">
        <v>497</v>
      </c>
      <c r="N610" s="44" t="s">
        <v>4335</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5" t="str">
        <f>VLOOKUP(B610,SAOM!B$2:O2151,11,0)</f>
        <v>32670-704</v>
      </c>
      <c r="X610" s="37" t="str">
        <f>VLOOKUP(B610,SAOM!B$2:Q2151,13,0)</f>
        <v>00:20:0e:10:4f:7d</v>
      </c>
      <c r="Y610" s="28">
        <v>41114</v>
      </c>
      <c r="Z610" s="44" t="s">
        <v>5490</v>
      </c>
      <c r="AA610" s="60">
        <v>41114</v>
      </c>
      <c r="AB610" s="32">
        <f>VLOOKUP(C610,Relatorios!A$3:B1381,2,0)</f>
        <v>41135</v>
      </c>
      <c r="AC610" s="49"/>
      <c r="AD610" s="16" t="str">
        <f>VLOOKUP(B610,SAOM!B$2:T2151,16,0)</f>
        <v xml:space="preserve">UBS Alterosas II </v>
      </c>
      <c r="AE610" s="16">
        <f t="shared" si="22"/>
        <v>41204</v>
      </c>
      <c r="AF610" s="60">
        <v>41332</v>
      </c>
      <c r="AG610" s="60">
        <v>41333</v>
      </c>
      <c r="AH610" s="187" t="s">
        <v>8983</v>
      </c>
      <c r="AI610" s="121" t="s">
        <v>15908</v>
      </c>
      <c r="AJ610" s="121" t="s">
        <v>15980</v>
      </c>
      <c r="AK610" s="44" t="s">
        <v>4492</v>
      </c>
      <c r="AL610" s="62" t="s">
        <v>4492</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21"/>
        <v>41139</v>
      </c>
      <c r="I611" s="15" t="s">
        <v>497</v>
      </c>
      <c r="J611" s="12" t="s">
        <v>511</v>
      </c>
      <c r="K611" s="37" t="str">
        <f>VLOOKUP(B611,SAOM!B$2:H2152,4,0)</f>
        <v>Aceito</v>
      </c>
      <c r="L611" s="12" t="s">
        <v>676</v>
      </c>
      <c r="M611" s="12" t="s">
        <v>497</v>
      </c>
      <c r="N611" s="13" t="s">
        <v>4335</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5" t="str">
        <f>VLOOKUP(B611,SAOM!B$2:O2152,11,0)</f>
        <v>32670-512</v>
      </c>
      <c r="X611" s="37" t="str">
        <f>VLOOKUP(B611,SAOM!B$2:Q2152,13,0)</f>
        <v>00:20:0E:10:4A:68</v>
      </c>
      <c r="Y611" s="15">
        <v>41116</v>
      </c>
      <c r="Z611" s="13" t="s">
        <v>4098</v>
      </c>
      <c r="AA611" s="16">
        <v>41116</v>
      </c>
      <c r="AB611" s="32" t="e">
        <f>VLOOKUP(C611,Relatorios!A$3:B1382,2,0)</f>
        <v>#N/A</v>
      </c>
      <c r="AC611" s="45"/>
      <c r="AD611" s="16" t="str">
        <f>VLOOKUP(B611,SAOM!B$2:T2152,16,0)</f>
        <v xml:space="preserve">UBS Dom Bosco </v>
      </c>
      <c r="AE611" s="16">
        <f t="shared" si="22"/>
        <v>41206</v>
      </c>
      <c r="AF611" s="16" t="s">
        <v>4492</v>
      </c>
      <c r="AG611" s="16"/>
      <c r="AH611" s="51"/>
      <c r="AI611" s="120"/>
      <c r="AJ611" s="120"/>
      <c r="AK611" s="13"/>
      <c r="AL611" s="17" t="s">
        <v>4492</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21"/>
        <v>41139</v>
      </c>
      <c r="I612" s="15" t="s">
        <v>497</v>
      </c>
      <c r="J612" s="12" t="s">
        <v>511</v>
      </c>
      <c r="K612" s="37" t="str">
        <f>VLOOKUP(B612,SAOM!B$2:H2153,4,0)</f>
        <v>Aceito</v>
      </c>
      <c r="L612" s="12" t="s">
        <v>676</v>
      </c>
      <c r="M612" s="12" t="s">
        <v>497</v>
      </c>
      <c r="N612" s="13" t="s">
        <v>4335</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5" t="str">
        <f>VLOOKUP(B612,SAOM!B$2:O2153,11,0)</f>
        <v>32671-788</v>
      </c>
      <c r="X612" s="37" t="str">
        <f>VLOOKUP(B612,SAOM!B$2:Q2153,13,0)</f>
        <v>00:20:0E:10:4A:6A</v>
      </c>
      <c r="Y612" s="15">
        <v>41117</v>
      </c>
      <c r="Z612" s="13" t="s">
        <v>4098</v>
      </c>
      <c r="AA612" s="16">
        <v>41117</v>
      </c>
      <c r="AB612" s="32" t="e">
        <f>VLOOKUP(C612,Relatorios!A$3:B1383,2,0)</f>
        <v>#N/A</v>
      </c>
      <c r="AC612" s="45"/>
      <c r="AD612" s="16" t="str">
        <f>VLOOKUP(B612,SAOM!B$2:T2153,16,0)</f>
        <v xml:space="preserve">UBS Bueno Franco </v>
      </c>
      <c r="AE612" s="16">
        <f t="shared" si="22"/>
        <v>41207</v>
      </c>
      <c r="AF612" s="16">
        <v>41193</v>
      </c>
      <c r="AG612" s="51" t="s">
        <v>497</v>
      </c>
      <c r="AH612" s="240" t="s">
        <v>8981</v>
      </c>
      <c r="AI612" s="120" t="s">
        <v>8905</v>
      </c>
      <c r="AJ612" s="120" t="s">
        <v>9084</v>
      </c>
      <c r="AK612" s="13" t="s">
        <v>4492</v>
      </c>
      <c r="AL612" s="17" t="s">
        <v>4492</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21"/>
        <v>41139</v>
      </c>
      <c r="I613" s="15" t="s">
        <v>497</v>
      </c>
      <c r="J613" s="12" t="s">
        <v>511</v>
      </c>
      <c r="K613" s="37" t="str">
        <f>VLOOKUP(B613,SAOM!B$2:H2154,4,0)</f>
        <v>Aceito</v>
      </c>
      <c r="L613" s="12" t="s">
        <v>676</v>
      </c>
      <c r="M613" s="12" t="s">
        <v>497</v>
      </c>
      <c r="N613" s="13" t="s">
        <v>4335</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5" t="str">
        <f>VLOOKUP(B613,SAOM!B$2:O2154,11,0)</f>
        <v>32611-076</v>
      </c>
      <c r="X613" s="37" t="str">
        <f>VLOOKUP(B613,SAOM!B$2:Q2154,13,0)</f>
        <v>00:20:0e:10:4c:3d</v>
      </c>
      <c r="Y613" s="15">
        <v>41122</v>
      </c>
      <c r="Z613" s="13" t="s">
        <v>4098</v>
      </c>
      <c r="AA613" s="16">
        <v>41122</v>
      </c>
      <c r="AB613" s="32" t="e">
        <f>VLOOKUP(C613,Relatorios!A$3:B1384,2,0)</f>
        <v>#N/A</v>
      </c>
      <c r="AC613" s="45"/>
      <c r="AD613" s="16" t="str">
        <f>VLOOKUP(B613,SAOM!B$2:T2154,16,0)</f>
        <v xml:space="preserve">UBS Icaivera </v>
      </c>
      <c r="AE613" s="16">
        <f t="shared" si="22"/>
        <v>41212</v>
      </c>
      <c r="AF613" s="16">
        <v>41282</v>
      </c>
      <c r="AG613" s="16"/>
      <c r="AH613" s="240" t="s">
        <v>8981</v>
      </c>
      <c r="AI613" s="120" t="s">
        <v>9031</v>
      </c>
      <c r="AJ613" s="120" t="s">
        <v>4492</v>
      </c>
      <c r="AK613" s="13" t="s">
        <v>4492</v>
      </c>
      <c r="AL613" s="16">
        <v>41239</v>
      </c>
      <c r="AM613" s="16">
        <v>41241</v>
      </c>
      <c r="AN613" s="51" t="s">
        <v>8982</v>
      </c>
      <c r="AO613" s="120" t="s">
        <v>8905</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21"/>
        <v>41139</v>
      </c>
      <c r="I614" s="15" t="s">
        <v>497</v>
      </c>
      <c r="J614" s="12" t="s">
        <v>511</v>
      </c>
      <c r="K614" s="37" t="str">
        <f>VLOOKUP(B614,SAOM!B$2:H2155,4,0)</f>
        <v>Aceito</v>
      </c>
      <c r="L614" s="12" t="s">
        <v>676</v>
      </c>
      <c r="M614" s="12" t="s">
        <v>497</v>
      </c>
      <c r="N614" s="13" t="s">
        <v>4335</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5" t="str">
        <f>VLOOKUP(B614,SAOM!B$2:O2155,11,0)</f>
        <v>32611-220</v>
      </c>
      <c r="X614" s="37" t="str">
        <f>VLOOKUP(B614,SAOM!B$2:Q2155,13,0)</f>
        <v>00:20:0e:10:4c:2e</v>
      </c>
      <c r="Y614" s="15">
        <v>41122</v>
      </c>
      <c r="Z614" s="13" t="s">
        <v>4098</v>
      </c>
      <c r="AA614" s="16">
        <v>41122</v>
      </c>
      <c r="AB614" s="32" t="e">
        <f>VLOOKUP(C614,Relatorios!A$3:B1385,2,0)</f>
        <v>#N/A</v>
      </c>
      <c r="AC614" s="45"/>
      <c r="AD614" s="16" t="str">
        <f>VLOOKUP(B614,SAOM!B$2:T2155,16,0)</f>
        <v xml:space="preserve">UBS Parque do Cedro </v>
      </c>
      <c r="AE614" s="16">
        <f t="shared" si="22"/>
        <v>41212</v>
      </c>
      <c r="AF614" s="16" t="s">
        <v>4492</v>
      </c>
      <c r="AG614" s="16"/>
      <c r="AH614" s="51"/>
      <c r="AI614" s="120"/>
      <c r="AJ614" s="120"/>
      <c r="AK614" s="13"/>
      <c r="AL614" s="17" t="s">
        <v>4492</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21"/>
        <v>41139</v>
      </c>
      <c r="I615" s="15" t="s">
        <v>497</v>
      </c>
      <c r="J615" s="12" t="s">
        <v>511</v>
      </c>
      <c r="K615" s="37" t="str">
        <f>VLOOKUP(B615,SAOM!B$2:H2156,4,0)</f>
        <v>Aceito</v>
      </c>
      <c r="L615" s="12" t="s">
        <v>676</v>
      </c>
      <c r="M615" s="12" t="s">
        <v>497</v>
      </c>
      <c r="N615" s="13" t="s">
        <v>4335</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5" t="str">
        <f>VLOOKUP(B615,SAOM!B$2:O2156,11,0)</f>
        <v>32670-778</v>
      </c>
      <c r="X615" s="37" t="str">
        <f>VLOOKUP(B615,SAOM!B$2:Q2156,13,0)</f>
        <v>00:20:0E:10:53:20</v>
      </c>
      <c r="Y615" s="15">
        <v>41110</v>
      </c>
      <c r="Z615" s="75" t="s">
        <v>4096</v>
      </c>
      <c r="AA615" s="16">
        <v>41110</v>
      </c>
      <c r="AB615" s="32">
        <f>VLOOKUP(C615,Relatorios!A$3:B1386,2,0)</f>
        <v>41271</v>
      </c>
      <c r="AC615" s="45"/>
      <c r="AD615" s="16" t="str">
        <f>VLOOKUP(B615,SAOM!B$2:T2156,16,0)</f>
        <v xml:space="preserve">UAI Alterosas -Triagem URG/EMERG </v>
      </c>
      <c r="AE615" s="16">
        <f t="shared" si="22"/>
        <v>41200</v>
      </c>
      <c r="AF615" s="16">
        <v>41278</v>
      </c>
      <c r="AG615" s="16">
        <v>41281</v>
      </c>
      <c r="AH615" s="51" t="s">
        <v>676</v>
      </c>
      <c r="AI615" s="120" t="s">
        <v>14164</v>
      </c>
      <c r="AJ615" s="120" t="s">
        <v>14165</v>
      </c>
      <c r="AK615" s="13" t="s">
        <v>5566</v>
      </c>
      <c r="AL615" s="16">
        <v>41239</v>
      </c>
      <c r="AM615" s="16">
        <v>41241</v>
      </c>
      <c r="AN615" s="51" t="s">
        <v>8982</v>
      </c>
      <c r="AO615" s="120" t="s">
        <v>8905</v>
      </c>
      <c r="AP615" s="120" t="s">
        <v>10011</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21"/>
        <v>41139</v>
      </c>
      <c r="I616" s="15" t="s">
        <v>497</v>
      </c>
      <c r="J616" s="12" t="s">
        <v>511</v>
      </c>
      <c r="K616" s="37" t="str">
        <f>VLOOKUP(B616,SAOM!B$2:H2157,4,0)</f>
        <v>Aceito</v>
      </c>
      <c r="L616" s="12" t="s">
        <v>676</v>
      </c>
      <c r="M616" s="12" t="s">
        <v>497</v>
      </c>
      <c r="N616" s="13" t="s">
        <v>4335</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5" t="str">
        <f>VLOOKUP(B616,SAOM!B$2:O2157,11,0)</f>
        <v>32678-028</v>
      </c>
      <c r="X616" s="37" t="str">
        <f>VLOOKUP(B616,SAOM!B$2:Q2157,13,0)</f>
        <v>00:20:0e:10:4a:82</v>
      </c>
      <c r="Y616" s="15">
        <v>41116</v>
      </c>
      <c r="Z616" s="13" t="s">
        <v>5490</v>
      </c>
      <c r="AA616" s="16">
        <v>41120</v>
      </c>
      <c r="AB616" s="32">
        <f>VLOOKUP(C616,Relatorios!A$3:B1387,2,0)</f>
        <v>41135</v>
      </c>
      <c r="AC616" s="45"/>
      <c r="AD616" s="16" t="str">
        <f>VLOOKUP(B616,SAOM!B$2:T2157,16,0)</f>
        <v xml:space="preserve">UBS Universal </v>
      </c>
      <c r="AE616" s="16">
        <f t="shared" si="22"/>
        <v>41210</v>
      </c>
      <c r="AF616" s="16" t="s">
        <v>4492</v>
      </c>
      <c r="AG616" s="16"/>
      <c r="AH616" s="51"/>
      <c r="AI616" s="120"/>
      <c r="AJ616" s="120"/>
      <c r="AK616" s="13"/>
      <c r="AL616" s="17" t="s">
        <v>4492</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21"/>
        <v>41139</v>
      </c>
      <c r="I617" s="15" t="s">
        <v>497</v>
      </c>
      <c r="J617" s="12" t="s">
        <v>511</v>
      </c>
      <c r="K617" s="37" t="str">
        <f>VLOOKUP(B617,SAOM!B$2:H2158,4,0)</f>
        <v>Aceito</v>
      </c>
      <c r="L617" s="12" t="s">
        <v>676</v>
      </c>
      <c r="M617" s="12" t="s">
        <v>497</v>
      </c>
      <c r="N617" s="13" t="s">
        <v>4335</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5" t="str">
        <f>VLOOKUP(B617,SAOM!B$2:O2158,11,0)</f>
        <v>32650-020</v>
      </c>
      <c r="X617" s="37" t="str">
        <f>VLOOKUP(B617,SAOM!B$2:Q2158,13,0)</f>
        <v>00:20:0e:10:4a:96</v>
      </c>
      <c r="Y617" s="15">
        <v>41117</v>
      </c>
      <c r="Z617" s="13" t="s">
        <v>5956</v>
      </c>
      <c r="AA617" s="16">
        <v>41117</v>
      </c>
      <c r="AB617" s="32">
        <f>VLOOKUP(C617,Relatorios!A$3:B1388,2,0)</f>
        <v>41271</v>
      </c>
      <c r="AC617" s="45"/>
      <c r="AD617" s="16" t="str">
        <f>VLOOKUP(B617,SAOM!B$2:T2158,16,0)</f>
        <v xml:space="preserve">UBS Laranjeiras </v>
      </c>
      <c r="AE617" s="16">
        <f t="shared" si="22"/>
        <v>41207</v>
      </c>
      <c r="AF617" s="16"/>
      <c r="AG617" s="16"/>
      <c r="AH617" s="51"/>
      <c r="AI617" s="120"/>
      <c r="AJ617" s="120"/>
      <c r="AK617" s="13"/>
      <c r="AL617" s="17" t="s">
        <v>4492</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21"/>
        <v>41139</v>
      </c>
      <c r="I618" s="15" t="s">
        <v>497</v>
      </c>
      <c r="J618" s="12" t="s">
        <v>511</v>
      </c>
      <c r="K618" s="37" t="str">
        <f>VLOOKUP(B618,SAOM!B$2:H2159,4,0)</f>
        <v>Aceito</v>
      </c>
      <c r="L618" s="12" t="s">
        <v>676</v>
      </c>
      <c r="M618" s="12" t="s">
        <v>497</v>
      </c>
      <c r="N618" s="13" t="s">
        <v>4335</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5" t="str">
        <f>VLOOKUP(B618,SAOM!B$2:O2159,11,0)</f>
        <v>32675-818</v>
      </c>
      <c r="X618" s="37" t="str">
        <f>VLOOKUP(B618,SAOM!B$2:Q2159,13,0)</f>
        <v>00:20:0e:10:4a:73</v>
      </c>
      <c r="Y618" s="15">
        <v>41117</v>
      </c>
      <c r="Z618" s="13" t="s">
        <v>5490</v>
      </c>
      <c r="AA618" s="16">
        <v>41117</v>
      </c>
      <c r="AB618" s="32">
        <f>VLOOKUP(C618,Relatorios!A$3:B1389,2,0)</f>
        <v>41135</v>
      </c>
      <c r="AC618" s="45"/>
      <c r="AD618" s="16" t="str">
        <f>VLOOKUP(B618,SAOM!B$2:T2159,16,0)</f>
        <v xml:space="preserve">UBS Vila Cristina </v>
      </c>
      <c r="AE618" s="16">
        <f t="shared" si="22"/>
        <v>41207</v>
      </c>
      <c r="AF618" s="60">
        <v>41332</v>
      </c>
      <c r="AG618" s="60">
        <v>41333</v>
      </c>
      <c r="AH618" s="187" t="s">
        <v>8983</v>
      </c>
      <c r="AI618" s="121" t="s">
        <v>15908</v>
      </c>
      <c r="AJ618" s="120" t="s">
        <v>16086</v>
      </c>
      <c r="AK618" s="13"/>
      <c r="AL618" s="16">
        <v>41185</v>
      </c>
      <c r="AM618" s="16">
        <v>41191</v>
      </c>
      <c r="AN618" s="51" t="s">
        <v>676</v>
      </c>
      <c r="AO618" s="120" t="s">
        <v>9023</v>
      </c>
      <c r="AP618" s="120" t="s">
        <v>9046</v>
      </c>
    </row>
    <row r="619" spans="1:42" s="62"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21"/>
        <v>41139</v>
      </c>
      <c r="I619" s="28" t="s">
        <v>497</v>
      </c>
      <c r="J619" s="52" t="s">
        <v>511</v>
      </c>
      <c r="K619" s="37" t="str">
        <f>VLOOKUP(B619,SAOM!B$2:H2160,4,0)</f>
        <v>Aceito</v>
      </c>
      <c r="L619" s="52" t="s">
        <v>676</v>
      </c>
      <c r="M619" s="52" t="s">
        <v>497</v>
      </c>
      <c r="N619" s="44" t="s">
        <v>4335</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5" t="str">
        <f>VLOOKUP(B619,SAOM!B$2:O2160,11,0)</f>
        <v>32672-222</v>
      </c>
      <c r="X619" s="37" t="str">
        <f>VLOOKUP(B619,SAOM!B$2:Q2160,13,0)</f>
        <v>00:20:0e:10:4a:5f</v>
      </c>
      <c r="Y619" s="28">
        <v>41115</v>
      </c>
      <c r="Z619" s="44" t="s">
        <v>4096</v>
      </c>
      <c r="AA619" s="60">
        <v>41115</v>
      </c>
      <c r="AB619" s="32">
        <f>VLOOKUP(C619,Relatorios!A$3:B1390,2,0)</f>
        <v>41271</v>
      </c>
      <c r="AC619" s="49"/>
      <c r="AD619" s="16" t="str">
        <f>VLOOKUP(B619,SAOM!B$2:T2160,16,0)</f>
        <v xml:space="preserve">UBS Nossa Senhora de Fátima </v>
      </c>
      <c r="AE619" s="16">
        <f t="shared" si="22"/>
        <v>41205</v>
      </c>
      <c r="AF619" s="60" t="s">
        <v>4492</v>
      </c>
      <c r="AG619" s="60"/>
      <c r="AH619" s="187"/>
      <c r="AI619" s="121"/>
      <c r="AJ619" s="121"/>
      <c r="AK619" s="44"/>
      <c r="AL619" s="62" t="s">
        <v>4492</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21"/>
        <v>41139</v>
      </c>
      <c r="I620" s="15" t="s">
        <v>497</v>
      </c>
      <c r="J620" s="12" t="s">
        <v>511</v>
      </c>
      <c r="K620" s="37" t="str">
        <f>VLOOKUP(B620,SAOM!B$2:H2161,4,0)</f>
        <v>Aceito</v>
      </c>
      <c r="L620" s="12" t="s">
        <v>676</v>
      </c>
      <c r="M620" s="12" t="s">
        <v>497</v>
      </c>
      <c r="N620" s="13" t="s">
        <v>4335</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5" t="str">
        <f>VLOOKUP(B620,SAOM!B$2:O2161,11,0)</f>
        <v>32671-062</v>
      </c>
      <c r="X620" s="37" t="str">
        <f>VLOOKUP(B620,SAOM!B$2:Q2161,13,0)</f>
        <v>00:20:0e:10:4f:31</v>
      </c>
      <c r="Y620" s="15">
        <v>41116</v>
      </c>
      <c r="Z620" s="13" t="s">
        <v>4096</v>
      </c>
      <c r="AA620" s="16">
        <v>41116</v>
      </c>
      <c r="AB620" s="32">
        <f>VLOOKUP(C620,Relatorios!A$3:B1391,2,0)</f>
        <v>41271</v>
      </c>
      <c r="AC620" s="45"/>
      <c r="AD620" s="16" t="str">
        <f>VLOOKUP(B620,SAOM!B$2:T2161,16,0)</f>
        <v xml:space="preserve">UBS Alterosas I </v>
      </c>
      <c r="AE620" s="16">
        <f t="shared" si="22"/>
        <v>41206</v>
      </c>
      <c r="AF620" s="16">
        <v>41292</v>
      </c>
      <c r="AG620" s="16">
        <v>41332</v>
      </c>
      <c r="AH620" s="51" t="s">
        <v>8981</v>
      </c>
      <c r="AI620" s="120" t="s">
        <v>14669</v>
      </c>
      <c r="AJ620" s="120" t="s">
        <v>15973</v>
      </c>
      <c r="AK620" s="13" t="s">
        <v>4492</v>
      </c>
      <c r="AL620" s="17" t="s">
        <v>4492</v>
      </c>
    </row>
    <row r="621" spans="1:42" s="62"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21"/>
        <v>41139</v>
      </c>
      <c r="I621" s="28" t="s">
        <v>497</v>
      </c>
      <c r="J621" s="52" t="s">
        <v>511</v>
      </c>
      <c r="K621" s="35" t="str">
        <f>VLOOKUP(B621,SAOM!B$2:H2162,4,0)</f>
        <v>Aceito</v>
      </c>
      <c r="L621" s="52" t="s">
        <v>676</v>
      </c>
      <c r="M621" s="52" t="s">
        <v>497</v>
      </c>
      <c r="N621" s="44" t="s">
        <v>4335</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9" t="str">
        <f>VLOOKUP(B621,SAOM!B$2:M2162,9,0)</f>
        <v>Alcione</v>
      </c>
      <c r="U621" s="28" t="str">
        <f>VLOOKUP(B621,SAOM!B$2:N2162,10,0)</f>
        <v>Av. Belo Horizonte, 386 - Bairro Cruzeiro do Sul</v>
      </c>
      <c r="V621" s="59" t="str">
        <f>VLOOKUP(B621,SAOM!B$2:P2162,12,0)</f>
        <v>(31) 3595-2580</v>
      </c>
      <c r="W621" s="181" t="str">
        <f>VLOOKUP(B621,SAOM!B$2:O2162,11,0)</f>
        <v>32672-758</v>
      </c>
      <c r="X621" s="35" t="str">
        <f>VLOOKUP(B621,SAOM!B$2:Q2162,13,0)</f>
        <v>00:20:0E:10:4F:51</v>
      </c>
      <c r="Y621" s="28">
        <v>41115</v>
      </c>
      <c r="Z621" s="44" t="s">
        <v>4098</v>
      </c>
      <c r="AA621" s="60">
        <v>41116</v>
      </c>
      <c r="AB621" s="32" t="e">
        <f>VLOOKUP(C621,Relatorios!A$3:B1392,2,0)</f>
        <v>#N/A</v>
      </c>
      <c r="AC621" s="49"/>
      <c r="AD621" s="60" t="str">
        <f>VLOOKUP(B621,SAOM!B$2:T2162,16,0)</f>
        <v xml:space="preserve">UBS Cruzeiro do Sul </v>
      </c>
      <c r="AE621" s="60">
        <f t="shared" si="22"/>
        <v>41206</v>
      </c>
      <c r="AF621" s="60">
        <v>41253</v>
      </c>
      <c r="AG621" s="60">
        <v>41270</v>
      </c>
      <c r="AH621" s="187" t="s">
        <v>8983</v>
      </c>
      <c r="AI621" s="121" t="s">
        <v>12553</v>
      </c>
      <c r="AJ621" s="121" t="s">
        <v>13656</v>
      </c>
      <c r="AK621" s="44"/>
      <c r="AL621" s="62" t="s">
        <v>4492</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21"/>
        <v>41166</v>
      </c>
      <c r="I622" s="15">
        <v>41102</v>
      </c>
      <c r="J622" s="12" t="s">
        <v>12443</v>
      </c>
      <c r="K622" s="37" t="str">
        <f>VLOOKUP(B622,SAOM!B$2:H2163,4,0)</f>
        <v>Agendado</v>
      </c>
      <c r="L622" s="12" t="s">
        <v>495</v>
      </c>
      <c r="M622" s="12" t="s">
        <v>502</v>
      </c>
      <c r="N622" s="13" t="s">
        <v>4405</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5" t="str">
        <f>VLOOKUP(B622,SAOM!B$2:O2163,11,0)</f>
        <v>38760-000</v>
      </c>
      <c r="X622" s="37" t="str">
        <f>VLOOKUP(B622,SAOM!B$2:Q2163,13,0)</f>
        <v>-</v>
      </c>
      <c r="Y622" s="15"/>
      <c r="Z622" s="13"/>
      <c r="AA622" s="16"/>
      <c r="AB622" s="32" t="e">
        <f>VLOOKUP(C622,Relatorios!A$3:B1393,2,0)</f>
        <v>#N/A</v>
      </c>
      <c r="AC622" s="56" t="s">
        <v>6925</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22"/>
        <v>90</v>
      </c>
      <c r="AF622" s="16" t="s">
        <v>4492</v>
      </c>
      <c r="AG622" s="16"/>
      <c r="AH622" s="51"/>
      <c r="AI622" s="120"/>
      <c r="AJ622" s="120"/>
      <c r="AK622" s="13"/>
      <c r="AL622" s="17" t="s">
        <v>4492</v>
      </c>
    </row>
    <row r="623" spans="1:42" s="17" customFormat="1" ht="15.75" customHeight="1">
      <c r="A623" s="11">
        <v>3657</v>
      </c>
      <c r="B623" s="35">
        <v>3657</v>
      </c>
      <c r="C623" s="35">
        <v>3657</v>
      </c>
      <c r="D623" s="37" t="str">
        <f>VLOOKUP(B623,SAOM!B$2:H2280,7,0)</f>
        <v>SES-SERE-3657</v>
      </c>
      <c r="E623" s="15">
        <v>41066</v>
      </c>
      <c r="F623" s="15">
        <f t="shared" ref="F623:F647" si="23">E623+45</f>
        <v>41111</v>
      </c>
      <c r="G623" s="15">
        <f>VLOOKUP(B623,SAOM!B$2:D2167,3,0)</f>
        <v>41111</v>
      </c>
      <c r="H623" s="15">
        <f t="shared" si="21"/>
        <v>41126</v>
      </c>
      <c r="I623" s="15" t="s">
        <v>497</v>
      </c>
      <c r="J623" s="12" t="s">
        <v>511</v>
      </c>
      <c r="K623" s="37" t="str">
        <f>VLOOKUP(B623,SAOM!B$2:H2164,4,0)</f>
        <v>Aceito</v>
      </c>
      <c r="L623" s="12" t="s">
        <v>495</v>
      </c>
      <c r="M623" s="12" t="s">
        <v>497</v>
      </c>
      <c r="N623" s="13" t="s">
        <v>4405</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5">
        <f>VLOOKUP(B623,SAOM!B$2:O2164,11,0)</f>
        <v>38760000</v>
      </c>
      <c r="X623" s="37" t="str">
        <f>VLOOKUP(B623,SAOM!B$2:Q2164,13,0)</f>
        <v>00:20:0e:10:4f:8d</v>
      </c>
      <c r="Y623" s="15">
        <v>41121</v>
      </c>
      <c r="Z623" s="13" t="s">
        <v>5677</v>
      </c>
      <c r="AA623" s="16">
        <v>41121</v>
      </c>
      <c r="AB623" s="32">
        <f>VLOOKUP(C623,Relatorios!A$3:B1394,2,0)</f>
        <v>41183</v>
      </c>
      <c r="AC623" s="45"/>
      <c r="AD623" s="16" t="str">
        <f>VLOOKUP(B623,SAOM!B$2:T2164,16,0)</f>
        <v xml:space="preserve">Cnes:2220210 
CENTRO SAÚDE DR JOSÉ WANDERLEY 
</v>
      </c>
      <c r="AE623" s="16">
        <f t="shared" si="22"/>
        <v>41211</v>
      </c>
      <c r="AF623" s="16" t="s">
        <v>4492</v>
      </c>
      <c r="AG623" s="16"/>
      <c r="AH623" s="51"/>
      <c r="AI623" s="120"/>
      <c r="AJ623" s="120"/>
      <c r="AK623" s="13"/>
      <c r="AL623" s="17" t="s">
        <v>4492</v>
      </c>
    </row>
    <row r="624" spans="1:42" s="17" customFormat="1" ht="15.75" customHeight="1">
      <c r="A624" s="43">
        <v>3834</v>
      </c>
      <c r="B624" s="35">
        <v>3834</v>
      </c>
      <c r="C624" s="35">
        <v>3834</v>
      </c>
      <c r="D624" s="37" t="str">
        <f>VLOOKUP(B624,SAOM!B$2:H2281,7,0)</f>
        <v>SES-BEIM-3834</v>
      </c>
      <c r="E624" s="15">
        <v>41088</v>
      </c>
      <c r="F624" s="15">
        <f t="shared" si="23"/>
        <v>41133</v>
      </c>
      <c r="G624" s="15">
        <f>VLOOKUP(B624,SAOM!B$2:D2168,3,0)</f>
        <v>41133</v>
      </c>
      <c r="H624" s="15">
        <f t="shared" si="21"/>
        <v>41148</v>
      </c>
      <c r="I624" s="15" t="s">
        <v>497</v>
      </c>
      <c r="J624" s="12" t="s">
        <v>511</v>
      </c>
      <c r="K624" s="37" t="str">
        <f>VLOOKUP(B624,SAOM!B$2:H2165,4,0)</f>
        <v>Aceito</v>
      </c>
      <c r="L624" s="12" t="s">
        <v>676</v>
      </c>
      <c r="M624" s="12" t="s">
        <v>497</v>
      </c>
      <c r="N624" s="13" t="s">
        <v>4335</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5" t="str">
        <f>VLOOKUP(B624,SAOM!B$2:O2165,11,0)</f>
        <v>32641-810</v>
      </c>
      <c r="X624" s="37" t="str">
        <f>VLOOKUP(B624,SAOM!B$2:Q2165,13,0)</f>
        <v>00:20:0E:10:4B:05</v>
      </c>
      <c r="Y624" s="15">
        <v>41124</v>
      </c>
      <c r="Z624" s="13" t="s">
        <v>4096</v>
      </c>
      <c r="AA624" s="16">
        <v>41124</v>
      </c>
      <c r="AB624" s="32">
        <f>VLOOKUP(C624,Relatorios!A$3:B1395,2,0)</f>
        <v>41272</v>
      </c>
      <c r="AC624" s="45"/>
      <c r="AD624" s="16" t="str">
        <f>VLOOKUP(B624,SAOM!B$2:T2165,16,0)</f>
        <v>-</v>
      </c>
      <c r="AE624" s="16">
        <f t="shared" si="22"/>
        <v>41214</v>
      </c>
      <c r="AF624" s="16" t="s">
        <v>4492</v>
      </c>
      <c r="AG624" s="16"/>
      <c r="AH624" s="51"/>
      <c r="AI624" s="120"/>
      <c r="AJ624" s="120"/>
      <c r="AK624" s="13"/>
      <c r="AL624" s="17" t="s">
        <v>4492</v>
      </c>
    </row>
    <row r="625" spans="1:42" s="17" customFormat="1" ht="15.75" customHeight="1">
      <c r="A625" s="43">
        <v>3835</v>
      </c>
      <c r="B625" s="35">
        <v>3835</v>
      </c>
      <c r="C625" s="35">
        <v>3835</v>
      </c>
      <c r="D625" s="37" t="str">
        <f>VLOOKUP(B625,SAOM!B$2:H2282,7,0)</f>
        <v>SES-BEIM-3835</v>
      </c>
      <c r="E625" s="15">
        <v>41088</v>
      </c>
      <c r="F625" s="15">
        <f t="shared" si="23"/>
        <v>41133</v>
      </c>
      <c r="G625" s="15">
        <f>VLOOKUP(B625,SAOM!B$2:D2169,3,0)</f>
        <v>41133</v>
      </c>
      <c r="H625" s="15">
        <f t="shared" si="21"/>
        <v>41148</v>
      </c>
      <c r="I625" s="15" t="s">
        <v>497</v>
      </c>
      <c r="J625" s="12" t="s">
        <v>511</v>
      </c>
      <c r="K625" s="37" t="str">
        <f>VLOOKUP(B625,SAOM!B$2:H2166,4,0)</f>
        <v>Aceito</v>
      </c>
      <c r="L625" s="12" t="s">
        <v>676</v>
      </c>
      <c r="M625" s="12" t="s">
        <v>497</v>
      </c>
      <c r="N625" s="13" t="s">
        <v>4335</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5" t="str">
        <f>VLOOKUP(B625,SAOM!B$2:O2166,11,0)</f>
        <v>32628-118</v>
      </c>
      <c r="X625" s="37" t="str">
        <f>VLOOKUP(B625,SAOM!B$2:Q2166,13,0)</f>
        <v>00:20:0E:10:4F:80</v>
      </c>
      <c r="Y625" s="15">
        <v>41122</v>
      </c>
      <c r="Z625" s="13" t="s">
        <v>6090</v>
      </c>
      <c r="AA625" s="16">
        <v>41130</v>
      </c>
      <c r="AB625" s="32">
        <f>VLOOKUP(C625,Relatorios!A$3:B1396,2,0)</f>
        <v>41135</v>
      </c>
      <c r="AC625" s="45"/>
      <c r="AD625" s="16" t="str">
        <f>VLOOKUP(B625,SAOM!B$2:T2166,16,0)</f>
        <v>-</v>
      </c>
      <c r="AE625" s="16">
        <f t="shared" si="22"/>
        <v>41220</v>
      </c>
      <c r="AF625" s="16" t="s">
        <v>4492</v>
      </c>
      <c r="AG625" s="16"/>
      <c r="AH625" s="51"/>
      <c r="AI625" s="120"/>
      <c r="AJ625" s="120"/>
      <c r="AK625" s="13"/>
    </row>
    <row r="626" spans="1:42" s="62" customFormat="1" ht="15.75" customHeight="1">
      <c r="A626" s="43">
        <v>3836</v>
      </c>
      <c r="B626" s="35">
        <v>3836</v>
      </c>
      <c r="C626" s="35">
        <v>3836</v>
      </c>
      <c r="D626" s="37" t="str">
        <f>VLOOKUP(B626,SAOM!B$2:H2283,7,0)</f>
        <v>SES-BEIM-3836</v>
      </c>
      <c r="E626" s="28">
        <v>41088</v>
      </c>
      <c r="F626" s="28">
        <f t="shared" si="23"/>
        <v>41133</v>
      </c>
      <c r="G626" s="15">
        <f>VLOOKUP(B626,SAOM!B$2:D2170,3,0)</f>
        <v>41133</v>
      </c>
      <c r="H626" s="28">
        <f t="shared" si="21"/>
        <v>41148</v>
      </c>
      <c r="I626" s="28" t="s">
        <v>497</v>
      </c>
      <c r="J626" s="52" t="s">
        <v>511</v>
      </c>
      <c r="K626" s="37" t="str">
        <f>VLOOKUP(B626,SAOM!B$2:H2167,4,0)</f>
        <v>Aceito</v>
      </c>
      <c r="L626" s="52" t="s">
        <v>676</v>
      </c>
      <c r="M626" s="52" t="s">
        <v>497</v>
      </c>
      <c r="N626" s="44" t="s">
        <v>4335</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5" t="str">
        <f>VLOOKUP(B626,SAOM!B$2:O2167,11,0)</f>
        <v>32623-245</v>
      </c>
      <c r="X626" s="37" t="str">
        <f>VLOOKUP(B626,SAOM!B$2:Q2167,13,0)</f>
        <v>00:20:0e:10:4a:60</v>
      </c>
      <c r="Y626" s="28">
        <v>41121</v>
      </c>
      <c r="Z626" s="44" t="s">
        <v>5763</v>
      </c>
      <c r="AA626" s="60">
        <v>41122</v>
      </c>
      <c r="AB626" s="32">
        <f>VLOOKUP(C626,Relatorios!A$3:B1397,2,0)</f>
        <v>41135</v>
      </c>
      <c r="AC626" s="49"/>
      <c r="AD626" s="16" t="str">
        <f>VLOOKUP(B626,SAOM!B$2:T2167,16,0)</f>
        <v>-</v>
      </c>
      <c r="AE626" s="16">
        <f t="shared" si="22"/>
        <v>41212</v>
      </c>
      <c r="AF626" s="60" t="s">
        <v>4492</v>
      </c>
      <c r="AG626" s="60"/>
      <c r="AH626" s="187"/>
      <c r="AI626" s="121"/>
      <c r="AJ626" s="121"/>
      <c r="AK626" s="44"/>
    </row>
    <row r="627" spans="1:42" s="17" customFormat="1" ht="15.75" customHeight="1">
      <c r="A627" s="43">
        <v>3837</v>
      </c>
      <c r="B627" s="35">
        <v>3837</v>
      </c>
      <c r="C627" s="35">
        <v>3837</v>
      </c>
      <c r="D627" s="37" t="str">
        <f>VLOOKUP(B627,SAOM!B$2:H2284,7,0)</f>
        <v>SES-BEIM-3837</v>
      </c>
      <c r="E627" s="15">
        <v>41088</v>
      </c>
      <c r="F627" s="15">
        <f t="shared" si="23"/>
        <v>41133</v>
      </c>
      <c r="G627" s="15">
        <f>VLOOKUP(B627,SAOM!B$2:D2171,3,0)</f>
        <v>41133</v>
      </c>
      <c r="H627" s="15">
        <f t="shared" si="21"/>
        <v>41148</v>
      </c>
      <c r="I627" s="15" t="s">
        <v>497</v>
      </c>
      <c r="J627" s="12" t="s">
        <v>511</v>
      </c>
      <c r="K627" s="37" t="str">
        <f>VLOOKUP(B627,SAOM!B$2:H2168,4,0)</f>
        <v>Aceito</v>
      </c>
      <c r="L627" s="12" t="s">
        <v>676</v>
      </c>
      <c r="M627" s="12" t="s">
        <v>497</v>
      </c>
      <c r="N627" s="13" t="s">
        <v>4335</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5" t="str">
        <f>VLOOKUP(B627,SAOM!B$2:O2168,11,0)</f>
        <v>32606-018</v>
      </c>
      <c r="X627" s="37" t="str">
        <f>VLOOKUP(B627,SAOM!B$2:Q2168,13,0)</f>
        <v>00:20:0e:10:4f:5a</v>
      </c>
      <c r="Y627" s="15">
        <v>41123</v>
      </c>
      <c r="Z627" s="13" t="s">
        <v>5715</v>
      </c>
      <c r="AA627" s="16">
        <v>41124</v>
      </c>
      <c r="AB627" s="32">
        <f>VLOOKUP(C627,Relatorios!A$3:B1398,2,0)</f>
        <v>41135</v>
      </c>
      <c r="AC627" s="45"/>
      <c r="AD627" s="16" t="str">
        <f>VLOOKUP(B627,SAOM!B$2:T2168,16,0)</f>
        <v>-</v>
      </c>
      <c r="AE627" s="16">
        <f t="shared" si="22"/>
        <v>41214</v>
      </c>
      <c r="AF627" s="16">
        <v>41288</v>
      </c>
      <c r="AG627" s="16">
        <v>41311</v>
      </c>
      <c r="AH627" s="51" t="s">
        <v>8981</v>
      </c>
      <c r="AI627" s="120" t="s">
        <v>14654</v>
      </c>
      <c r="AJ627" s="120" t="s">
        <v>15796</v>
      </c>
      <c r="AK627" s="13" t="s">
        <v>4492</v>
      </c>
    </row>
    <row r="628" spans="1:42" s="17" customFormat="1" ht="15.75" customHeight="1">
      <c r="A628" s="43">
        <v>3838</v>
      </c>
      <c r="B628" s="35">
        <v>3838</v>
      </c>
      <c r="C628" s="35">
        <v>3838</v>
      </c>
      <c r="D628" s="37" t="str">
        <f>VLOOKUP(B628,SAOM!B$2:H2285,7,0)</f>
        <v>SES-BEIM-3838</v>
      </c>
      <c r="E628" s="15">
        <v>41088</v>
      </c>
      <c r="F628" s="15">
        <f t="shared" si="23"/>
        <v>41133</v>
      </c>
      <c r="G628" s="15">
        <f>VLOOKUP(B628,SAOM!B$2:D2172,3,0)</f>
        <v>41133</v>
      </c>
      <c r="H628" s="15">
        <f t="shared" si="21"/>
        <v>41148</v>
      </c>
      <c r="I628" s="15" t="s">
        <v>497</v>
      </c>
      <c r="J628" s="12" t="s">
        <v>511</v>
      </c>
      <c r="K628" s="37" t="str">
        <f>VLOOKUP(B628,SAOM!B$2:H2169,4,0)</f>
        <v>Aceito</v>
      </c>
      <c r="L628" s="12" t="s">
        <v>676</v>
      </c>
      <c r="M628" s="12" t="s">
        <v>497</v>
      </c>
      <c r="N628" s="13" t="s">
        <v>4335</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5" t="str">
        <f>VLOOKUP(B628,SAOM!B$2:O2169,11,0)</f>
        <v>32606-710</v>
      </c>
      <c r="X628" s="37" t="str">
        <f>VLOOKUP(B628,SAOM!B$2:Q2169,13,0)</f>
        <v>00:20:0e:10:4f:7c</v>
      </c>
      <c r="Y628" s="15">
        <v>41124</v>
      </c>
      <c r="Z628" s="13" t="s">
        <v>5613</v>
      </c>
      <c r="AA628" s="16">
        <v>41124</v>
      </c>
      <c r="AB628" s="32">
        <f>VLOOKUP(C628,Relatorios!A$3:B1399,2,0)</f>
        <v>41135</v>
      </c>
      <c r="AC628" s="45"/>
      <c r="AD628" s="16" t="str">
        <f>VLOOKUP(B628,SAOM!B$2:T2169,16,0)</f>
        <v>-</v>
      </c>
      <c r="AE628" s="16">
        <f t="shared" si="22"/>
        <v>41214</v>
      </c>
      <c r="AF628" s="16" t="s">
        <v>4492</v>
      </c>
      <c r="AG628" s="16"/>
      <c r="AH628" s="51"/>
      <c r="AI628" s="120"/>
      <c r="AJ628" s="120"/>
      <c r="AK628" s="13"/>
    </row>
    <row r="629" spans="1:42" s="17" customFormat="1" ht="15.75" customHeight="1">
      <c r="A629" s="43">
        <v>3829</v>
      </c>
      <c r="B629" s="35">
        <v>3829</v>
      </c>
      <c r="C629" s="35">
        <v>3829</v>
      </c>
      <c r="D629" s="37" t="str">
        <f>VLOOKUP(B629,SAOM!B$2:H2286,7,0)</f>
        <v>SES-BEIM-3829</v>
      </c>
      <c r="E629" s="15">
        <v>41088</v>
      </c>
      <c r="F629" s="15">
        <f t="shared" si="23"/>
        <v>41133</v>
      </c>
      <c r="G629" s="15">
        <f>VLOOKUP(B629,SAOM!B$2:D2173,3,0)</f>
        <v>41133</v>
      </c>
      <c r="H629" s="15">
        <f t="shared" si="21"/>
        <v>41148</v>
      </c>
      <c r="I629" s="15" t="s">
        <v>497</v>
      </c>
      <c r="J629" s="12" t="s">
        <v>511</v>
      </c>
      <c r="K629" s="37" t="str">
        <f>VLOOKUP(B629,SAOM!B$2:H2170,4,0)</f>
        <v>Aceito</v>
      </c>
      <c r="L629" s="12" t="s">
        <v>676</v>
      </c>
      <c r="M629" s="12" t="s">
        <v>497</v>
      </c>
      <c r="N629" s="13" t="s">
        <v>4335</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5" t="str">
        <f>VLOOKUP(B629,SAOM!B$2:O2170,11,0)</f>
        <v>32681-426</v>
      </c>
      <c r="X629" s="37" t="str">
        <f>VLOOKUP(B629,SAOM!B$2:Q2170,13,0)</f>
        <v>00:20:0e:10:4a:a8</v>
      </c>
      <c r="Y629" s="15">
        <v>41138</v>
      </c>
      <c r="Z629" s="13" t="s">
        <v>5490</v>
      </c>
      <c r="AA629" s="16">
        <v>41138</v>
      </c>
      <c r="AB629" s="32">
        <f>VLOOKUP(C629,Relatorios!A$3:B1400,2,0)</f>
        <v>41150</v>
      </c>
      <c r="AC629" s="45"/>
      <c r="AD629" s="16" t="str">
        <f>VLOOKUP(B629,SAOM!B$2:T2170,16,0)</f>
        <v>-</v>
      </c>
      <c r="AE629" s="16">
        <f t="shared" si="22"/>
        <v>41228</v>
      </c>
      <c r="AF629" s="16" t="s">
        <v>4492</v>
      </c>
      <c r="AG629" s="16"/>
      <c r="AH629" s="51"/>
      <c r="AI629" s="120"/>
      <c r="AJ629" s="120"/>
      <c r="AK629" s="13"/>
    </row>
    <row r="630" spans="1:42" s="17" customFormat="1" ht="15.75" customHeight="1">
      <c r="A630" s="43">
        <v>3825</v>
      </c>
      <c r="B630" s="35">
        <v>3825</v>
      </c>
      <c r="C630" s="35">
        <v>3825</v>
      </c>
      <c r="D630" s="37" t="str">
        <f>VLOOKUP(B630,SAOM!B$2:H2287,7,0)</f>
        <v>SES-BEIM-3825</v>
      </c>
      <c r="E630" s="15">
        <v>41088</v>
      </c>
      <c r="F630" s="15">
        <f t="shared" si="23"/>
        <v>41133</v>
      </c>
      <c r="G630" s="15">
        <f>VLOOKUP(B630,SAOM!B$2:D2174,3,0)</f>
        <v>41133</v>
      </c>
      <c r="H630" s="15">
        <f t="shared" si="21"/>
        <v>41148</v>
      </c>
      <c r="I630" s="15" t="s">
        <v>497</v>
      </c>
      <c r="J630" s="12" t="s">
        <v>511</v>
      </c>
      <c r="K630" s="37" t="str">
        <f>VLOOKUP(B630,SAOM!B$2:H2171,4,0)</f>
        <v>Aceito</v>
      </c>
      <c r="L630" s="12" t="s">
        <v>676</v>
      </c>
      <c r="M630" s="12" t="s">
        <v>497</v>
      </c>
      <c r="N630" s="13" t="s">
        <v>4335</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5" t="str">
        <f>VLOOKUP(B630,SAOM!B$2:O2171,11,0)</f>
        <v>32670-295</v>
      </c>
      <c r="X630" s="37" t="str">
        <f>VLOOKUP(B630,SAOM!B$2:Q2171,13,0)</f>
        <v>00:20:0e:10:4a:c7</v>
      </c>
      <c r="Y630" s="15">
        <v>41145</v>
      </c>
      <c r="Z630" s="13" t="s">
        <v>5490</v>
      </c>
      <c r="AA630" s="16">
        <v>41145</v>
      </c>
      <c r="AB630" s="32" t="e">
        <f>VLOOKUP(C630,Relatorios!A$3:B1401,2,0)</f>
        <v>#N/A</v>
      </c>
      <c r="AC630" s="45"/>
      <c r="AD630" s="16" t="str">
        <f>VLOOKUP(B630,SAOM!B$2:T2171,16,0)</f>
        <v>-</v>
      </c>
      <c r="AE630" s="16">
        <f t="shared" si="22"/>
        <v>41235</v>
      </c>
      <c r="AF630" s="16" t="s">
        <v>4492</v>
      </c>
      <c r="AG630" s="16"/>
      <c r="AH630" s="51"/>
      <c r="AI630" s="120"/>
      <c r="AJ630" s="120"/>
      <c r="AK630" s="13"/>
    </row>
    <row r="631" spans="1:42" s="17" customFormat="1" ht="15.75" customHeight="1">
      <c r="A631" s="43">
        <v>3828</v>
      </c>
      <c r="B631" s="35">
        <v>3828</v>
      </c>
      <c r="C631" s="35">
        <v>3828</v>
      </c>
      <c r="D631" s="37" t="str">
        <f>VLOOKUP(B631,SAOM!B$2:H2288,7,0)</f>
        <v>SES-BEIM-3828</v>
      </c>
      <c r="E631" s="15">
        <v>41088</v>
      </c>
      <c r="F631" s="15">
        <f t="shared" si="23"/>
        <v>41133</v>
      </c>
      <c r="G631" s="15">
        <f>VLOOKUP(B631,SAOM!B$2:D2175,3,0)</f>
        <v>41133</v>
      </c>
      <c r="H631" s="15">
        <f t="shared" si="21"/>
        <v>41148</v>
      </c>
      <c r="I631" s="15" t="s">
        <v>497</v>
      </c>
      <c r="J631" s="12" t="s">
        <v>511</v>
      </c>
      <c r="K631" s="37" t="str">
        <f>VLOOKUP(B631,SAOM!B$2:H2172,4,0)</f>
        <v>Aceito</v>
      </c>
      <c r="L631" s="12" t="s">
        <v>676</v>
      </c>
      <c r="M631" s="12" t="s">
        <v>497</v>
      </c>
      <c r="N631" s="13" t="s">
        <v>4335</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5" t="str">
        <f>VLOOKUP(B631,SAOM!B$2:O2172,11,0)</f>
        <v>32681-520</v>
      </c>
      <c r="X631" s="37" t="str">
        <f>VLOOKUP(B631,SAOM!B$2:Q2172,13,0)</f>
        <v>00:20:0e:10:49:c6</v>
      </c>
      <c r="Y631" s="15">
        <v>41149</v>
      </c>
      <c r="Z631" s="13" t="s">
        <v>5490</v>
      </c>
      <c r="AA631" s="16">
        <v>41162</v>
      </c>
      <c r="AB631" s="32">
        <f>VLOOKUP(C631,Relatorios!A$3:B1402,2,0)</f>
        <v>41271</v>
      </c>
      <c r="AC631" s="45"/>
      <c r="AD631" s="16" t="str">
        <f>VLOOKUP(B631,SAOM!B$2:T2172,16,0)</f>
        <v>-</v>
      </c>
      <c r="AE631" s="16">
        <f t="shared" si="22"/>
        <v>41252</v>
      </c>
      <c r="AF631" s="16" t="s">
        <v>4492</v>
      </c>
      <c r="AG631" s="16"/>
      <c r="AH631" s="51"/>
      <c r="AI631" s="120"/>
      <c r="AJ631" s="120"/>
      <c r="AK631" s="13"/>
    </row>
    <row r="632" spans="1:42" s="62" customFormat="1" ht="15.75" customHeight="1">
      <c r="A632" s="43">
        <v>3817</v>
      </c>
      <c r="B632" s="35">
        <v>3817</v>
      </c>
      <c r="C632" s="35">
        <v>3817</v>
      </c>
      <c r="D632" s="37" t="str">
        <f>VLOOKUP(B632,SAOM!B$2:H2289,7,0)</f>
        <v>SES-BEIM-3817</v>
      </c>
      <c r="E632" s="28">
        <v>41088</v>
      </c>
      <c r="F632" s="28">
        <f t="shared" si="23"/>
        <v>41133</v>
      </c>
      <c r="G632" s="28">
        <f>VLOOKUP(B632,SAOM!B$2:D2176,3,0)</f>
        <v>41133</v>
      </c>
      <c r="H632" s="28">
        <f t="shared" si="21"/>
        <v>41148</v>
      </c>
      <c r="I632" s="28" t="s">
        <v>497</v>
      </c>
      <c r="J632" s="52" t="s">
        <v>511</v>
      </c>
      <c r="K632" s="35" t="str">
        <f>VLOOKUP(B632,SAOM!B$2:H2173,4,0)</f>
        <v>Aceito</v>
      </c>
      <c r="L632" s="52" t="s">
        <v>676</v>
      </c>
      <c r="M632" s="52" t="s">
        <v>497</v>
      </c>
      <c r="N632" s="44" t="s">
        <v>4335</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9" t="str">
        <f>VLOOKUP(B632,SAOM!B$2:M2173,9,0)</f>
        <v>Lercina</v>
      </c>
      <c r="U632" s="28" t="str">
        <f>VLOOKUP(B632,SAOM!B$2:N2173,10,0)</f>
        <v>Rua Peru,191</v>
      </c>
      <c r="V632" s="59" t="str">
        <f>VLOOKUP(B632,SAOM!B$2:P2173,12,0)</f>
        <v>(31) 3596-3332</v>
      </c>
      <c r="W632" s="181" t="str">
        <f>VLOOKUP(B632,SAOM!B$2:O2173,11,0)</f>
        <v>32668-126</v>
      </c>
      <c r="X632" s="35" t="str">
        <f>VLOOKUP(B632,SAOM!B$2:Q2173,13,0)</f>
        <v>00:20:0e:10:4c:62</v>
      </c>
      <c r="Y632" s="28">
        <v>41150</v>
      </c>
      <c r="Z632" s="44" t="s">
        <v>5490</v>
      </c>
      <c r="AA632" s="60">
        <v>41150</v>
      </c>
      <c r="AB632" s="32">
        <f>VLOOKUP(C632,Relatorios!A$3:B1403,2,0)</f>
        <v>41271</v>
      </c>
      <c r="AC632" s="49"/>
      <c r="AD632" s="60" t="str">
        <f>VLOOKUP(B632,SAOM!B$2:T2173,16,0)</f>
        <v>-</v>
      </c>
      <c r="AE632" s="60">
        <f t="shared" si="22"/>
        <v>41240</v>
      </c>
      <c r="AF632" s="60">
        <v>41331</v>
      </c>
      <c r="AG632" s="60">
        <v>41332</v>
      </c>
      <c r="AH632" s="187" t="s">
        <v>8981</v>
      </c>
      <c r="AI632" s="44" t="s">
        <v>9023</v>
      </c>
      <c r="AJ632" s="44" t="s">
        <v>16162</v>
      </c>
      <c r="AK632" s="44" t="s">
        <v>4492</v>
      </c>
      <c r="AL632" s="60">
        <v>41253</v>
      </c>
      <c r="AM632" s="60">
        <v>41270</v>
      </c>
      <c r="AN632" s="187" t="s">
        <v>8983</v>
      </c>
      <c r="AO632" s="121" t="s">
        <v>12553</v>
      </c>
      <c r="AP632" s="121" t="s">
        <v>13656</v>
      </c>
    </row>
    <row r="633" spans="1:42" s="62" customFormat="1" ht="15.75" customHeight="1">
      <c r="A633" s="43">
        <v>3831</v>
      </c>
      <c r="B633" s="35">
        <v>3831</v>
      </c>
      <c r="C633" s="35">
        <v>3831</v>
      </c>
      <c r="D633" s="37" t="str">
        <f>VLOOKUP(B633,SAOM!B$2:H2290,7,0)</f>
        <v>SES-BEIM-3831</v>
      </c>
      <c r="E633" s="28">
        <v>41088</v>
      </c>
      <c r="F633" s="28">
        <f t="shared" si="23"/>
        <v>41133</v>
      </c>
      <c r="G633" s="28">
        <f>VLOOKUP(B633,SAOM!B$2:D2177,3,0)</f>
        <v>41133</v>
      </c>
      <c r="H633" s="28">
        <f t="shared" si="21"/>
        <v>41148</v>
      </c>
      <c r="I633" s="28" t="s">
        <v>497</v>
      </c>
      <c r="J633" s="52" t="s">
        <v>511</v>
      </c>
      <c r="K633" s="35" t="str">
        <f>VLOOKUP(B633,SAOM!B$2:H2174,4,0)</f>
        <v>Aceito</v>
      </c>
      <c r="L633" s="52" t="s">
        <v>676</v>
      </c>
      <c r="M633" s="52" t="s">
        <v>497</v>
      </c>
      <c r="N633" s="44" t="s">
        <v>4335</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9" t="str">
        <f>VLOOKUP(B633,SAOM!B$2:M2174,9,0)</f>
        <v>Jairo de Oliveira</v>
      </c>
      <c r="U633" s="28" t="str">
        <f>VLOOKUP(B633,SAOM!B$2:N2174,10,0)</f>
        <v>Rua Allan Kardec,05</v>
      </c>
      <c r="V633" s="59" t="str">
        <f>VLOOKUP(B633,SAOM!B$2:P2174,12,0)</f>
        <v>(31) 3596-1511</v>
      </c>
      <c r="W633" s="181" t="str">
        <f>VLOOKUP(B633,SAOM!B$2:O2174,11,0)</f>
        <v>32641-300</v>
      </c>
      <c r="X633" s="35" t="str">
        <f>VLOOKUP(B633,SAOM!B$2:Q2174,13,0)</f>
        <v>00:20:0e:10:4f:29</v>
      </c>
      <c r="Y633" s="28">
        <v>41150</v>
      </c>
      <c r="Z633" s="44" t="s">
        <v>5490</v>
      </c>
      <c r="AA633" s="60">
        <v>41150</v>
      </c>
      <c r="AB633" s="32">
        <f>VLOOKUP(C633,Relatorios!A$3:B1404,2,0)</f>
        <v>41271</v>
      </c>
      <c r="AC633" s="49"/>
      <c r="AD633" s="60" t="str">
        <f>VLOOKUP(B633,SAOM!B$2:T2174,16,0)</f>
        <v>-</v>
      </c>
      <c r="AE633" s="60">
        <f t="shared" si="22"/>
        <v>41240</v>
      </c>
      <c r="AF633" s="60">
        <v>41253</v>
      </c>
      <c r="AG633" s="60">
        <v>41277</v>
      </c>
      <c r="AH633" s="187" t="s">
        <v>8983</v>
      </c>
      <c r="AI633" s="121" t="s">
        <v>12559</v>
      </c>
      <c r="AJ633" s="121" t="s">
        <v>13656</v>
      </c>
      <c r="AK633" s="44"/>
    </row>
    <row r="634" spans="1:42" s="17" customFormat="1" ht="15.75" customHeight="1">
      <c r="A634" s="43">
        <v>3826</v>
      </c>
      <c r="B634" s="35">
        <v>3826</v>
      </c>
      <c r="C634" s="35">
        <v>3826</v>
      </c>
      <c r="D634" s="37" t="str">
        <f>VLOOKUP(B634,SAOM!B$2:H2291,7,0)</f>
        <v>SES-BEIM-3826</v>
      </c>
      <c r="E634" s="15">
        <v>41088</v>
      </c>
      <c r="F634" s="15">
        <f t="shared" si="23"/>
        <v>41133</v>
      </c>
      <c r="G634" s="15">
        <f>VLOOKUP(B634,SAOM!B$2:D2178,3,0)</f>
        <v>41133</v>
      </c>
      <c r="H634" s="15">
        <f t="shared" si="21"/>
        <v>41148</v>
      </c>
      <c r="I634" s="15" t="s">
        <v>497</v>
      </c>
      <c r="J634" s="12" t="s">
        <v>511</v>
      </c>
      <c r="K634" s="37" t="str">
        <f>VLOOKUP(B634,SAOM!B$2:H2175,4,0)</f>
        <v>Aceito</v>
      </c>
      <c r="L634" s="12" t="s">
        <v>676</v>
      </c>
      <c r="M634" s="12" t="s">
        <v>497</v>
      </c>
      <c r="N634" s="13" t="s">
        <v>4335</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5" t="str">
        <f>VLOOKUP(B634,SAOM!B$2:O2175,11,0)</f>
        <v>32687-050</v>
      </c>
      <c r="X634" s="37" t="str">
        <f>VLOOKUP(B634,SAOM!B$2:Q2175,13,0)</f>
        <v>00:20:0e:10:4a:2d</v>
      </c>
      <c r="Y634" s="15">
        <v>41141</v>
      </c>
      <c r="Z634" s="13" t="s">
        <v>4098</v>
      </c>
      <c r="AA634" s="16">
        <v>41151</v>
      </c>
      <c r="AB634" s="32" t="e">
        <f>VLOOKUP(C634,Relatorios!A$3:B1405,2,0)</f>
        <v>#N/A</v>
      </c>
      <c r="AC634" s="45"/>
      <c r="AD634" s="16" t="str">
        <f>VLOOKUP(B634,SAOM!B$2:T2175,16,0)</f>
        <v>-</v>
      </c>
      <c r="AE634" s="16">
        <f t="shared" si="22"/>
        <v>41241</v>
      </c>
      <c r="AF634" s="16" t="s">
        <v>4492</v>
      </c>
      <c r="AG634" s="16"/>
      <c r="AH634" s="51"/>
      <c r="AI634" s="120"/>
      <c r="AJ634" s="120"/>
      <c r="AK634" s="13"/>
    </row>
    <row r="635" spans="1:42" s="17" customFormat="1" ht="15.75" customHeight="1">
      <c r="A635" s="43">
        <v>3827</v>
      </c>
      <c r="B635" s="35">
        <v>3827</v>
      </c>
      <c r="C635" s="35">
        <v>3827</v>
      </c>
      <c r="D635" s="37" t="str">
        <f>VLOOKUP(B635,SAOM!B$2:H2292,7,0)</f>
        <v>SES-BEIM-3827</v>
      </c>
      <c r="E635" s="15">
        <v>41088</v>
      </c>
      <c r="F635" s="15">
        <f t="shared" si="23"/>
        <v>41133</v>
      </c>
      <c r="G635" s="15">
        <f>VLOOKUP(B635,SAOM!B$2:D2179,3,0)</f>
        <v>41133</v>
      </c>
      <c r="H635" s="15">
        <f t="shared" si="21"/>
        <v>41148</v>
      </c>
      <c r="I635" s="15" t="s">
        <v>497</v>
      </c>
      <c r="J635" s="12" t="s">
        <v>511</v>
      </c>
      <c r="K635" s="37" t="str">
        <f>VLOOKUP(B635,SAOM!B$2:H2176,4,0)</f>
        <v>Aceito</v>
      </c>
      <c r="L635" s="12" t="s">
        <v>676</v>
      </c>
      <c r="M635" s="12" t="s">
        <v>497</v>
      </c>
      <c r="N635" s="13" t="s">
        <v>4335</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5" t="str">
        <f>VLOOKUP(B635,SAOM!B$2:O2176,11,0)</f>
        <v>32685-014</v>
      </c>
      <c r="X635" s="37" t="str">
        <f>VLOOKUP(B635,SAOM!B$2:Q2176,13,0)</f>
        <v>00:20:0e:10:4c:65</v>
      </c>
      <c r="Y635" s="15">
        <v>41127</v>
      </c>
      <c r="Z635" s="13" t="s">
        <v>4098</v>
      </c>
      <c r="AA635" s="16">
        <v>41127</v>
      </c>
      <c r="AB635" s="32" t="e">
        <f>VLOOKUP(C635,Relatorios!A$3:B1406,2,0)</f>
        <v>#N/A</v>
      </c>
      <c r="AC635" s="45"/>
      <c r="AD635" s="16" t="str">
        <f>VLOOKUP(B635,SAOM!B$2:T2176,16,0)</f>
        <v>-</v>
      </c>
      <c r="AE635" s="16">
        <f t="shared" si="22"/>
        <v>41217</v>
      </c>
      <c r="AF635" s="16">
        <v>41327</v>
      </c>
      <c r="AG635" s="16"/>
      <c r="AH635" s="51" t="s">
        <v>676</v>
      </c>
      <c r="AI635" s="16" t="s">
        <v>16098</v>
      </c>
      <c r="AJ635" s="120" t="s">
        <v>4492</v>
      </c>
      <c r="AK635" s="13"/>
    </row>
    <row r="636" spans="1:42" s="17" customFormat="1" ht="15.75" customHeight="1">
      <c r="A636" s="43">
        <v>3819</v>
      </c>
      <c r="B636" s="35">
        <v>3819</v>
      </c>
      <c r="C636" s="35">
        <v>3819</v>
      </c>
      <c r="D636" s="37" t="str">
        <f>VLOOKUP(B636,SAOM!B$2:H2293,7,0)</f>
        <v>SES-BEIM-3819</v>
      </c>
      <c r="E636" s="15">
        <v>41088</v>
      </c>
      <c r="F636" s="15">
        <f t="shared" si="23"/>
        <v>41133</v>
      </c>
      <c r="G636" s="15">
        <f>VLOOKUP(B636,SAOM!B$2:D2180,3,0)</f>
        <v>41146</v>
      </c>
      <c r="H636" s="15">
        <f t="shared" si="21"/>
        <v>41148</v>
      </c>
      <c r="I636" s="15" t="s">
        <v>497</v>
      </c>
      <c r="J636" s="12" t="s">
        <v>511</v>
      </c>
      <c r="K636" s="37" t="str">
        <f>VLOOKUP(B636,SAOM!B$2:H2177,4,0)</f>
        <v>Aceito</v>
      </c>
      <c r="L636" s="12" t="s">
        <v>676</v>
      </c>
      <c r="M636" s="12" t="s">
        <v>497</v>
      </c>
      <c r="N636" s="13" t="s">
        <v>4335</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5" t="str">
        <f>VLOOKUP(B636,SAOM!B$2:O2177,11,0)</f>
        <v>32667-005</v>
      </c>
      <c r="X636" s="37" t="str">
        <f>VLOOKUP(B636,SAOM!B$2:Q2177,13,0)</f>
        <v>00:20:0E:10:4C:A8</v>
      </c>
      <c r="Y636" s="15">
        <v>41146</v>
      </c>
      <c r="Z636" s="13" t="s">
        <v>5490</v>
      </c>
      <c r="AA636" s="16">
        <v>41148</v>
      </c>
      <c r="AB636" s="32" t="e">
        <f>VLOOKUP(C636,Relatorios!A$3:B1407,2,0)</f>
        <v>#N/A</v>
      </c>
      <c r="AC636" s="45"/>
      <c r="AD636" s="16" t="str">
        <f>VLOOKUP(B636,SAOM!B$2:T2177,16,0)</f>
        <v>-</v>
      </c>
      <c r="AE636" s="16">
        <f t="shared" si="22"/>
        <v>41238</v>
      </c>
      <c r="AF636" s="16" t="s">
        <v>4492</v>
      </c>
      <c r="AG636" s="16"/>
      <c r="AH636" s="51"/>
      <c r="AI636" s="120"/>
      <c r="AJ636" s="120"/>
      <c r="AK636" s="13"/>
    </row>
    <row r="637" spans="1:42" s="17" customFormat="1" ht="15.75" customHeight="1">
      <c r="A637" s="43">
        <v>3816</v>
      </c>
      <c r="B637" s="35">
        <v>3816</v>
      </c>
      <c r="C637" s="35">
        <v>3816</v>
      </c>
      <c r="D637" s="37" t="str">
        <f>VLOOKUP(B637,SAOM!B$2:H2294,7,0)</f>
        <v>SES-BEIM-3816</v>
      </c>
      <c r="E637" s="15">
        <v>41088</v>
      </c>
      <c r="F637" s="15">
        <f t="shared" si="23"/>
        <v>41133</v>
      </c>
      <c r="G637" s="15">
        <f>VLOOKUP(B637,SAOM!B$2:D2181,3,0)</f>
        <v>41133</v>
      </c>
      <c r="H637" s="15">
        <f t="shared" si="21"/>
        <v>41148</v>
      </c>
      <c r="I637" s="15" t="s">
        <v>497</v>
      </c>
      <c r="J637" s="12" t="s">
        <v>511</v>
      </c>
      <c r="K637" s="37" t="str">
        <f>VLOOKUP(B637,SAOM!B$2:H2178,4,0)</f>
        <v>Aceito</v>
      </c>
      <c r="L637" s="12" t="s">
        <v>676</v>
      </c>
      <c r="M637" s="12" t="s">
        <v>497</v>
      </c>
      <c r="N637" s="13" t="s">
        <v>4335</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5" t="str">
        <f>VLOOKUP(B637,SAOM!B$2:O2178,11,0)</f>
        <v>32667-358</v>
      </c>
      <c r="X637" s="37" t="str">
        <f>VLOOKUP(B637,SAOM!B$2:Q2178,13,0)</f>
        <v>00:20:0e:10:4f:43</v>
      </c>
      <c r="Y637" s="15">
        <v>41134</v>
      </c>
      <c r="Z637" s="13" t="s">
        <v>4098</v>
      </c>
      <c r="AA637" s="16">
        <v>41134</v>
      </c>
      <c r="AB637" s="32" t="e">
        <f>VLOOKUP(C637,Relatorios!A$3:B1408,2,0)</f>
        <v>#N/A</v>
      </c>
      <c r="AC637" s="45"/>
      <c r="AD637" s="16" t="str">
        <f>VLOOKUP(B637,SAOM!B$2:T2178,16,0)</f>
        <v>-</v>
      </c>
      <c r="AE637" s="16">
        <f t="shared" si="22"/>
        <v>41224</v>
      </c>
      <c r="AF637" s="16" t="s">
        <v>4492</v>
      </c>
      <c r="AG637" s="16"/>
      <c r="AH637" s="51"/>
      <c r="AI637" s="120"/>
      <c r="AJ637" s="120"/>
      <c r="AK637" s="13"/>
    </row>
    <row r="638" spans="1:42" s="17" customFormat="1" ht="15.75" customHeight="1">
      <c r="A638" s="43">
        <v>3815</v>
      </c>
      <c r="B638" s="35">
        <v>3815</v>
      </c>
      <c r="C638" s="35">
        <v>3815</v>
      </c>
      <c r="D638" s="37" t="str">
        <f>VLOOKUP(B638,SAOM!B$2:H2295,7,0)</f>
        <v>SES-BEIM-3815</v>
      </c>
      <c r="E638" s="15">
        <v>41088</v>
      </c>
      <c r="F638" s="15">
        <f t="shared" si="23"/>
        <v>41133</v>
      </c>
      <c r="G638" s="15">
        <f>VLOOKUP(B638,SAOM!B$2:D2182,3,0)</f>
        <v>41133</v>
      </c>
      <c r="H638" s="15">
        <f t="shared" si="21"/>
        <v>41148</v>
      </c>
      <c r="I638" s="15" t="s">
        <v>497</v>
      </c>
      <c r="J638" s="12" t="s">
        <v>511</v>
      </c>
      <c r="K638" s="37" t="str">
        <f>VLOOKUP(B638,SAOM!B$2:H2179,4,0)</f>
        <v>Aceito</v>
      </c>
      <c r="L638" s="12" t="s">
        <v>676</v>
      </c>
      <c r="M638" s="12" t="s">
        <v>497</v>
      </c>
      <c r="N638" s="13" t="s">
        <v>4335</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5" t="str">
        <f>VLOOKUP(B638,SAOM!B$2:O2179,11,0)</f>
        <v>32661-820</v>
      </c>
      <c r="X638" s="37" t="str">
        <f>VLOOKUP(B638,SAOM!B$2:Q2179,13,0)</f>
        <v>00:20:0e:10:4c:47</v>
      </c>
      <c r="Y638" s="15">
        <v>41128</v>
      </c>
      <c r="Z638" s="13" t="s">
        <v>4098</v>
      </c>
      <c r="AA638" s="16">
        <v>41128</v>
      </c>
      <c r="AB638" s="32" t="e">
        <f>VLOOKUP(C638,Relatorios!A$3:B1409,2,0)</f>
        <v>#N/A</v>
      </c>
      <c r="AC638" s="45"/>
      <c r="AD638" s="16" t="str">
        <f>VLOOKUP(B638,SAOM!B$2:T2179,16,0)</f>
        <v>-</v>
      </c>
      <c r="AE638" s="16">
        <f t="shared" si="22"/>
        <v>41218</v>
      </c>
      <c r="AF638" s="16">
        <v>41333</v>
      </c>
      <c r="AG638" s="51">
        <v>41333</v>
      </c>
      <c r="AH638" s="51" t="s">
        <v>8983</v>
      </c>
      <c r="AI638" s="120" t="s">
        <v>9023</v>
      </c>
      <c r="AJ638" s="120" t="s">
        <v>16089</v>
      </c>
      <c r="AK638" s="13"/>
    </row>
    <row r="639" spans="1:42" s="17" customFormat="1" ht="15.75" customHeight="1">
      <c r="A639" s="43">
        <v>3830</v>
      </c>
      <c r="B639" s="35">
        <v>3830</v>
      </c>
      <c r="C639" s="35">
        <v>3830</v>
      </c>
      <c r="D639" s="37" t="str">
        <f>VLOOKUP(B639,SAOM!B$2:H2296,7,0)</f>
        <v>SES-BEIM-3830</v>
      </c>
      <c r="E639" s="15">
        <v>41088</v>
      </c>
      <c r="F639" s="15">
        <f t="shared" si="23"/>
        <v>41133</v>
      </c>
      <c r="G639" s="15">
        <f>VLOOKUP(B639,SAOM!B$2:D2183,3,0)</f>
        <v>41133</v>
      </c>
      <c r="H639" s="15">
        <f t="shared" si="21"/>
        <v>41148</v>
      </c>
      <c r="I639" s="15" t="s">
        <v>497</v>
      </c>
      <c r="J639" s="12" t="s">
        <v>511</v>
      </c>
      <c r="K639" s="37" t="str">
        <f>VLOOKUP(B639,SAOM!B$2:H2180,4,0)</f>
        <v>Aceito</v>
      </c>
      <c r="L639" s="12" t="s">
        <v>676</v>
      </c>
      <c r="M639" s="12" t="s">
        <v>497</v>
      </c>
      <c r="N639" s="13" t="s">
        <v>4335</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5" t="str">
        <f>VLOOKUP(B639,SAOM!B$2:O2180,11,0)</f>
        <v>32661-820</v>
      </c>
      <c r="X639" s="37" t="str">
        <f>VLOOKUP(B639,SAOM!B$2:Q2180,13,0)</f>
        <v>00:20:0e:10:4f:41</v>
      </c>
      <c r="Y639" s="15">
        <v>41149</v>
      </c>
      <c r="Z639" s="13" t="s">
        <v>4098</v>
      </c>
      <c r="AA639" s="16">
        <v>41149</v>
      </c>
      <c r="AB639" s="32" t="e">
        <f>VLOOKUP(C639,Relatorios!A$3:B1410,2,0)</f>
        <v>#N/A</v>
      </c>
      <c r="AC639" s="45"/>
      <c r="AD639" s="16" t="str">
        <f>VLOOKUP(B639,SAOM!B$2:T2180,16,0)</f>
        <v>-</v>
      </c>
      <c r="AE639" s="16">
        <f t="shared" si="22"/>
        <v>41239</v>
      </c>
      <c r="AF639" s="16" t="s">
        <v>4492</v>
      </c>
      <c r="AG639" s="16"/>
      <c r="AH639" s="51"/>
      <c r="AI639" s="120"/>
      <c r="AJ639" s="120"/>
      <c r="AK639" s="13"/>
    </row>
    <row r="640" spans="1:42" s="17" customFormat="1" ht="15.75" customHeight="1">
      <c r="A640" s="43">
        <v>3824</v>
      </c>
      <c r="B640" s="35">
        <v>3824</v>
      </c>
      <c r="C640" s="35">
        <v>3824</v>
      </c>
      <c r="D640" s="37" t="str">
        <f>VLOOKUP(B640,SAOM!B$2:H2297,7,0)</f>
        <v>-</v>
      </c>
      <c r="E640" s="15">
        <v>41088</v>
      </c>
      <c r="F640" s="15">
        <f t="shared" si="23"/>
        <v>41133</v>
      </c>
      <c r="G640" s="15">
        <f>VLOOKUP(B640,SAOM!B$2:D2184,3,0)</f>
        <v>41148</v>
      </c>
      <c r="H640" s="15">
        <f t="shared" si="21"/>
        <v>41148</v>
      </c>
      <c r="I640" s="15" t="s">
        <v>497</v>
      </c>
      <c r="J640" s="12" t="s">
        <v>756</v>
      </c>
      <c r="K640" s="37" t="str">
        <f>VLOOKUP(B640,SAOM!B$2:H2181,4,0)</f>
        <v>Paralisado</v>
      </c>
      <c r="L640" s="12" t="s">
        <v>676</v>
      </c>
      <c r="M640" s="12" t="s">
        <v>502</v>
      </c>
      <c r="N640" s="13" t="s">
        <v>4335</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5" t="str">
        <f>VLOOKUP(B640,SAOM!B$2:O2181,11,0)</f>
        <v>32661-820</v>
      </c>
      <c r="X640" s="37" t="str">
        <f>VLOOKUP(B640,SAOM!B$2:Q2181,13,0)</f>
        <v>-</v>
      </c>
      <c r="Y640" s="15"/>
      <c r="Z640" s="13"/>
      <c r="AA640" s="16"/>
      <c r="AB640" s="32" t="e">
        <f>VLOOKUP(C640,Relatorios!A$3:B1411,2,0)</f>
        <v>#N/A</v>
      </c>
      <c r="AC640" s="45" t="s">
        <v>6939</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22"/>
        <v>90</v>
      </c>
      <c r="AF640" s="16" t="s">
        <v>4492</v>
      </c>
      <c r="AG640" s="16"/>
      <c r="AH640" s="51"/>
      <c r="AI640" s="120"/>
      <c r="AJ640" s="120"/>
      <c r="AK640" s="13"/>
    </row>
    <row r="641" spans="1:37" s="17" customFormat="1" ht="15.75" customHeight="1">
      <c r="A641" s="43">
        <v>3820</v>
      </c>
      <c r="B641" s="35">
        <v>3820</v>
      </c>
      <c r="C641" s="35">
        <v>3820</v>
      </c>
      <c r="D641" s="37" t="str">
        <f>VLOOKUP(B641,SAOM!B$2:H2298,7,0)</f>
        <v>SES-BEIM-3820</v>
      </c>
      <c r="E641" s="15">
        <v>41088</v>
      </c>
      <c r="F641" s="15">
        <f t="shared" si="23"/>
        <v>41133</v>
      </c>
      <c r="G641" s="15">
        <f>VLOOKUP(B641,SAOM!B$2:D2185,3,0)</f>
        <v>41133</v>
      </c>
      <c r="H641" s="15">
        <f t="shared" si="21"/>
        <v>41148</v>
      </c>
      <c r="I641" s="15" t="s">
        <v>497</v>
      </c>
      <c r="J641" s="12" t="s">
        <v>511</v>
      </c>
      <c r="K641" s="37" t="str">
        <f>VLOOKUP(B641,SAOM!B$2:H2182,4,0)</f>
        <v>Aceito</v>
      </c>
      <c r="L641" s="12" t="s">
        <v>676</v>
      </c>
      <c r="M641" s="12" t="s">
        <v>497</v>
      </c>
      <c r="N641" s="13" t="s">
        <v>4335</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5" t="str">
        <f>VLOOKUP(B641,SAOM!B$2:O2182,11,0)</f>
        <v>10.146.119.1</v>
      </c>
      <c r="X641" s="37" t="str">
        <f>VLOOKUP(B641,SAOM!B$2:Q2182,13,0)</f>
        <v>00:20:0E:10:4C:40</v>
      </c>
      <c r="Y641" s="15">
        <v>41145</v>
      </c>
      <c r="Z641" s="13" t="s">
        <v>4096</v>
      </c>
      <c r="AA641" s="16">
        <v>41148</v>
      </c>
      <c r="AB641" s="32">
        <f>VLOOKUP(C641,Relatorios!A$3:B1412,2,0)</f>
        <v>41272</v>
      </c>
      <c r="AC641" s="45"/>
      <c r="AD641" s="16" t="str">
        <f>VLOOKUP(B641,SAOM!B$2:T2182,16,0)</f>
        <v>-</v>
      </c>
      <c r="AE641" s="16">
        <f t="shared" si="22"/>
        <v>41238</v>
      </c>
      <c r="AF641" s="16" t="s">
        <v>4492</v>
      </c>
      <c r="AG641" s="16"/>
      <c r="AH641" s="51"/>
      <c r="AI641" s="120"/>
      <c r="AJ641" s="120"/>
      <c r="AK641" s="13"/>
    </row>
    <row r="642" spans="1:37" s="17" customFormat="1" ht="15.75" customHeight="1">
      <c r="A642" s="43">
        <v>3823</v>
      </c>
      <c r="B642" s="35">
        <v>3823</v>
      </c>
      <c r="C642" s="35">
        <v>3823</v>
      </c>
      <c r="D642" s="37" t="str">
        <f>VLOOKUP(B642,SAOM!B$2:H2299,7,0)</f>
        <v>SES-BEIM-3823</v>
      </c>
      <c r="E642" s="15">
        <v>41088</v>
      </c>
      <c r="F642" s="15">
        <f t="shared" si="23"/>
        <v>41133</v>
      </c>
      <c r="G642" s="15">
        <f>VLOOKUP(B642,SAOM!B$2:D2186,3,0)</f>
        <v>41133</v>
      </c>
      <c r="H642" s="15">
        <f t="shared" si="21"/>
        <v>41148</v>
      </c>
      <c r="I642" s="15" t="s">
        <v>497</v>
      </c>
      <c r="J642" s="12" t="s">
        <v>511</v>
      </c>
      <c r="K642" s="37" t="str">
        <f>VLOOKUP(B642,SAOM!B$2:H2183,4,0)</f>
        <v>Aceito</v>
      </c>
      <c r="L642" s="12" t="s">
        <v>676</v>
      </c>
      <c r="M642" s="12" t="s">
        <v>497</v>
      </c>
      <c r="N642" s="13" t="s">
        <v>4335</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5" t="str">
        <f>VLOOKUP(B642,SAOM!B$2:O2183,11,0)</f>
        <v>32602-384</v>
      </c>
      <c r="X642" s="37" t="str">
        <f>VLOOKUP(B642,SAOM!B$2:Q2183,13,0)</f>
        <v>00:20:0e:10:4a:90</v>
      </c>
      <c r="Y642" s="15">
        <v>41150</v>
      </c>
      <c r="Z642" s="13" t="s">
        <v>4096</v>
      </c>
      <c r="AA642" s="16">
        <v>41150</v>
      </c>
      <c r="AB642" s="32">
        <f>VLOOKUP(C642,Relatorios!A$3:B1413,2,0)</f>
        <v>41272</v>
      </c>
      <c r="AC642" s="45"/>
      <c r="AD642" s="16" t="str">
        <f>VLOOKUP(B642,SAOM!B$2:T2183,16,0)</f>
        <v>-</v>
      </c>
      <c r="AE642" s="16">
        <f t="shared" si="22"/>
        <v>41240</v>
      </c>
      <c r="AF642" s="16">
        <v>41185</v>
      </c>
      <c r="AG642" s="16">
        <v>41191</v>
      </c>
      <c r="AH642" s="51" t="s">
        <v>676</v>
      </c>
      <c r="AI642" s="120" t="s">
        <v>9024</v>
      </c>
      <c r="AJ642" s="120" t="s">
        <v>9047</v>
      </c>
      <c r="AK642" s="13"/>
    </row>
    <row r="643" spans="1:37" s="17" customFormat="1" ht="15.75" customHeight="1">
      <c r="A643" s="43">
        <v>3821</v>
      </c>
      <c r="B643" s="35">
        <v>3821</v>
      </c>
      <c r="C643" s="35">
        <v>3821</v>
      </c>
      <c r="D643" s="37" t="str">
        <f>VLOOKUP(B643,SAOM!B$2:H2300,7,0)</f>
        <v>SES-BEIM-3821</v>
      </c>
      <c r="E643" s="15">
        <v>41088</v>
      </c>
      <c r="F643" s="15">
        <f t="shared" si="23"/>
        <v>41133</v>
      </c>
      <c r="G643" s="15">
        <f>VLOOKUP(B643,SAOM!B$2:D2187,3,0)</f>
        <v>41133</v>
      </c>
      <c r="H643" s="15">
        <f t="shared" si="21"/>
        <v>41148</v>
      </c>
      <c r="I643" s="15" t="s">
        <v>497</v>
      </c>
      <c r="J643" s="12" t="s">
        <v>511</v>
      </c>
      <c r="K643" s="37" t="str">
        <f>VLOOKUP(B643,SAOM!B$2:H2184,4,0)</f>
        <v>Aceito</v>
      </c>
      <c r="L643" s="12" t="s">
        <v>676</v>
      </c>
      <c r="M643" s="12" t="s">
        <v>497</v>
      </c>
      <c r="N643" s="13" t="s">
        <v>4335</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5" t="str">
        <f>VLOOKUP(B643,SAOM!B$2:O2184,11,0)</f>
        <v>32602-384</v>
      </c>
      <c r="X643" s="37" t="str">
        <f>VLOOKUP(B643,SAOM!B$2:Q2184,13,0)</f>
        <v>00:20:0e:10:4a:e1</v>
      </c>
      <c r="Y643" s="15">
        <v>41131</v>
      </c>
      <c r="Z643" s="13" t="s">
        <v>4096</v>
      </c>
      <c r="AA643" s="16">
        <v>41134</v>
      </c>
      <c r="AB643" s="32">
        <f>VLOOKUP(C643,Relatorios!A$3:B1414,2,0)</f>
        <v>41272</v>
      </c>
      <c r="AC643" s="45"/>
      <c r="AD643" s="16" t="str">
        <f>VLOOKUP(B643,SAOM!B$2:T2184,16,0)</f>
        <v>-</v>
      </c>
      <c r="AE643" s="16">
        <f t="shared" si="22"/>
        <v>41224</v>
      </c>
      <c r="AF643" s="16" t="s">
        <v>4492</v>
      </c>
      <c r="AG643" s="16"/>
      <c r="AH643" s="51"/>
      <c r="AI643" s="120"/>
      <c r="AJ643" s="120"/>
      <c r="AK643" s="13"/>
    </row>
    <row r="644" spans="1:37" s="17" customFormat="1" ht="15.75" customHeight="1">
      <c r="A644" s="43">
        <v>3822</v>
      </c>
      <c r="B644" s="35">
        <v>3822</v>
      </c>
      <c r="C644" s="35">
        <v>3822</v>
      </c>
      <c r="D644" s="37" t="str">
        <f>VLOOKUP(B644,SAOM!B$2:H2301,7,0)</f>
        <v>SES-BEIM-3822</v>
      </c>
      <c r="E644" s="15">
        <v>41088</v>
      </c>
      <c r="F644" s="15">
        <f t="shared" si="23"/>
        <v>41133</v>
      </c>
      <c r="G644" s="15">
        <f>VLOOKUP(B644,SAOM!B$2:D2188,3,0)</f>
        <v>41133</v>
      </c>
      <c r="H644" s="15">
        <f t="shared" si="21"/>
        <v>41148</v>
      </c>
      <c r="I644" s="15" t="s">
        <v>497</v>
      </c>
      <c r="J644" s="12" t="s">
        <v>511</v>
      </c>
      <c r="K644" s="37" t="str">
        <f>VLOOKUP(B644,SAOM!B$2:H2185,4,0)</f>
        <v>Aceito</v>
      </c>
      <c r="L644" s="12" t="s">
        <v>676</v>
      </c>
      <c r="M644" s="12" t="s">
        <v>497</v>
      </c>
      <c r="N644" s="13" t="s">
        <v>4335</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5" t="str">
        <f>VLOOKUP(B644,SAOM!B$2:O2185,11,0)</f>
        <v>32655-556</v>
      </c>
      <c r="X644" s="37" t="str">
        <f>VLOOKUP(B644,SAOM!B$2:Q2185,13,0)</f>
        <v>00:20:0e:10:4f:92</v>
      </c>
      <c r="Y644" s="15">
        <v>41131</v>
      </c>
      <c r="Z644" s="13" t="s">
        <v>5490</v>
      </c>
      <c r="AA644" s="16">
        <v>41134</v>
      </c>
      <c r="AB644" s="32">
        <f>VLOOKUP(C644,Relatorios!A$3:B1415,2,0)</f>
        <v>41135</v>
      </c>
      <c r="AC644" s="45"/>
      <c r="AD644" s="16" t="str">
        <f>VLOOKUP(B644,SAOM!B$2:T2185,16,0)</f>
        <v>-</v>
      </c>
      <c r="AE644" s="16">
        <f t="shared" si="22"/>
        <v>41224</v>
      </c>
      <c r="AF644" s="16" t="s">
        <v>4492</v>
      </c>
      <c r="AG644" s="16"/>
      <c r="AH644" s="51"/>
      <c r="AI644" s="120"/>
      <c r="AJ644" s="120"/>
      <c r="AK644" s="13"/>
    </row>
    <row r="645" spans="1:37" s="17" customFormat="1" ht="15.75" customHeight="1">
      <c r="A645" s="43">
        <v>3818</v>
      </c>
      <c r="B645" s="35">
        <v>3818</v>
      </c>
      <c r="C645" s="35">
        <v>3818</v>
      </c>
      <c r="D645" s="37" t="str">
        <f>VLOOKUP(B645,SAOM!B$2:H2302,7,0)</f>
        <v>SES-BEIM-3818</v>
      </c>
      <c r="E645" s="15">
        <v>41088</v>
      </c>
      <c r="F645" s="15">
        <f t="shared" si="23"/>
        <v>41133</v>
      </c>
      <c r="G645" s="15">
        <f>VLOOKUP(B645,SAOM!B$2:D2189,3,0)</f>
        <v>41133</v>
      </c>
      <c r="H645" s="15">
        <f t="shared" si="21"/>
        <v>41148</v>
      </c>
      <c r="I645" s="15" t="s">
        <v>497</v>
      </c>
      <c r="J645" s="12" t="s">
        <v>511</v>
      </c>
      <c r="K645" s="37" t="str">
        <f>VLOOKUP(B645,SAOM!B$2:H2186,4,0)</f>
        <v>Aceito</v>
      </c>
      <c r="L645" s="12" t="s">
        <v>676</v>
      </c>
      <c r="M645" s="12" t="s">
        <v>497</v>
      </c>
      <c r="N645" s="13" t="s">
        <v>4335</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5" t="str">
        <f>VLOOKUP(B645,SAOM!B$2:O2186,11,0)</f>
        <v>32667-170</v>
      </c>
      <c r="X645" s="37" t="str">
        <f>VLOOKUP(B645,SAOM!B$2:Q2186,13,0)</f>
        <v>00:20:0e:10:4a:ca</v>
      </c>
      <c r="Y645" s="15">
        <v>41151</v>
      </c>
      <c r="Z645" s="13" t="s">
        <v>4096</v>
      </c>
      <c r="AA645" s="16">
        <v>41151</v>
      </c>
      <c r="AB645" s="32">
        <f>VLOOKUP(C645,Relatorios!A$3:B1416,2,0)</f>
        <v>41272</v>
      </c>
      <c r="AC645" s="45"/>
      <c r="AD645" s="16" t="str">
        <f>VLOOKUP(B645,SAOM!B$2:T2186,16,0)</f>
        <v xml:space="preserve">Outro numero pra contato (31)3577-7718 </v>
      </c>
      <c r="AE645" s="16">
        <f t="shared" si="22"/>
        <v>41241</v>
      </c>
      <c r="AF645" s="16">
        <v>41333</v>
      </c>
      <c r="AG645" s="16">
        <v>41333</v>
      </c>
      <c r="AH645" s="51" t="s">
        <v>8983</v>
      </c>
      <c r="AI645" s="120" t="s">
        <v>15908</v>
      </c>
      <c r="AJ645" s="120" t="s">
        <v>16089</v>
      </c>
      <c r="AK645" s="13"/>
    </row>
    <row r="646" spans="1:37" s="17" customFormat="1" ht="15.75" customHeight="1">
      <c r="A646" s="43">
        <v>3814</v>
      </c>
      <c r="B646" s="35">
        <v>3814</v>
      </c>
      <c r="C646" s="35">
        <v>3814</v>
      </c>
      <c r="D646" s="37" t="str">
        <f>VLOOKUP(B646,SAOM!B$2:H2303,7,0)</f>
        <v>SES-BEIM-3814</v>
      </c>
      <c r="E646" s="15">
        <v>41088</v>
      </c>
      <c r="F646" s="15">
        <f t="shared" si="23"/>
        <v>41133</v>
      </c>
      <c r="G646" s="15">
        <f>VLOOKUP(B646,SAOM!B$2:D2190,3,0)</f>
        <v>41133</v>
      </c>
      <c r="H646" s="15">
        <f t="shared" si="21"/>
        <v>41148</v>
      </c>
      <c r="I646" s="15" t="s">
        <v>497</v>
      </c>
      <c r="J646" s="12" t="s">
        <v>511</v>
      </c>
      <c r="K646" s="37" t="str">
        <f>VLOOKUP(B646,SAOM!B$2:H2187,4,0)</f>
        <v>Aceito</v>
      </c>
      <c r="L646" s="12" t="s">
        <v>676</v>
      </c>
      <c r="M646" s="12" t="s">
        <v>497</v>
      </c>
      <c r="N646" s="13" t="s">
        <v>4335</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5" t="str">
        <f>VLOOKUP(B646,SAOM!B$2:O2187,11,0)</f>
        <v>32667-034</v>
      </c>
      <c r="X646" s="37" t="str">
        <f>VLOOKUP(B646,SAOM!B$2:Q2187,13,0)</f>
        <v>00:20:0e:4C:AF</v>
      </c>
      <c r="Y646" s="15">
        <v>41148</v>
      </c>
      <c r="Z646" s="13" t="s">
        <v>4115</v>
      </c>
      <c r="AA646" s="16">
        <v>41151</v>
      </c>
      <c r="AB646" s="32">
        <f>VLOOKUP(C646,Relatorios!A$3:B1417,2,0)</f>
        <v>41271</v>
      </c>
      <c r="AC646" s="45" t="s">
        <v>7074</v>
      </c>
      <c r="AD646" s="16" t="str">
        <f>VLOOKUP(B646,SAOM!B$2:T2187,16,0)</f>
        <v>-</v>
      </c>
      <c r="AE646" s="16">
        <f t="shared" si="22"/>
        <v>41241</v>
      </c>
      <c r="AF646" s="16">
        <v>41332</v>
      </c>
      <c r="AG646" s="16">
        <v>41333</v>
      </c>
      <c r="AH646" s="51" t="s">
        <v>8983</v>
      </c>
      <c r="AI646" s="120" t="s">
        <v>15908</v>
      </c>
      <c r="AJ646" s="120" t="s">
        <v>16087</v>
      </c>
      <c r="AK646" s="13"/>
    </row>
    <row r="647" spans="1:37" s="17" customFormat="1" ht="15.75" customHeight="1">
      <c r="A647" s="43">
        <v>3867</v>
      </c>
      <c r="B647" s="35">
        <v>3867</v>
      </c>
      <c r="C647" s="35">
        <v>3867</v>
      </c>
      <c r="D647" s="37" t="str">
        <f>VLOOKUP(B647,SAOM!B$2:H2304,7,0)</f>
        <v>SES-BETE-3867</v>
      </c>
      <c r="E647" s="15">
        <v>41094</v>
      </c>
      <c r="F647" s="15">
        <f t="shared" si="23"/>
        <v>41139</v>
      </c>
      <c r="G647" s="15">
        <f>VLOOKUP(B647,SAOM!B$2:D2191,3,0)</f>
        <v>41139</v>
      </c>
      <c r="H647" s="15">
        <f t="shared" si="21"/>
        <v>41154</v>
      </c>
      <c r="I647" s="15" t="s">
        <v>497</v>
      </c>
      <c r="J647" s="12" t="s">
        <v>511</v>
      </c>
      <c r="K647" s="37" t="str">
        <f>VLOOKUP(B647,SAOM!B$2:H2188,4,0)</f>
        <v>Aceito</v>
      </c>
      <c r="L647" s="12" t="s">
        <v>676</v>
      </c>
      <c r="M647" s="12" t="s">
        <v>497</v>
      </c>
      <c r="N647" s="13" t="s">
        <v>1658</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5" t="str">
        <f>VLOOKUP(B647,SAOM!B$2:O2188,11,0)</f>
        <v>31155-440</v>
      </c>
      <c r="X647" s="37" t="str">
        <f>VLOOKUP(B647,SAOM!B$2:Q2188,13,0)</f>
        <v>00:20:0E:10:52:71</v>
      </c>
      <c r="Y647" s="15">
        <v>41095</v>
      </c>
      <c r="Z647" s="13" t="s">
        <v>4096</v>
      </c>
      <c r="AA647" s="16">
        <v>41096</v>
      </c>
      <c r="AB647" s="32">
        <f>VLOOKUP(C647,Relatorios!A$3:B1418,2,0)</f>
        <v>41271</v>
      </c>
      <c r="AC647" s="45"/>
      <c r="AD647" s="16" t="str">
        <f>VLOOKUP(B647,SAOM!B$2:T2188,16,0)</f>
        <v>-</v>
      </c>
      <c r="AE647" s="16">
        <f t="shared" si="22"/>
        <v>41186</v>
      </c>
      <c r="AF647" s="16" t="s">
        <v>4492</v>
      </c>
      <c r="AG647" s="16"/>
      <c r="AH647" s="51"/>
      <c r="AI647" s="120"/>
      <c r="AJ647" s="120"/>
      <c r="AK647" s="13" t="s">
        <v>5120</v>
      </c>
    </row>
    <row r="648" spans="1:37" s="62" customFormat="1" ht="15.75" customHeight="1">
      <c r="A648" s="43">
        <v>3684</v>
      </c>
      <c r="B648" s="35">
        <v>3684</v>
      </c>
      <c r="C648" s="35">
        <v>3684</v>
      </c>
      <c r="D648" s="37" t="str">
        <f>VLOOKUP(B648,SAOM!B$2:H2305,7,0)</f>
        <v>SES-TENI-3684</v>
      </c>
      <c r="E648" s="28">
        <v>41095</v>
      </c>
      <c r="F648" s="28">
        <v>41210</v>
      </c>
      <c r="G648" s="15">
        <f>VLOOKUP(B648,SAOM!B$2:D2192,3,0)</f>
        <v>41210</v>
      </c>
      <c r="H648" s="28">
        <f t="shared" si="21"/>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5" t="str">
        <f>VLOOKUP(B648,SAOM!B$2:O2189,11,0)</f>
        <v>39800-000</v>
      </c>
      <c r="X648" s="37" t="str">
        <f>VLOOKUP(B648,SAOM!B$2:Q2189,13,0)</f>
        <v>00:20:0E:10:53:70</v>
      </c>
      <c r="Y648" s="28">
        <v>41208</v>
      </c>
      <c r="Z648" s="44" t="s">
        <v>8473</v>
      </c>
      <c r="AA648" s="60">
        <v>41208</v>
      </c>
      <c r="AB648" s="32" t="str">
        <f>VLOOKUP(C648,Relatorios!A$3:B1419,2,0)</f>
        <v>Pronto pra ser entregue</v>
      </c>
      <c r="AC648" s="49" t="s">
        <v>5548</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60">
        <f t="shared" si="22"/>
        <v>41298</v>
      </c>
      <c r="AF648" s="60"/>
      <c r="AG648" s="60"/>
      <c r="AH648" s="187"/>
      <c r="AI648" s="121"/>
      <c r="AJ648" s="121"/>
      <c r="AK648" s="44"/>
    </row>
    <row r="649" spans="1:37" s="62"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1"/>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5">
        <f>VLOOKUP(B649,SAOM!B$2:O2190,11,0)</f>
        <v>39800000</v>
      </c>
      <c r="X649" s="37" t="str">
        <f>VLOOKUP(B649,SAOM!B$2:Q2190,13,0)</f>
        <v>00:20:0E:10:53:28</v>
      </c>
      <c r="Y649" s="28">
        <v>41207</v>
      </c>
      <c r="Z649" s="44" t="s">
        <v>8302</v>
      </c>
      <c r="AA649" s="60">
        <v>41207</v>
      </c>
      <c r="AB649" s="32" t="str">
        <f>VLOOKUP(C649,Relatorios!A$3:B1420,2,0)</f>
        <v>Pendente</v>
      </c>
      <c r="AC649" s="49"/>
      <c r="AD649" s="16" t="str">
        <f>VLOOKUP(B649,SAOM!B$2:T2190,16,0)</f>
        <v>-</v>
      </c>
      <c r="AE649" s="60">
        <f t="shared" si="22"/>
        <v>41297</v>
      </c>
      <c r="AF649" s="60" t="s">
        <v>4492</v>
      </c>
      <c r="AG649" s="60"/>
      <c r="AH649" s="187"/>
      <c r="AI649" s="121"/>
      <c r="AJ649" s="121"/>
      <c r="AK649" s="44"/>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1"/>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5">
        <f>VLOOKUP(B650,SAOM!B$2:O2191,11,0)</f>
        <v>39800000</v>
      </c>
      <c r="X650" s="37" t="str">
        <f>VLOOKUP(B650,SAOM!B$2:Q2191,13,0)</f>
        <v>00:20:0e:10:54:be</v>
      </c>
      <c r="Y650" s="15">
        <v>41213</v>
      </c>
      <c r="Z650" s="13" t="s">
        <v>8473</v>
      </c>
      <c r="AA650" s="16">
        <v>41213</v>
      </c>
      <c r="AB650" s="32">
        <f>VLOOKUP(C650,Relatorios!A$3:B1421,2,0)</f>
        <v>41254</v>
      </c>
      <c r="AC650" s="45"/>
      <c r="AD650" s="16" t="str">
        <f>VLOOKUP(B650,SAOM!B$2:T2191,16,0)</f>
        <v>-</v>
      </c>
      <c r="AE650" s="16">
        <f t="shared" si="22"/>
        <v>41303</v>
      </c>
      <c r="AF650" s="16" t="s">
        <v>4492</v>
      </c>
      <c r="AG650" s="16"/>
      <c r="AH650" s="51"/>
      <c r="AI650" s="120"/>
      <c r="AJ650" s="120"/>
      <c r="AK650" s="13"/>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1"/>
        <v>41155</v>
      </c>
      <c r="I651" s="15" t="s">
        <v>497</v>
      </c>
      <c r="J651" s="12" t="s">
        <v>511</v>
      </c>
      <c r="K651" s="37" t="str">
        <f>VLOOKUP(B651,SAOM!B$2:H2192,4,0)</f>
        <v>Aceito</v>
      </c>
      <c r="L651" s="12" t="s">
        <v>495</v>
      </c>
      <c r="M651" s="12" t="s">
        <v>497</v>
      </c>
      <c r="N651" s="13" t="s">
        <v>5166</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5">
        <f>VLOOKUP(B651,SAOM!B$2:O2192,11,0)</f>
        <v>35138000</v>
      </c>
      <c r="X651" s="37" t="str">
        <f>VLOOKUP(B651,SAOM!B$2:Q2192,13,0)</f>
        <v>00:20:0e:10:4c:d0</v>
      </c>
      <c r="Y651" s="15">
        <v>41127</v>
      </c>
      <c r="Z651" s="13" t="s">
        <v>5378</v>
      </c>
      <c r="AA651" s="16">
        <v>41128</v>
      </c>
      <c r="AB651" s="32">
        <f>VLOOKUP(C651,Relatorios!A$3:B1422,2,0)</f>
        <v>41183</v>
      </c>
      <c r="AC651" s="45"/>
      <c r="AD651" s="16" t="str">
        <f>VLOOKUP(B651,SAOM!B$2:T2192,16,0)</f>
        <v>-</v>
      </c>
      <c r="AE651" s="16">
        <f t="shared" si="22"/>
        <v>41218</v>
      </c>
      <c r="AF651" s="16" t="s">
        <v>4492</v>
      </c>
      <c r="AG651" s="16"/>
      <c r="AH651" s="51"/>
      <c r="AI651" s="120"/>
      <c r="AJ651" s="120"/>
      <c r="AK651" s="13"/>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1"/>
        <v>41155</v>
      </c>
      <c r="I652" s="15" t="s">
        <v>497</v>
      </c>
      <c r="J652" s="12" t="s">
        <v>511</v>
      </c>
      <c r="K652" s="37" t="str">
        <f>VLOOKUP(B652,SAOM!B$2:H2193,4,0)</f>
        <v>Aceito</v>
      </c>
      <c r="L652" s="12" t="s">
        <v>495</v>
      </c>
      <c r="M652" s="12" t="s">
        <v>497</v>
      </c>
      <c r="N652" s="13" t="s">
        <v>5166</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5" t="str">
        <f>VLOOKUP(B652,SAOM!B$2:O2193,11,0)</f>
        <v>35138-000</v>
      </c>
      <c r="X652" s="37" t="str">
        <f>VLOOKUP(B652,SAOM!B$2:Q2193,13,0)</f>
        <v>00:20:0E:10:4C:90</v>
      </c>
      <c r="Y652" s="15">
        <v>41130</v>
      </c>
      <c r="Z652" s="13" t="s">
        <v>2308</v>
      </c>
      <c r="AA652" s="16">
        <v>41130</v>
      </c>
      <c r="AB652" s="32">
        <f>VLOOKUP(C652,Relatorios!A$3:B1423,2,0)</f>
        <v>41183</v>
      </c>
      <c r="AC652" s="45"/>
      <c r="AD652" s="16" t="str">
        <f>VLOOKUP(B652,SAOM!B$2:T2193,16,0)</f>
        <v>-</v>
      </c>
      <c r="AE652" s="16">
        <f t="shared" si="22"/>
        <v>41220</v>
      </c>
      <c r="AF652" s="16">
        <v>41222</v>
      </c>
      <c r="AG652" s="16">
        <v>41304</v>
      </c>
      <c r="AH652" s="51" t="s">
        <v>8981</v>
      </c>
      <c r="AI652" s="120" t="s">
        <v>15190</v>
      </c>
      <c r="AJ652" s="120" t="s">
        <v>13656</v>
      </c>
      <c r="AK652" s="13"/>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1"/>
        <v>41155</v>
      </c>
      <c r="I653" s="15" t="s">
        <v>497</v>
      </c>
      <c r="J653" s="12" t="s">
        <v>511</v>
      </c>
      <c r="K653" s="37" t="str">
        <f>VLOOKUP(B653,SAOM!B$2:H2194,4,0)</f>
        <v>Aceito</v>
      </c>
      <c r="L653" s="12" t="s">
        <v>495</v>
      </c>
      <c r="M653" s="12" t="s">
        <v>497</v>
      </c>
      <c r="N653" s="13" t="s">
        <v>5166</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5" t="str">
        <f>VLOOKUP(B653,SAOM!B$2:O2194,11,0)</f>
        <v>35138-000</v>
      </c>
      <c r="X653" s="37" t="str">
        <f>VLOOKUP(B653,SAOM!B$2:Q2194,13,0)</f>
        <v>00:20:0e:10:4a:ed</v>
      </c>
      <c r="Y653" s="15">
        <v>41128</v>
      </c>
      <c r="Z653" s="13" t="s">
        <v>2308</v>
      </c>
      <c r="AA653" s="16">
        <v>41128</v>
      </c>
      <c r="AB653" s="32">
        <f>VLOOKUP(C653,Relatorios!A$3:B1424,2,0)</f>
        <v>41183</v>
      </c>
      <c r="AC653" s="45"/>
      <c r="AD653" s="16" t="str">
        <f>VLOOKUP(B653,SAOM!B$2:T2194,16,0)</f>
        <v>-</v>
      </c>
      <c r="AE653" s="16">
        <f t="shared" si="22"/>
        <v>41218</v>
      </c>
      <c r="AF653" s="16" t="s">
        <v>4492</v>
      </c>
      <c r="AG653" s="16"/>
      <c r="AH653" s="51"/>
      <c r="AI653" s="120"/>
      <c r="AJ653" s="120"/>
      <c r="AK653" s="13"/>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1"/>
        <v>41155</v>
      </c>
      <c r="I654" s="15" t="s">
        <v>497</v>
      </c>
      <c r="J654" s="12" t="s">
        <v>1406</v>
      </c>
      <c r="K654" s="37" t="str">
        <f>VLOOKUP(B654,SAOM!B$2:H2195,4,0)</f>
        <v>Agendado</v>
      </c>
      <c r="L654" s="12" t="s">
        <v>1406</v>
      </c>
      <c r="M654" s="12" t="s">
        <v>1406</v>
      </c>
      <c r="N654" s="13" t="s">
        <v>5166</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5" t="str">
        <f>VLOOKUP(B654,SAOM!B$2:O2195,11,0)</f>
        <v>36220-000</v>
      </c>
      <c r="X654" s="37" t="str">
        <f>VLOOKUP(B654,SAOM!B$2:Q2195,13,0)</f>
        <v>-</v>
      </c>
      <c r="Y654" s="15"/>
      <c r="Z654" s="13"/>
      <c r="AA654" s="16"/>
      <c r="AB654" s="32" t="e">
        <f>VLOOKUP(C654,Relatorios!A$3:B1425,2,0)</f>
        <v>#N/A</v>
      </c>
      <c r="AC654" s="45" t="s">
        <v>5549</v>
      </c>
      <c r="AD654" s="16" t="str">
        <f>VLOOKUP(B654,SAOM!B$2:T2195,16,0)</f>
        <v>-</v>
      </c>
      <c r="AE654" s="16">
        <f t="shared" si="22"/>
        <v>90</v>
      </c>
      <c r="AF654" s="16" t="s">
        <v>4492</v>
      </c>
      <c r="AG654" s="16"/>
      <c r="AH654" s="51"/>
      <c r="AI654" s="120"/>
      <c r="AJ654" s="120"/>
      <c r="AK654" s="13"/>
    </row>
    <row r="655" spans="1:37" s="62"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1"/>
        <v>41155</v>
      </c>
      <c r="I655" s="28">
        <v>41103</v>
      </c>
      <c r="J655" s="52" t="s">
        <v>511</v>
      </c>
      <c r="K655" s="37" t="str">
        <f>VLOOKUP(B655,SAOM!B$2:H2196,4,0)</f>
        <v>Aceito</v>
      </c>
      <c r="L655" s="12" t="s">
        <v>495</v>
      </c>
      <c r="M655" s="52" t="s">
        <v>497</v>
      </c>
      <c r="N655" s="44" t="s">
        <v>2299</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5" t="str">
        <f>VLOOKUP(B655,SAOM!B$2:O2196,11,0)</f>
        <v>36220-000</v>
      </c>
      <c r="X655" s="37" t="str">
        <f>VLOOKUP(B655,SAOM!B$2:Q2196,13,0)</f>
        <v>00:20:0E:10:55:75</v>
      </c>
      <c r="Y655" s="28">
        <v>41221</v>
      </c>
      <c r="Z655" s="44" t="s">
        <v>6590</v>
      </c>
      <c r="AA655" s="60">
        <v>41222</v>
      </c>
      <c r="AB655" s="32">
        <f>VLOOKUP(C655,Relatorios!A$3:B1426,2,0)</f>
        <v>41277</v>
      </c>
      <c r="AC655" s="49" t="s">
        <v>5550</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60">
        <f t="shared" si="22"/>
        <v>41312</v>
      </c>
      <c r="AF655" s="60" t="s">
        <v>4492</v>
      </c>
      <c r="AG655" s="60"/>
      <c r="AH655" s="187"/>
      <c r="AI655" s="121"/>
      <c r="AJ655" s="121"/>
      <c r="AK655" s="44"/>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1"/>
        <v>41154</v>
      </c>
      <c r="I656" s="15" t="s">
        <v>497</v>
      </c>
      <c r="J656" s="12" t="s">
        <v>511</v>
      </c>
      <c r="K656" s="37" t="str">
        <f>VLOOKUP(B656,SAOM!B$2:H2197,4,0)</f>
        <v>Aceito</v>
      </c>
      <c r="L656" s="12" t="s">
        <v>495</v>
      </c>
      <c r="M656" s="12" t="s">
        <v>497</v>
      </c>
      <c r="N656" s="13" t="s">
        <v>2299</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5" t="str">
        <f>VLOOKUP(B656,SAOM!B$2:O2197,11,0)</f>
        <v>36220-000</v>
      </c>
      <c r="X656" s="37" t="str">
        <f>VLOOKUP(B656,SAOM!B$2:Q2197,13,0)</f>
        <v>00:20:0e:10:4f:30</v>
      </c>
      <c r="Y656" s="15">
        <v>41129</v>
      </c>
      <c r="Z656" s="13" t="s">
        <v>683</v>
      </c>
      <c r="AA656" s="16">
        <v>41134</v>
      </c>
      <c r="AB656" s="32">
        <f>VLOOKUP(C656,Relatorios!A$3:B1427,2,0)</f>
        <v>41183</v>
      </c>
      <c r="AC656" s="45" t="s">
        <v>6388</v>
      </c>
      <c r="AD656" s="16" t="str">
        <f>VLOOKUP(B656,SAOM!B$2:T2197,16,0)</f>
        <v>-</v>
      </c>
      <c r="AE656" s="16">
        <f t="shared" si="22"/>
        <v>41224</v>
      </c>
      <c r="AF656" s="16" t="s">
        <v>4492</v>
      </c>
      <c r="AG656" s="16"/>
      <c r="AH656" s="51"/>
      <c r="AI656" s="120"/>
      <c r="AJ656" s="120"/>
      <c r="AK656" s="13"/>
    </row>
    <row r="657" spans="1:37" s="62" customFormat="1" ht="15.75" customHeight="1">
      <c r="A657" s="43">
        <v>3853</v>
      </c>
      <c r="B657" s="35">
        <v>3853</v>
      </c>
      <c r="C657" s="35">
        <v>3853</v>
      </c>
      <c r="D657" s="37" t="str">
        <f>VLOOKUP(B657,SAOM!B$2:H2314,7,0)</f>
        <v>SES-ANOS-3853</v>
      </c>
      <c r="E657" s="28">
        <v>41094</v>
      </c>
      <c r="F657" s="28">
        <v>41164</v>
      </c>
      <c r="G657" s="15">
        <f>VLOOKUP(B657,SAOM!B$2:D2201,3,0)</f>
        <v>41164</v>
      </c>
      <c r="H657" s="28">
        <f t="shared" si="21"/>
        <v>41179</v>
      </c>
      <c r="I657" s="28">
        <v>41130</v>
      </c>
      <c r="J657" s="52" t="s">
        <v>511</v>
      </c>
      <c r="K657" s="37" t="str">
        <f>VLOOKUP(B657,SAOM!B$2:H2198,4,0)</f>
        <v>Aceito</v>
      </c>
      <c r="L657" s="12" t="s">
        <v>495</v>
      </c>
      <c r="M657" s="52" t="s">
        <v>497</v>
      </c>
      <c r="N657" s="44" t="s">
        <v>2299</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5" t="str">
        <f>VLOOKUP(B657,SAOM!B$2:O2198,11,0)</f>
        <v>36220-000</v>
      </c>
      <c r="X657" s="37" t="str">
        <f>VLOOKUP(B657,SAOM!B$2:Q2198,13,0)</f>
        <v>00:20:0e:10:55:7a</v>
      </c>
      <c r="Y657" s="28">
        <v>41220</v>
      </c>
      <c r="Z657" s="44" t="s">
        <v>9468</v>
      </c>
      <c r="AA657" s="60">
        <v>41221</v>
      </c>
      <c r="AB657" s="32">
        <f>VLOOKUP(C657,Relatorios!A$3:B1428,2,0)</f>
        <v>41277</v>
      </c>
      <c r="AC657" s="49" t="s">
        <v>6381</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60">
        <f t="shared" si="22"/>
        <v>41311</v>
      </c>
      <c r="AF657" s="60" t="s">
        <v>4492</v>
      </c>
      <c r="AG657" s="60"/>
      <c r="AH657" s="187"/>
      <c r="AI657" s="121"/>
      <c r="AJ657" s="121"/>
      <c r="AK657" s="44"/>
    </row>
    <row r="658" spans="1:37" s="62" customFormat="1" ht="15.75" customHeight="1">
      <c r="A658" s="43">
        <v>3856</v>
      </c>
      <c r="B658" s="35">
        <v>3856</v>
      </c>
      <c r="C658" s="35">
        <v>3856</v>
      </c>
      <c r="D658" s="37" t="str">
        <f>VLOOKUP(B658,SAOM!B$2:H2315,7,0)</f>
        <v>-</v>
      </c>
      <c r="E658" s="28">
        <v>41094</v>
      </c>
      <c r="F658" s="28">
        <v>41258</v>
      </c>
      <c r="G658" s="15">
        <f>VLOOKUP(B658,SAOM!B$2:D2202,3,0)</f>
        <v>41257</v>
      </c>
      <c r="H658" s="28">
        <f t="shared" si="21"/>
        <v>41273</v>
      </c>
      <c r="I658" s="28">
        <v>41130</v>
      </c>
      <c r="J658" s="52" t="s">
        <v>12443</v>
      </c>
      <c r="K658" s="37" t="str">
        <f>VLOOKUP(B658,SAOM!B$2:H2199,4,0)</f>
        <v>A agendar</v>
      </c>
      <c r="L658" s="12" t="s">
        <v>495</v>
      </c>
      <c r="M658" s="52" t="s">
        <v>497</v>
      </c>
      <c r="N658" s="44" t="s">
        <v>2299</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5" t="str">
        <f>VLOOKUP(B658,SAOM!B$2:O2199,11,0)</f>
        <v>36220-000</v>
      </c>
      <c r="X658" s="37" t="str">
        <f>VLOOKUP(B658,SAOM!B$2:Q2199,13,0)</f>
        <v>-</v>
      </c>
      <c r="Y658" s="28"/>
      <c r="Z658" s="44"/>
      <c r="AA658" s="60"/>
      <c r="AB658" s="32" t="e">
        <f>VLOOKUP(C658,Relatorios!A$3:B1429,2,0)</f>
        <v>#N/A</v>
      </c>
      <c r="AC658" s="49" t="s">
        <v>6380</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2"/>
        <v>90</v>
      </c>
      <c r="AF658" s="60" t="s">
        <v>4492</v>
      </c>
      <c r="AG658" s="60"/>
      <c r="AH658" s="187"/>
      <c r="AI658" s="121"/>
      <c r="AJ658" s="121"/>
      <c r="AK658" s="44"/>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1"/>
        <v>41154</v>
      </c>
      <c r="I659" s="15" t="s">
        <v>497</v>
      </c>
      <c r="J659" s="12" t="s">
        <v>511</v>
      </c>
      <c r="K659" s="37" t="str">
        <f>VLOOKUP(B659,SAOM!B$2:H2200,4,0)</f>
        <v>Aceito</v>
      </c>
      <c r="L659" s="12" t="s">
        <v>495</v>
      </c>
      <c r="M659" s="12" t="s">
        <v>497</v>
      </c>
      <c r="N659" s="13" t="s">
        <v>2299</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5" t="str">
        <f>VLOOKUP(B659,SAOM!B$2:O2200,11,0)</f>
        <v>36220-000</v>
      </c>
      <c r="X659" s="37" t="str">
        <f>VLOOKUP(B659,SAOM!B$2:Q2200,13,0)</f>
        <v>00:20:0e:10:4c:d4</v>
      </c>
      <c r="Y659" s="15">
        <v>41131</v>
      </c>
      <c r="Z659" s="13" t="s">
        <v>6383</v>
      </c>
      <c r="AA659" s="16">
        <v>41131</v>
      </c>
      <c r="AB659" s="32">
        <f>VLOOKUP(C659,Relatorios!A$3:B1430,2,0)</f>
        <v>41183</v>
      </c>
      <c r="AC659" s="45"/>
      <c r="AD659" s="16" t="str">
        <f>VLOOKUP(B659,SAOM!B$2:T2200,16,0)</f>
        <v>-</v>
      </c>
      <c r="AE659" s="16">
        <f t="shared" si="22"/>
        <v>41221</v>
      </c>
      <c r="AF659" s="16" t="s">
        <v>4492</v>
      </c>
      <c r="AG659" s="16"/>
      <c r="AH659" s="51"/>
      <c r="AI659" s="120"/>
      <c r="AJ659" s="120"/>
      <c r="AK659" s="13"/>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1"/>
        <v>41154</v>
      </c>
      <c r="I660" s="15" t="s">
        <v>497</v>
      </c>
      <c r="J660" s="12" t="s">
        <v>511</v>
      </c>
      <c r="K660" s="37" t="str">
        <f>VLOOKUP(B660,SAOM!B$2:H2201,4,0)</f>
        <v>Aceito</v>
      </c>
      <c r="L660" s="12" t="s">
        <v>495</v>
      </c>
      <c r="M660" s="12" t="s">
        <v>497</v>
      </c>
      <c r="N660" s="13" t="s">
        <v>2299</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5" t="str">
        <f>VLOOKUP(B660,SAOM!B$2:O2201,11,0)</f>
        <v>36220-000</v>
      </c>
      <c r="X660" s="37" t="str">
        <f>VLOOKUP(B660,SAOM!B$2:Q2201,13,0)</f>
        <v>00:20:0e:10:4f:2b</v>
      </c>
      <c r="Y660" s="15">
        <v>41129</v>
      </c>
      <c r="Z660" s="13" t="s">
        <v>1560</v>
      </c>
      <c r="AA660" s="16">
        <v>41131</v>
      </c>
      <c r="AB660" s="32">
        <f>VLOOKUP(C660,Relatorios!A$3:B1431,2,0)</f>
        <v>41183</v>
      </c>
      <c r="AC660" s="45" t="s">
        <v>6239</v>
      </c>
      <c r="AD660" s="16" t="str">
        <f>VLOOKUP(B660,SAOM!B$2:T2201,16,0)</f>
        <v>-</v>
      </c>
      <c r="AE660" s="16">
        <f t="shared" si="22"/>
        <v>41221</v>
      </c>
      <c r="AF660" s="16" t="s">
        <v>4492</v>
      </c>
      <c r="AG660" s="16"/>
      <c r="AH660" s="51"/>
      <c r="AI660" s="120"/>
      <c r="AJ660" s="120"/>
      <c r="AK660" s="13"/>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1"/>
        <v>41154</v>
      </c>
      <c r="I661" s="15" t="s">
        <v>497</v>
      </c>
      <c r="J661" s="12" t="s">
        <v>511</v>
      </c>
      <c r="K661" s="37" t="str">
        <f>VLOOKUP(B661,SAOM!B$2:H2202,4,0)</f>
        <v>Aceito</v>
      </c>
      <c r="L661" s="12" t="s">
        <v>495</v>
      </c>
      <c r="M661" s="12" t="s">
        <v>497</v>
      </c>
      <c r="N661" s="13" t="s">
        <v>1992</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5" t="str">
        <f>VLOOKUP(B661,SAOM!B$2:O2202,11,0)</f>
        <v>37940-000</v>
      </c>
      <c r="X661" s="37" t="str">
        <f>VLOOKUP(B661,SAOM!B$2:Q2202,13,0)</f>
        <v>00:20:0e:10:4a:c2</v>
      </c>
      <c r="Y661" s="15">
        <v>41213</v>
      </c>
      <c r="Z661" s="13" t="s">
        <v>8472</v>
      </c>
      <c r="AA661" s="16">
        <v>41213</v>
      </c>
      <c r="AB661" s="32">
        <f>VLOOKUP(C661,Relatorios!A$3:B1432,2,0)</f>
        <v>41277</v>
      </c>
      <c r="AC661" s="45"/>
      <c r="AD661" s="16" t="str">
        <f>VLOOKUP(B661,SAOM!B$2:T2202,16,0)</f>
        <v>-</v>
      </c>
      <c r="AE661" s="16">
        <f t="shared" si="22"/>
        <v>41303</v>
      </c>
      <c r="AF661" s="16">
        <v>41204</v>
      </c>
      <c r="AG661" s="16">
        <v>41204</v>
      </c>
      <c r="AH661" s="51" t="s">
        <v>495</v>
      </c>
      <c r="AI661" s="120" t="s">
        <v>9030</v>
      </c>
      <c r="AJ661" s="120" t="s">
        <v>9463</v>
      </c>
      <c r="AK661" s="13" t="s">
        <v>4492</v>
      </c>
    </row>
    <row r="662" spans="1:37" s="62" customFormat="1" ht="15.75" customHeight="1">
      <c r="A662" s="43">
        <v>3862</v>
      </c>
      <c r="B662" s="35">
        <v>3862</v>
      </c>
      <c r="C662" s="35">
        <v>3862</v>
      </c>
      <c r="D662" s="37" t="str">
        <f>VLOOKUP(B662,SAOM!B$2:H2319,7,0)</f>
        <v>SES-ALIS-3862</v>
      </c>
      <c r="E662" s="28">
        <v>41094</v>
      </c>
      <c r="F662" s="28">
        <v>41163</v>
      </c>
      <c r="G662" s="15">
        <f>VLOOKUP(B662,SAOM!B$2:D2206,3,0)</f>
        <v>41163</v>
      </c>
      <c r="H662" s="28">
        <f t="shared" si="21"/>
        <v>41178</v>
      </c>
      <c r="I662" s="28">
        <v>41103</v>
      </c>
      <c r="J662" s="52" t="s">
        <v>511</v>
      </c>
      <c r="K662" s="37" t="str">
        <f>VLOOKUP(B662,SAOM!B$2:H2203,4,0)</f>
        <v>Aceito</v>
      </c>
      <c r="L662" s="12" t="s">
        <v>495</v>
      </c>
      <c r="M662" s="52" t="s">
        <v>497</v>
      </c>
      <c r="N662" s="13" t="s">
        <v>1992</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5" t="str">
        <f>VLOOKUP(B662,SAOM!B$2:O2203,11,0)</f>
        <v>37940-000</v>
      </c>
      <c r="X662" s="37" t="str">
        <f>VLOOKUP(B662,SAOM!B$2:Q2203,13,0)</f>
        <v>00:20:0E:10:4C:3B</v>
      </c>
      <c r="Y662" s="28">
        <v>41177</v>
      </c>
      <c r="Z662" s="44" t="s">
        <v>8300</v>
      </c>
      <c r="AA662" s="60">
        <v>41178</v>
      </c>
      <c r="AB662" s="32">
        <f>VLOOKUP(C662,Relatorios!A$3:B1433,2,0)</f>
        <v>41277</v>
      </c>
      <c r="AC662" s="49" t="s">
        <v>6233</v>
      </c>
      <c r="AD662" s="16" t="str">
        <f>VLOOKUP(B662,SAOM!B$2:T2203,16,0)</f>
        <v xml:space="preserve">06/08/2012 15:27:47 	Ivan Santos 	Endereço confirmado. 
13/07/2012 17:12:24 	Verônica Bruna Barroso 	Endereço incorreto: (Endereço correto é Rua  Madre Assunção de Faria, 37) </v>
      </c>
      <c r="AE662" s="16">
        <f t="shared" si="22"/>
        <v>41268</v>
      </c>
      <c r="AF662" s="60" t="s">
        <v>4492</v>
      </c>
      <c r="AG662" s="60"/>
      <c r="AH662" s="187"/>
      <c r="AI662" s="121"/>
      <c r="AJ662" s="121"/>
      <c r="AK662" s="44"/>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1"/>
        <v>41154</v>
      </c>
      <c r="I663" s="15" t="s">
        <v>497</v>
      </c>
      <c r="J663" s="12" t="s">
        <v>511</v>
      </c>
      <c r="K663" s="37" t="str">
        <f>VLOOKUP(B663,SAOM!B$2:H2204,4,0)</f>
        <v>Aceito</v>
      </c>
      <c r="L663" s="12" t="s">
        <v>495</v>
      </c>
      <c r="M663" s="12" t="s">
        <v>497</v>
      </c>
      <c r="N663" s="13" t="s">
        <v>1992</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5">
        <f>VLOOKUP(B663,SAOM!B$2:O2204,11,0)</f>
        <v>37940000</v>
      </c>
      <c r="X663" s="37" t="str">
        <f>VLOOKUP(B663,SAOM!B$2:Q2204,13,0)</f>
        <v>00:20:0e:10:4c:3e</v>
      </c>
      <c r="Y663" s="15">
        <v>41122</v>
      </c>
      <c r="Z663" s="13" t="s">
        <v>2577</v>
      </c>
      <c r="AA663" s="16">
        <v>41123</v>
      </c>
      <c r="AB663" s="32">
        <f>VLOOKUP(C663,Relatorios!A$3:B1434,2,0)</f>
        <v>41183</v>
      </c>
      <c r="AC663" s="45"/>
      <c r="AD663" s="16" t="str">
        <f>VLOOKUP(B663,SAOM!B$2:T2204,16,0)</f>
        <v>-</v>
      </c>
      <c r="AE663" s="16">
        <f t="shared" si="22"/>
        <v>41213</v>
      </c>
      <c r="AF663" s="16">
        <v>41201</v>
      </c>
      <c r="AG663" s="16">
        <v>41205</v>
      </c>
      <c r="AH663" s="51" t="s">
        <v>495</v>
      </c>
      <c r="AI663" s="197" t="s">
        <v>9053</v>
      </c>
      <c r="AJ663" s="120" t="s">
        <v>9104</v>
      </c>
      <c r="AK663" s="13" t="s">
        <v>4492</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1"/>
        <v>41154</v>
      </c>
      <c r="I664" s="15" t="s">
        <v>497</v>
      </c>
      <c r="J664" s="12" t="s">
        <v>511</v>
      </c>
      <c r="K664" s="37" t="str">
        <f>VLOOKUP(B664,SAOM!B$2:H2205,4,0)</f>
        <v>Aceito</v>
      </c>
      <c r="L664" s="12" t="s">
        <v>495</v>
      </c>
      <c r="M664" s="12" t="s">
        <v>497</v>
      </c>
      <c r="N664" s="13" t="s">
        <v>1992</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5">
        <f>VLOOKUP(B664,SAOM!B$2:O2205,11,0)</f>
        <v>37940000</v>
      </c>
      <c r="X664" s="37" t="str">
        <f>VLOOKUP(B664,SAOM!B$2:Q2205,13,0)</f>
        <v>00:20:0E:10:4C:44</v>
      </c>
      <c r="Y664" s="15">
        <v>41122</v>
      </c>
      <c r="Z664" s="13" t="s">
        <v>2577</v>
      </c>
      <c r="AA664" s="16">
        <v>41123</v>
      </c>
      <c r="AB664" s="32">
        <f>VLOOKUP(C664,Relatorios!A$3:B1435,2,0)</f>
        <v>41183</v>
      </c>
      <c r="AC664" s="45"/>
      <c r="AD664" s="16" t="str">
        <f>VLOOKUP(B664,SAOM!B$2:T2205,16,0)</f>
        <v>-</v>
      </c>
      <c r="AE664" s="16">
        <f t="shared" si="22"/>
        <v>41213</v>
      </c>
      <c r="AF664" s="16" t="s">
        <v>4492</v>
      </c>
      <c r="AG664" s="16"/>
      <c r="AH664" s="51"/>
      <c r="AI664" s="120"/>
      <c r="AJ664" s="120"/>
      <c r="AK664" s="13"/>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1"/>
        <v>41154</v>
      </c>
      <c r="I665" s="15" t="s">
        <v>497</v>
      </c>
      <c r="J665" s="12" t="s">
        <v>511</v>
      </c>
      <c r="K665" s="37" t="str">
        <f>VLOOKUP(B665,SAOM!B$2:H2206,4,0)</f>
        <v>Aceito</v>
      </c>
      <c r="L665" s="12" t="s">
        <v>495</v>
      </c>
      <c r="M665" s="12" t="s">
        <v>497</v>
      </c>
      <c r="N665" s="13" t="s">
        <v>1992</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5">
        <f>VLOOKUP(B665,SAOM!B$2:O2206,11,0)</f>
        <v>37940000</v>
      </c>
      <c r="X665" s="37" t="str">
        <f>VLOOKUP(B665,SAOM!B$2:Q2206,13,0)</f>
        <v>00:20:0E:10:4C:21</v>
      </c>
      <c r="Y665" s="15">
        <v>41123</v>
      </c>
      <c r="Z665" s="13" t="s">
        <v>1468</v>
      </c>
      <c r="AA665" s="16">
        <v>41123</v>
      </c>
      <c r="AB665" s="32">
        <f>VLOOKUP(C665,Relatorios!A$3:B1436,2,0)</f>
        <v>41183</v>
      </c>
      <c r="AC665" s="45"/>
      <c r="AD665" s="16" t="str">
        <f>VLOOKUP(B665,SAOM!B$2:T2206,16,0)</f>
        <v>-</v>
      </c>
      <c r="AE665" s="16">
        <f t="shared" si="22"/>
        <v>41213</v>
      </c>
      <c r="AF665" s="16" t="s">
        <v>4492</v>
      </c>
      <c r="AG665" s="16"/>
      <c r="AH665" s="51"/>
      <c r="AI665" s="120"/>
      <c r="AJ665" s="120"/>
      <c r="AK665" s="13"/>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1"/>
        <v>41154</v>
      </c>
      <c r="I666" s="15" t="s">
        <v>497</v>
      </c>
      <c r="J666" s="12" t="s">
        <v>511</v>
      </c>
      <c r="K666" s="37" t="str">
        <f>VLOOKUP(B666,SAOM!B$2:H2207,4,0)</f>
        <v>Aceito</v>
      </c>
      <c r="L666" s="12" t="s">
        <v>495</v>
      </c>
      <c r="M666" s="12" t="s">
        <v>497</v>
      </c>
      <c r="N666" s="13" t="s">
        <v>1992</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5">
        <f>VLOOKUP(B666,SAOM!B$2:O2207,11,0)</f>
        <v>37940000</v>
      </c>
      <c r="X666" s="37" t="str">
        <f>VLOOKUP(B666,SAOM!B$2:Q2207,13,0)</f>
        <v>00:20:0E:10:4C:46</v>
      </c>
      <c r="Y666" s="15">
        <v>41128</v>
      </c>
      <c r="Z666" s="13" t="s">
        <v>5316</v>
      </c>
      <c r="AA666" s="16">
        <v>41128</v>
      </c>
      <c r="AB666" s="32">
        <f>VLOOKUP(C666,Relatorios!A$3:B1437,2,0)</f>
        <v>41183</v>
      </c>
      <c r="AC666" s="45"/>
      <c r="AD666" s="16" t="str">
        <f>VLOOKUP(B666,SAOM!B$2:T2207,16,0)</f>
        <v>-</v>
      </c>
      <c r="AE666" s="16">
        <f t="shared" si="22"/>
        <v>41218</v>
      </c>
      <c r="AF666" s="16">
        <v>41163</v>
      </c>
      <c r="AG666" s="16"/>
      <c r="AH666" s="51" t="s">
        <v>676</v>
      </c>
      <c r="AI666" s="120" t="s">
        <v>12553</v>
      </c>
      <c r="AJ666" s="120"/>
      <c r="AK666" s="13"/>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1"/>
        <v>41154</v>
      </c>
      <c r="I667" s="15" t="s">
        <v>497</v>
      </c>
      <c r="J667" s="12" t="s">
        <v>511</v>
      </c>
      <c r="K667" s="37" t="str">
        <f>VLOOKUP(B667,SAOM!B$2:H2208,4,0)</f>
        <v>Aceito</v>
      </c>
      <c r="L667" s="12" t="s">
        <v>495</v>
      </c>
      <c r="M667" s="12" t="s">
        <v>497</v>
      </c>
      <c r="N667" s="13" t="s">
        <v>1992</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5">
        <f>VLOOKUP(B667,SAOM!B$2:O2208,11,0)</f>
        <v>37940000</v>
      </c>
      <c r="X667" s="37" t="str">
        <f>VLOOKUP(B667,SAOM!B$2:Q2208,13,0)</f>
        <v>00:20:0E:10:4A:B7</v>
      </c>
      <c r="Y667" s="15">
        <v>41123</v>
      </c>
      <c r="Z667" s="13" t="s">
        <v>5316</v>
      </c>
      <c r="AA667" s="16">
        <v>41124</v>
      </c>
      <c r="AB667" s="32">
        <f>VLOOKUP(C667,Relatorios!A$3:B1438,2,0)</f>
        <v>41291</v>
      </c>
      <c r="AC667" s="45"/>
      <c r="AD667" s="16" t="str">
        <f>VLOOKUP(B667,SAOM!B$2:T2208,16,0)</f>
        <v>-</v>
      </c>
      <c r="AE667" s="16">
        <f t="shared" si="22"/>
        <v>41214</v>
      </c>
      <c r="AF667" s="16" t="s">
        <v>4492</v>
      </c>
      <c r="AG667" s="16"/>
      <c r="AH667" s="51"/>
      <c r="AI667" s="120"/>
      <c r="AJ667" s="120"/>
      <c r="AK667" s="13"/>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1"/>
        <v>41154</v>
      </c>
      <c r="I668" s="15" t="s">
        <v>497</v>
      </c>
      <c r="J668" s="12" t="s">
        <v>511</v>
      </c>
      <c r="K668" s="37" t="str">
        <f>VLOOKUP(B668,SAOM!B$2:H2209,4,0)</f>
        <v>Aceito</v>
      </c>
      <c r="L668" s="12" t="s">
        <v>495</v>
      </c>
      <c r="M668" s="12" t="s">
        <v>497</v>
      </c>
      <c r="N668" s="13" t="s">
        <v>1992</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5">
        <f>VLOOKUP(B668,SAOM!B$2:O2209,11,0)</f>
        <v>37940000</v>
      </c>
      <c r="X668" s="37" t="str">
        <f>VLOOKUP(B668,SAOM!B$2:Q2209,13,0)</f>
        <v>00:20:0e:10:4a:e0</v>
      </c>
      <c r="Y668" s="15">
        <v>41124</v>
      </c>
      <c r="Z668" s="13" t="s">
        <v>5316</v>
      </c>
      <c r="AA668" s="16">
        <v>41124</v>
      </c>
      <c r="AB668" s="32">
        <f>VLOOKUP(C668,Relatorios!A$3:B1439,2,0)</f>
        <v>41291</v>
      </c>
      <c r="AC668" s="45"/>
      <c r="AD668" s="16" t="str">
        <f>VLOOKUP(B668,SAOM!B$2:T2209,16,0)</f>
        <v>-</v>
      </c>
      <c r="AE668" s="16">
        <f t="shared" si="22"/>
        <v>41214</v>
      </c>
      <c r="AF668" s="16" t="s">
        <v>4492</v>
      </c>
      <c r="AG668" s="16"/>
      <c r="AH668" s="51"/>
      <c r="AI668" s="120"/>
      <c r="AJ668" s="120"/>
      <c r="AK668" s="13"/>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1"/>
        <v>41154</v>
      </c>
      <c r="I669" s="15" t="s">
        <v>497</v>
      </c>
      <c r="J669" s="12" t="s">
        <v>511</v>
      </c>
      <c r="K669" s="37" t="str">
        <f>VLOOKUP(B669,SAOM!B$2:H2210,4,0)</f>
        <v>Aceito</v>
      </c>
      <c r="L669" s="12" t="s">
        <v>495</v>
      </c>
      <c r="M669" s="12" t="s">
        <v>497</v>
      </c>
      <c r="N669" s="13" t="s">
        <v>1992</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5">
        <f>VLOOKUP(B669,SAOM!B$2:O2210,11,0)</f>
        <v>37940000</v>
      </c>
      <c r="X669" s="37" t="str">
        <f>VLOOKUP(B669,SAOM!B$2:Q2210,13,0)</f>
        <v>00:20:0e:10:4a:0a</v>
      </c>
      <c r="Y669" s="15">
        <v>41129</v>
      </c>
      <c r="Z669" s="13" t="s">
        <v>5316</v>
      </c>
      <c r="AA669" s="16">
        <v>41129</v>
      </c>
      <c r="AB669" s="32">
        <f>VLOOKUP(C669,Relatorios!A$3:B1440,2,0)</f>
        <v>41291</v>
      </c>
      <c r="AC669" s="45"/>
      <c r="AD669" s="16" t="str">
        <f>VLOOKUP(B669,SAOM!B$2:T2210,16,0)</f>
        <v>-</v>
      </c>
      <c r="AE669" s="16">
        <f t="shared" si="22"/>
        <v>41219</v>
      </c>
      <c r="AF669" s="16" t="s">
        <v>4492</v>
      </c>
      <c r="AG669" s="16"/>
      <c r="AH669" s="51"/>
      <c r="AI669" s="120"/>
      <c r="AJ669" s="120"/>
      <c r="AK669" s="13"/>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1"/>
        <v>41154</v>
      </c>
      <c r="I670" s="15" t="s">
        <v>497</v>
      </c>
      <c r="J670" s="12" t="s">
        <v>511</v>
      </c>
      <c r="K670" s="37" t="str">
        <f>VLOOKUP(B670,SAOM!B$2:H2211,4,0)</f>
        <v>Aceito</v>
      </c>
      <c r="L670" s="12" t="s">
        <v>495</v>
      </c>
      <c r="M670" s="12" t="s">
        <v>497</v>
      </c>
      <c r="N670" s="13" t="s">
        <v>1992</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5">
        <f>VLOOKUP(B670,SAOM!B$2:O2211,11,0)</f>
        <v>37940000</v>
      </c>
      <c r="X670" s="37" t="str">
        <f>VLOOKUP(B670,SAOM!B$2:Q2211,13,0)</f>
        <v>00:20:0e:10:4a:b6</v>
      </c>
      <c r="Y670" s="15">
        <v>41131</v>
      </c>
      <c r="Z670" s="13" t="s">
        <v>5316</v>
      </c>
      <c r="AA670" s="16">
        <v>41131</v>
      </c>
      <c r="AB670" s="32">
        <f>VLOOKUP(C670,Relatorios!A$3:B1441,2,0)</f>
        <v>41183</v>
      </c>
      <c r="AC670" s="45"/>
      <c r="AD670" s="16" t="str">
        <f>VLOOKUP(B670,SAOM!B$2:T2211,16,0)</f>
        <v>-</v>
      </c>
      <c r="AE670" s="16">
        <f t="shared" si="22"/>
        <v>41221</v>
      </c>
      <c r="AF670" s="16" t="s">
        <v>4492</v>
      </c>
      <c r="AG670" s="16"/>
      <c r="AH670" s="51"/>
      <c r="AI670" s="120"/>
      <c r="AJ670" s="120"/>
      <c r="AK670" s="13"/>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1"/>
        <v>41154</v>
      </c>
      <c r="I671" s="15" t="s">
        <v>497</v>
      </c>
      <c r="J671" s="12" t="s">
        <v>511</v>
      </c>
      <c r="K671" s="37" t="str">
        <f>VLOOKUP(B671,SAOM!B$2:H2212,4,0)</f>
        <v>Aceito</v>
      </c>
      <c r="L671" s="12" t="s">
        <v>495</v>
      </c>
      <c r="M671" s="12" t="s">
        <v>497</v>
      </c>
      <c r="N671" s="13" t="s">
        <v>2618</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5" t="str">
        <f>VLOOKUP(B671,SAOM!B$2:O2212,11,0)</f>
        <v>37.484-000</v>
      </c>
      <c r="X671" s="37" t="str">
        <f>VLOOKUP(B671,SAOM!B$2:Q2212,13,0)</f>
        <v>00:20:0E:10:55:54</v>
      </c>
      <c r="Y671" s="15">
        <v>41111</v>
      </c>
      <c r="Z671" s="13" t="s">
        <v>5739</v>
      </c>
      <c r="AA671" s="16">
        <v>41234</v>
      </c>
      <c r="AB671" s="32">
        <f>VLOOKUP(C671,Relatorios!A$3:B1442,2,0)</f>
        <v>41291</v>
      </c>
      <c r="AC671" s="45"/>
      <c r="AD671" s="16" t="str">
        <f>VLOOKUP(B671,SAOM!B$2:T2212,16,0)</f>
        <v>-</v>
      </c>
      <c r="AE671" s="16">
        <f t="shared" si="22"/>
        <v>41324</v>
      </c>
      <c r="AF671" s="16" t="s">
        <v>4492</v>
      </c>
      <c r="AG671" s="16"/>
      <c r="AH671" s="51"/>
      <c r="AI671" s="120"/>
      <c r="AJ671" s="120"/>
      <c r="AK671" s="13"/>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ref="H672:H735" si="26">F672+15</f>
        <v>41154</v>
      </c>
      <c r="I672" s="15" t="s">
        <v>497</v>
      </c>
      <c r="J672" s="12" t="s">
        <v>511</v>
      </c>
      <c r="K672" s="37" t="str">
        <f>VLOOKUP(B672,SAOM!B$2:H2213,4,0)</f>
        <v>Aceito</v>
      </c>
      <c r="L672" s="12" t="s">
        <v>495</v>
      </c>
      <c r="M672" s="12" t="s">
        <v>497</v>
      </c>
      <c r="N672" s="13" t="s">
        <v>2618</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5" t="str">
        <f>VLOOKUP(B672,SAOM!B$2:O2213,11,0)</f>
        <v>37.484-000</v>
      </c>
      <c r="X672" s="37" t="str">
        <f>VLOOKUP(B672,SAOM!B$2:Q2213,13,0)</f>
        <v>00:20:0e:10:55:30</v>
      </c>
      <c r="Y672" s="15">
        <v>41234</v>
      </c>
      <c r="Z672" s="13" t="s">
        <v>6688</v>
      </c>
      <c r="AA672" s="16">
        <v>41235</v>
      </c>
      <c r="AB672" s="32">
        <f>VLOOKUP(C672,Relatorios!A$3:B1443,2,0)</f>
        <v>41291</v>
      </c>
      <c r="AC672" s="45"/>
      <c r="AD672" s="16" t="str">
        <f>VLOOKUP(B672,SAOM!B$2:T2213,16,0)</f>
        <v>-</v>
      </c>
      <c r="AE672" s="16">
        <f t="shared" ref="AE672:AE735" si="27">AA672+90</f>
        <v>41325</v>
      </c>
      <c r="AF672" s="16" t="s">
        <v>4492</v>
      </c>
      <c r="AG672" s="16"/>
      <c r="AH672" s="51"/>
      <c r="AI672" s="120"/>
      <c r="AJ672" s="120"/>
      <c r="AK672" s="13"/>
    </row>
    <row r="673" spans="1:42" s="62" customFormat="1" ht="15.75" customHeight="1">
      <c r="A673" s="43">
        <v>3872</v>
      </c>
      <c r="B673" s="35">
        <v>3872</v>
      </c>
      <c r="C673" s="35">
        <v>3872</v>
      </c>
      <c r="D673" s="35" t="str">
        <f>VLOOKUP(B673,SAOM!B$2:H2330,7,0)</f>
        <v>SES-IJCI-3872</v>
      </c>
      <c r="E673" s="28">
        <v>41094</v>
      </c>
      <c r="F673" s="28">
        <v>41237</v>
      </c>
      <c r="G673" s="28">
        <f>VLOOKUP(B673,SAOM!B$2:D2217,3,0)</f>
        <v>41291</v>
      </c>
      <c r="H673" s="28">
        <f t="shared" si="26"/>
        <v>41252</v>
      </c>
      <c r="I673" s="28">
        <v>41284</v>
      </c>
      <c r="J673" s="52" t="s">
        <v>511</v>
      </c>
      <c r="K673" s="35" t="str">
        <f>VLOOKUP(B673,SAOM!B$2:H2214,4,0)</f>
        <v>Aceito</v>
      </c>
      <c r="L673" s="52" t="s">
        <v>14647</v>
      </c>
      <c r="M673" s="52" t="s">
        <v>497</v>
      </c>
      <c r="N673" s="44" t="s">
        <v>2630</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9" t="str">
        <f>VLOOKUP(B673,SAOM!B$2:M2214,9,0)</f>
        <v>Rosula Maria Elias</v>
      </c>
      <c r="U673" s="28" t="str">
        <f>VLOOKUP(B673,SAOM!B$2:N2214,10,0)</f>
        <v>Rua São João N: 160 - Vila Aparecida</v>
      </c>
      <c r="V673" s="59" t="str">
        <f>VLOOKUP(B673,SAOM!B$2:P2214,12,0)</f>
        <v>35 3843-1199 / 1179</v>
      </c>
      <c r="W673" s="181" t="str">
        <f>VLOOKUP(B673,SAOM!B$2:O2214,11,0)</f>
        <v>37205-000</v>
      </c>
      <c r="X673" s="35" t="str">
        <f>VLOOKUP(B673,SAOM!B$2:Q2214,13,0)</f>
        <v>00:20:0e:10:57:be</v>
      </c>
      <c r="Y673" s="28">
        <v>41290</v>
      </c>
      <c r="Z673" s="44" t="s">
        <v>12560</v>
      </c>
      <c r="AA673" s="60">
        <v>41291</v>
      </c>
      <c r="AB673" s="32">
        <f>VLOOKUP(C673,Relatorios!A$3:B1444,2,0)</f>
        <v>41295</v>
      </c>
      <c r="AC673" s="49" t="s">
        <v>5551</v>
      </c>
      <c r="AD673" s="60"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60">
        <f t="shared" si="27"/>
        <v>41381</v>
      </c>
      <c r="AF673" s="60" t="s">
        <v>4492</v>
      </c>
      <c r="AG673" s="60"/>
      <c r="AH673" s="187"/>
      <c r="AI673" s="121"/>
      <c r="AJ673" s="121"/>
      <c r="AK673" s="44"/>
    </row>
    <row r="674" spans="1:42" s="17" customFormat="1" ht="15.75" customHeight="1">
      <c r="A674" s="43">
        <v>3873</v>
      </c>
      <c r="B674" s="35">
        <v>3873</v>
      </c>
      <c r="C674" s="35">
        <v>3873</v>
      </c>
      <c r="D674" s="37" t="str">
        <f>VLOOKUP(B674,SAOM!B$2:H2331,7,0)</f>
        <v>SES-BAIM-3873</v>
      </c>
      <c r="E674" s="15">
        <v>41094</v>
      </c>
      <c r="F674" s="15">
        <f t="shared" ref="F674:F680" si="28">E674+45</f>
        <v>41139</v>
      </c>
      <c r="G674" s="15">
        <f>VLOOKUP(B674,SAOM!B$2:D2218,3,0)</f>
        <v>41139</v>
      </c>
      <c r="H674" s="15">
        <f t="shared" si="26"/>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5" t="str">
        <f>VLOOKUP(B674,SAOM!B$2:O2215,11,0)</f>
        <v>35707-000</v>
      </c>
      <c r="X674" s="37" t="str">
        <f>VLOOKUP(B674,SAOM!B$2:Q2215,13,0)</f>
        <v>00:20:0E:10:58:F0</v>
      </c>
      <c r="Y674" s="15">
        <v>41297</v>
      </c>
      <c r="Z674" s="13" t="s">
        <v>5490</v>
      </c>
      <c r="AA674" s="16">
        <v>41297</v>
      </c>
      <c r="AB674" s="32">
        <f>VLOOKUP(C674,Relatorios!A$3:B1445,2,0)</f>
        <v>41298</v>
      </c>
      <c r="AC674" s="45"/>
      <c r="AD674" s="16" t="str">
        <f>VLOOKUP(B674,SAOM!B$2:T2215,16,0)</f>
        <v>-</v>
      </c>
      <c r="AE674" s="16">
        <f t="shared" si="27"/>
        <v>41387</v>
      </c>
      <c r="AF674" s="16">
        <v>41305</v>
      </c>
      <c r="AG674" s="16">
        <v>41320</v>
      </c>
      <c r="AH674" s="51" t="s">
        <v>8983</v>
      </c>
      <c r="AI674" s="120" t="s">
        <v>15797</v>
      </c>
      <c r="AJ674" s="120" t="s">
        <v>15884</v>
      </c>
      <c r="AK674" s="13" t="s">
        <v>4492</v>
      </c>
    </row>
    <row r="675" spans="1:42" s="17" customFormat="1" ht="15.75" customHeight="1">
      <c r="A675" s="43">
        <v>3875</v>
      </c>
      <c r="B675" s="35">
        <v>3875</v>
      </c>
      <c r="C675" s="35">
        <v>3875</v>
      </c>
      <c r="D675" s="37" t="str">
        <f>VLOOKUP(B675,SAOM!B$2:H2332,7,0)</f>
        <v>SES-BASO-3875</v>
      </c>
      <c r="E675" s="15">
        <v>41094</v>
      </c>
      <c r="F675" s="15">
        <f t="shared" si="28"/>
        <v>41139</v>
      </c>
      <c r="G675" s="15">
        <f>VLOOKUP(B675,SAOM!B$2:D2219,3,0)</f>
        <v>41139</v>
      </c>
      <c r="H675" s="15">
        <f t="shared" si="26"/>
        <v>41154</v>
      </c>
      <c r="I675" s="15" t="s">
        <v>497</v>
      </c>
      <c r="J675" s="12" t="s">
        <v>511</v>
      </c>
      <c r="K675" s="37" t="str">
        <f>VLOOKUP(B675,SAOM!B$2:H2216,4,0)</f>
        <v>Aceito</v>
      </c>
      <c r="L675" s="12" t="s">
        <v>495</v>
      </c>
      <c r="M675" s="12" t="s">
        <v>497</v>
      </c>
      <c r="N675" s="13" t="s">
        <v>3198</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5" t="str">
        <f>VLOOKUP(B675,SAOM!B$2:O2216,11,0)</f>
        <v>36212-000</v>
      </c>
      <c r="X675" s="37" t="str">
        <f>VLOOKUP(B675,SAOM!B$2:Q2216,13,0)</f>
        <v>00:20:0e:10:4f:2e</v>
      </c>
      <c r="Y675" s="15">
        <v>41128</v>
      </c>
      <c r="Z675" s="13" t="s">
        <v>1560</v>
      </c>
      <c r="AA675" s="16">
        <v>41128</v>
      </c>
      <c r="AB675" s="32">
        <f>VLOOKUP(C675,Relatorios!A$3:B1446,2,0)</f>
        <v>41183</v>
      </c>
      <c r="AC675" s="45"/>
      <c r="AD675" s="16" t="str">
        <f>VLOOKUP(B675,SAOM!B$2:T2216,16,0)</f>
        <v>-</v>
      </c>
      <c r="AE675" s="16">
        <f t="shared" si="27"/>
        <v>41218</v>
      </c>
      <c r="AF675" s="16" t="s">
        <v>4492</v>
      </c>
      <c r="AG675" s="16"/>
      <c r="AH675" s="51"/>
      <c r="AI675" s="120"/>
      <c r="AJ675" s="120"/>
      <c r="AK675" s="13"/>
    </row>
    <row r="676" spans="1:42" s="17" customFormat="1" ht="15.75" customHeight="1">
      <c r="A676" s="43">
        <v>3874</v>
      </c>
      <c r="B676" s="35">
        <v>3874</v>
      </c>
      <c r="C676" s="35">
        <v>3874</v>
      </c>
      <c r="D676" s="37" t="str">
        <f>VLOOKUP(B676,SAOM!B$2:H2333,7,0)</f>
        <v>SES-BASO-3874</v>
      </c>
      <c r="E676" s="15">
        <v>41094</v>
      </c>
      <c r="F676" s="15">
        <f t="shared" si="28"/>
        <v>41139</v>
      </c>
      <c r="G676" s="15">
        <f>VLOOKUP(B676,SAOM!B$2:D2220,3,0)</f>
        <v>41139</v>
      </c>
      <c r="H676" s="15">
        <f t="shared" si="26"/>
        <v>41154</v>
      </c>
      <c r="I676" s="15" t="s">
        <v>497</v>
      </c>
      <c r="J676" s="12" t="s">
        <v>511</v>
      </c>
      <c r="K676" s="37" t="str">
        <f>VLOOKUP(B676,SAOM!B$2:H2217,4,0)</f>
        <v>Aceito</v>
      </c>
      <c r="L676" s="12" t="s">
        <v>495</v>
      </c>
      <c r="M676" s="12" t="s">
        <v>497</v>
      </c>
      <c r="N676" s="13" t="s">
        <v>3198</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5">
        <f>VLOOKUP(B676,SAOM!B$2:O2217,11,0)</f>
        <v>36212000</v>
      </c>
      <c r="X676" s="37" t="str">
        <f>VLOOKUP(B676,SAOM!B$2:Q2217,13,0)</f>
        <v>00:20:0E:10:4F:2F</v>
      </c>
      <c r="Y676" s="15">
        <v>41124</v>
      </c>
      <c r="Z676" s="13" t="s">
        <v>1846</v>
      </c>
      <c r="AA676" s="16">
        <v>41124</v>
      </c>
      <c r="AB676" s="32">
        <f>VLOOKUP(C676,Relatorios!A$3:B1447,2,0)</f>
        <v>41183</v>
      </c>
      <c r="AC676" s="45"/>
      <c r="AD676" s="16" t="str">
        <f>VLOOKUP(B676,SAOM!B$2:T2217,16,0)</f>
        <v>-</v>
      </c>
      <c r="AE676" s="16">
        <f t="shared" si="27"/>
        <v>41214</v>
      </c>
      <c r="AF676" s="16" t="s">
        <v>4492</v>
      </c>
      <c r="AG676" s="16"/>
      <c r="AH676" s="51"/>
      <c r="AI676" s="120"/>
      <c r="AJ676" s="120"/>
      <c r="AK676" s="13"/>
    </row>
    <row r="677" spans="1:42" s="17" customFormat="1" ht="15.75" customHeight="1">
      <c r="A677" s="43">
        <v>3876</v>
      </c>
      <c r="B677" s="35">
        <v>3876</v>
      </c>
      <c r="C677" s="35">
        <v>3876</v>
      </c>
      <c r="D677" s="37" t="str">
        <f>VLOOKUP(B677,SAOM!B$2:H2334,7,0)</f>
        <v>SES-CETE-3876</v>
      </c>
      <c r="E677" s="15">
        <v>41094</v>
      </c>
      <c r="F677" s="15">
        <f t="shared" si="28"/>
        <v>41139</v>
      </c>
      <c r="G677" s="15">
        <f>VLOOKUP(B677,SAOM!B$2:D2221,3,0)</f>
        <v>41139</v>
      </c>
      <c r="H677" s="15">
        <f t="shared" si="26"/>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5" t="str">
        <f>VLOOKUP(B677,SAOM!B$2:O2218,11,0)</f>
        <v>35624-000</v>
      </c>
      <c r="X677" s="37" t="str">
        <f>VLOOKUP(B677,SAOM!B$2:Q2218,13,0)</f>
        <v>00:20:0e:10:4d:01</v>
      </c>
      <c r="Y677" s="15">
        <v>41130</v>
      </c>
      <c r="Z677" s="13" t="s">
        <v>5497</v>
      </c>
      <c r="AA677" s="16">
        <v>41130</v>
      </c>
      <c r="AB677" s="32">
        <f>VLOOKUP(C677,Relatorios!A$3:B1448,2,0)</f>
        <v>41183</v>
      </c>
      <c r="AC677" s="45"/>
      <c r="AD677" s="16" t="str">
        <f>VLOOKUP(B677,SAOM!B$2:T2218,16,0)</f>
        <v>-</v>
      </c>
      <c r="AE677" s="16">
        <f t="shared" si="27"/>
        <v>41220</v>
      </c>
      <c r="AF677" s="16" t="s">
        <v>4492</v>
      </c>
      <c r="AG677" s="16"/>
      <c r="AH677" s="51"/>
      <c r="AI677" s="120"/>
      <c r="AJ677" s="120"/>
      <c r="AK677" s="13"/>
    </row>
    <row r="678" spans="1:42" s="62" customFormat="1" ht="15.75" customHeight="1">
      <c r="A678" s="43">
        <v>3877</v>
      </c>
      <c r="B678" s="35">
        <v>3877</v>
      </c>
      <c r="C678" s="35">
        <v>3877</v>
      </c>
      <c r="D678" s="37" t="str">
        <f>VLOOKUP(B678,SAOM!B$2:H2335,7,0)</f>
        <v>SES-SARA-3877</v>
      </c>
      <c r="E678" s="28">
        <v>41094</v>
      </c>
      <c r="F678" s="28">
        <f t="shared" si="28"/>
        <v>41139</v>
      </c>
      <c r="G678" s="15">
        <f>VLOOKUP(B678,SAOM!B$2:D2222,3,0)</f>
        <v>41152</v>
      </c>
      <c r="H678" s="28">
        <f t="shared" si="26"/>
        <v>41154</v>
      </c>
      <c r="I678" s="28">
        <v>41103</v>
      </c>
      <c r="J678" s="52" t="s">
        <v>511</v>
      </c>
      <c r="K678" s="37" t="str">
        <f>VLOOKUP(B678,SAOM!B$2:H2219,4,0)</f>
        <v>Aceito</v>
      </c>
      <c r="L678" s="12" t="s">
        <v>495</v>
      </c>
      <c r="M678" s="52" t="s">
        <v>497</v>
      </c>
      <c r="N678" s="44" t="s">
        <v>5167</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5" t="str">
        <f>VLOOKUP(B678,SAOM!B$2:O2219,11,0)</f>
        <v>34585-140</v>
      </c>
      <c r="X678" s="37" t="str">
        <f>VLOOKUP(B678,SAOM!B$2:Q2219,13,0)</f>
        <v>00:20:0e:10:4d:0c</v>
      </c>
      <c r="Y678" s="28">
        <v>41121</v>
      </c>
      <c r="Z678" s="44" t="s">
        <v>1461</v>
      </c>
      <c r="AA678" s="60">
        <v>41122</v>
      </c>
      <c r="AB678" s="32">
        <f>VLOOKUP(C678,Relatorios!A$3:B1449,2,0)</f>
        <v>41183</v>
      </c>
      <c r="AC678" s="49" t="s">
        <v>5552</v>
      </c>
      <c r="AD678" s="16" t="str">
        <f>VLOOKUP(B678,SAOM!B$2:T2219,16,0)</f>
        <v>-</v>
      </c>
      <c r="AE678" s="16">
        <f t="shared" si="27"/>
        <v>41212</v>
      </c>
      <c r="AF678" s="60" t="s">
        <v>4492</v>
      </c>
      <c r="AG678" s="60"/>
      <c r="AH678" s="187"/>
      <c r="AI678" s="121"/>
      <c r="AJ678" s="121"/>
      <c r="AK678" s="44"/>
    </row>
    <row r="679" spans="1:42" s="62" customFormat="1" ht="15.75" customHeight="1">
      <c r="A679" s="43">
        <v>3887</v>
      </c>
      <c r="B679" s="35">
        <v>3887</v>
      </c>
      <c r="C679" s="35">
        <v>3887</v>
      </c>
      <c r="D679" s="37" t="str">
        <f>VLOOKUP(B679,SAOM!B$2:H2336,7,0)</f>
        <v>SES-PIHI-3887</v>
      </c>
      <c r="E679" s="28">
        <v>41094</v>
      </c>
      <c r="F679" s="28">
        <f t="shared" si="28"/>
        <v>41139</v>
      </c>
      <c r="G679" s="15">
        <f>VLOOKUP(B679,SAOM!B$2:D2223,3,0)</f>
        <v>41184</v>
      </c>
      <c r="H679" s="28">
        <f t="shared" si="26"/>
        <v>41154</v>
      </c>
      <c r="I679" s="28">
        <v>41103</v>
      </c>
      <c r="J679" s="52" t="s">
        <v>511</v>
      </c>
      <c r="K679" s="37" t="str">
        <f>VLOOKUP(B679,SAOM!B$2:H2220,4,0)</f>
        <v>Aceito</v>
      </c>
      <c r="L679" s="12" t="s">
        <v>495</v>
      </c>
      <c r="M679" s="52" t="s">
        <v>497</v>
      </c>
      <c r="N679" s="44" t="s">
        <v>5168</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5" t="str">
        <f>VLOOKUP(B679,SAOM!B$2:O2220,11,0)</f>
        <v>37925-000</v>
      </c>
      <c r="X679" s="37" t="str">
        <f>VLOOKUP(B679,SAOM!B$2:Q2220,13,0)</f>
        <v>00:20:0e:10:4c:8f</v>
      </c>
      <c r="Y679" s="28">
        <v>41170</v>
      </c>
      <c r="Z679" s="44" t="s">
        <v>6071</v>
      </c>
      <c r="AA679" s="60">
        <v>41171</v>
      </c>
      <c r="AB679" s="32">
        <f>VLOOKUP(C679,Relatorios!A$3:B1450,2,0)</f>
        <v>41254</v>
      </c>
      <c r="AC679" s="49" t="s">
        <v>5553</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7"/>
        <v>41261</v>
      </c>
      <c r="AF679" s="60" t="s">
        <v>4492</v>
      </c>
      <c r="AG679" s="60"/>
      <c r="AH679" s="187"/>
      <c r="AI679" s="121"/>
      <c r="AJ679" s="121"/>
      <c r="AK679" s="44"/>
    </row>
    <row r="680" spans="1:42" s="17" customFormat="1" ht="15.75" customHeight="1">
      <c r="A680" s="43">
        <v>3886</v>
      </c>
      <c r="B680" s="35">
        <v>3886</v>
      </c>
      <c r="C680" s="35">
        <v>3886</v>
      </c>
      <c r="D680" s="37" t="str">
        <f>VLOOKUP(B680,SAOM!B$2:H2337,7,0)</f>
        <v>SES-PIUI-3886</v>
      </c>
      <c r="E680" s="15">
        <v>41094</v>
      </c>
      <c r="F680" s="15">
        <f t="shared" si="28"/>
        <v>41139</v>
      </c>
      <c r="G680" s="15">
        <f>VLOOKUP(B680,SAOM!B$2:D2224,3,0)</f>
        <v>41139</v>
      </c>
      <c r="H680" s="15">
        <f t="shared" si="26"/>
        <v>41154</v>
      </c>
      <c r="I680" s="15" t="s">
        <v>497</v>
      </c>
      <c r="J680" s="12" t="s">
        <v>511</v>
      </c>
      <c r="K680" s="37" t="str">
        <f>VLOOKUP(B680,SAOM!B$2:H2221,4,0)</f>
        <v>Aceito</v>
      </c>
      <c r="L680" s="12" t="s">
        <v>495</v>
      </c>
      <c r="M680" s="12" t="s">
        <v>497</v>
      </c>
      <c r="N680" s="13" t="s">
        <v>5169</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5" t="str">
        <f>VLOOKUP(B680,SAOM!B$2:O2221,11,0)</f>
        <v>35650-000</v>
      </c>
      <c r="X680" s="37" t="str">
        <f>VLOOKUP(B680,SAOM!B$2:Q2221,13,0)</f>
        <v>00:20:0e:10:55:f7</v>
      </c>
      <c r="Y680" s="15">
        <v>41241</v>
      </c>
      <c r="Z680" s="13" t="s">
        <v>9815</v>
      </c>
      <c r="AA680" s="16">
        <v>41242</v>
      </c>
      <c r="AB680" s="32">
        <f>VLOOKUP(C680,Relatorios!A$3:B1451,2,0)</f>
        <v>41291</v>
      </c>
      <c r="AC680" s="45"/>
      <c r="AD680" s="16" t="str">
        <f>VLOOKUP(B680,SAOM!B$2:T2221,16,0)</f>
        <v>-</v>
      </c>
      <c r="AE680" s="16">
        <f t="shared" si="27"/>
        <v>41332</v>
      </c>
      <c r="AF680" s="16" t="s">
        <v>4492</v>
      </c>
      <c r="AG680" s="16"/>
      <c r="AH680" s="51"/>
      <c r="AI680" s="120"/>
      <c r="AJ680" s="120"/>
      <c r="AK680" s="13"/>
    </row>
    <row r="681" spans="1:42" s="62" customFormat="1" ht="15.75" customHeight="1">
      <c r="A681" s="43">
        <v>3885</v>
      </c>
      <c r="B681" s="35">
        <v>3885</v>
      </c>
      <c r="C681" s="35">
        <v>3885</v>
      </c>
      <c r="D681" s="37" t="str">
        <f>VLOOKUP(B681,SAOM!B$2:H2338,7,0)</f>
        <v>SES-PEES-3885</v>
      </c>
      <c r="E681" s="28">
        <v>41094</v>
      </c>
      <c r="F681" s="28">
        <v>41153</v>
      </c>
      <c r="G681" s="15">
        <f>VLOOKUP(B681,SAOM!B$2:D2225,3,0)</f>
        <v>41153</v>
      </c>
      <c r="H681" s="28">
        <f t="shared" si="26"/>
        <v>41168</v>
      </c>
      <c r="I681" s="28">
        <v>41129</v>
      </c>
      <c r="J681" s="52" t="s">
        <v>511</v>
      </c>
      <c r="K681" s="37" t="str">
        <f>VLOOKUP(B681,SAOM!B$2:H2222,4,0)</f>
        <v>Aceito</v>
      </c>
      <c r="L681" s="12" t="s">
        <v>495</v>
      </c>
      <c r="M681" s="52" t="s">
        <v>497</v>
      </c>
      <c r="N681" s="44" t="s">
        <v>1857</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5" t="str">
        <f>VLOOKUP(B681,SAOM!B$2:O2222,11,0)</f>
        <v>37260-000</v>
      </c>
      <c r="X681" s="37" t="str">
        <f>VLOOKUP(B681,SAOM!B$2:Q2222,13,0)</f>
        <v>00:20:0e:10:4c:9c</v>
      </c>
      <c r="Y681" s="28">
        <v>41178</v>
      </c>
      <c r="Z681" s="44" t="s">
        <v>7857</v>
      </c>
      <c r="AA681" s="60">
        <v>41187</v>
      </c>
      <c r="AB681" s="32">
        <f>VLOOKUP(C681,Relatorios!A$3:B1452,2,0)</f>
        <v>41193</v>
      </c>
      <c r="AC681" s="180" t="s">
        <v>6926</v>
      </c>
      <c r="AD681" s="16" t="str">
        <f>VLOOKUP(B681,SAOM!B$2:T2222,16,0)</f>
        <v xml:space="preserve">22/08/2012 14:45:29
Ivan Santos
Cliente mudou da RUA TANCREDO NEVES, 124, para a Rua Maria das dores Alvarenga, 416 ? Jardim das Flores. 
</v>
      </c>
      <c r="AE681" s="60">
        <f t="shared" si="27"/>
        <v>41277</v>
      </c>
      <c r="AF681" s="60">
        <v>41327</v>
      </c>
      <c r="AG681" s="60"/>
      <c r="AH681" s="187" t="s">
        <v>8983</v>
      </c>
      <c r="AI681" s="16" t="s">
        <v>16099</v>
      </c>
      <c r="AJ681" s="121" t="s">
        <v>4492</v>
      </c>
      <c r="AK681" s="44"/>
    </row>
    <row r="682" spans="1:42" s="62" customFormat="1" ht="15.75" customHeight="1">
      <c r="A682" s="43">
        <v>3884</v>
      </c>
      <c r="B682" s="35">
        <v>3884</v>
      </c>
      <c r="C682" s="35">
        <v>3884</v>
      </c>
      <c r="D682" s="37" t="str">
        <f>VLOOKUP(B682,SAOM!B$2:H2339,7,0)</f>
        <v>SES-PATU-3884</v>
      </c>
      <c r="E682" s="28">
        <v>41094</v>
      </c>
      <c r="F682" s="28">
        <v>41179</v>
      </c>
      <c r="G682" s="15">
        <f>VLOOKUP(B682,SAOM!B$2:D2226,3,0)</f>
        <v>41179</v>
      </c>
      <c r="H682" s="28">
        <f t="shared" si="26"/>
        <v>41194</v>
      </c>
      <c r="I682" s="28">
        <v>41103</v>
      </c>
      <c r="J682" s="52" t="s">
        <v>511</v>
      </c>
      <c r="K682" s="37" t="str">
        <f>VLOOKUP(B682,SAOM!B$2:H2223,4,0)</f>
        <v>Aceito</v>
      </c>
      <c r="L682" s="12" t="s">
        <v>495</v>
      </c>
      <c r="M682" s="52" t="s">
        <v>497</v>
      </c>
      <c r="N682" s="44" t="s">
        <v>5170</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5" t="str">
        <f>VLOOKUP(B682,SAOM!B$2:O2223,11,0)</f>
        <v>38600-000</v>
      </c>
      <c r="X682" s="37" t="str">
        <f>VLOOKUP(B682,SAOM!B$2:Q2223,13,0)</f>
        <v>00:20:0e:10:54:52</v>
      </c>
      <c r="Y682" s="28">
        <v>41226</v>
      </c>
      <c r="Z682" s="44" t="s">
        <v>9718</v>
      </c>
      <c r="AA682" s="60">
        <v>41227</v>
      </c>
      <c r="AB682" s="32">
        <f>VLOOKUP(C682,Relatorios!A$3:B1453,2,0)</f>
        <v>41277</v>
      </c>
      <c r="AC682" s="180" t="s">
        <v>6927</v>
      </c>
      <c r="AD682" s="16" t="str">
        <f>VLOOKUP(B682,SAOM!B$2:T2223,16,0)</f>
        <v>22/08/2012 14:32:32
Ivan Santos
Resolvida, telefone corrigido. 
38 2671 4592(PSF JK proximo do PSF NOVO HORIZONTE) 
13/07/2012 17:17:38 	Verônica Bruna Barroso 	Verificar o telefone: Nao está sendo possivel realizar a chamada .</v>
      </c>
      <c r="AE682" s="60">
        <f t="shared" si="27"/>
        <v>41317</v>
      </c>
      <c r="AF682" s="60" t="s">
        <v>4492</v>
      </c>
      <c r="AG682" s="60"/>
      <c r="AH682" s="187"/>
      <c r="AI682" s="121"/>
      <c r="AJ682" s="121"/>
      <c r="AK682" s="44"/>
    </row>
    <row r="683" spans="1:42" s="17" customFormat="1" ht="15.75" customHeight="1">
      <c r="A683" s="43">
        <v>3883</v>
      </c>
      <c r="B683" s="35">
        <v>3883</v>
      </c>
      <c r="C683" s="35">
        <v>3883</v>
      </c>
      <c r="D683" s="37" t="str">
        <f>VLOOKUP(B683,SAOM!B$2:H2340,7,0)</f>
        <v>SES-OLRA-3883</v>
      </c>
      <c r="E683" s="15">
        <v>41094</v>
      </c>
      <c r="F683" s="15">
        <f t="shared" ref="F683:F714" si="29">E683+45</f>
        <v>41139</v>
      </c>
      <c r="G683" s="15">
        <f>VLOOKUP(B683,SAOM!B$2:D2227,3,0)</f>
        <v>41139</v>
      </c>
      <c r="H683" s="15">
        <f t="shared" si="26"/>
        <v>41154</v>
      </c>
      <c r="I683" s="15" t="s">
        <v>497</v>
      </c>
      <c r="J683" s="12" t="s">
        <v>511</v>
      </c>
      <c r="K683" s="37" t="str">
        <f>VLOOKUP(B683,SAOM!B$2:H2224,4,0)</f>
        <v>Aceito</v>
      </c>
      <c r="L683" s="12" t="s">
        <v>495</v>
      </c>
      <c r="M683" s="12" t="s">
        <v>497</v>
      </c>
      <c r="N683" s="13" t="s">
        <v>5171</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5">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7"/>
        <v>41210</v>
      </c>
      <c r="AF683" s="16" t="s">
        <v>4492</v>
      </c>
      <c r="AG683" s="16"/>
      <c r="AH683" s="51"/>
      <c r="AI683" s="120"/>
      <c r="AJ683" s="120"/>
      <c r="AK683" s="13"/>
    </row>
    <row r="684" spans="1:42" s="62" customFormat="1" ht="15.75" customHeight="1">
      <c r="A684" s="43">
        <v>3882</v>
      </c>
      <c r="B684" s="35">
        <v>3882</v>
      </c>
      <c r="C684" s="35">
        <v>3882</v>
      </c>
      <c r="D684" s="37" t="str">
        <f>VLOOKUP(B684,SAOM!B$2:H2341,7,0)</f>
        <v>SES-MOAS-3882</v>
      </c>
      <c r="E684" s="28">
        <v>41094</v>
      </c>
      <c r="F684" s="28">
        <f t="shared" si="29"/>
        <v>41139</v>
      </c>
      <c r="G684" s="15">
        <f>VLOOKUP(B684,SAOM!B$2:D2228,3,0)</f>
        <v>41139</v>
      </c>
      <c r="H684" s="28">
        <f t="shared" si="26"/>
        <v>41154</v>
      </c>
      <c r="I684" s="28" t="s">
        <v>497</v>
      </c>
      <c r="J684" s="52" t="s">
        <v>511</v>
      </c>
      <c r="K684" s="37" t="str">
        <f>VLOOKUP(B684,SAOM!B$2:H2225,4,0)</f>
        <v>Aceito</v>
      </c>
      <c r="L684" s="12" t="s">
        <v>495</v>
      </c>
      <c r="M684" s="52" t="s">
        <v>497</v>
      </c>
      <c r="N684" s="44" t="s">
        <v>5172</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5">
        <f>VLOOKUP(B684,SAOM!B$2:O2225,11,0)</f>
        <v>37958000</v>
      </c>
      <c r="X684" s="37" t="str">
        <f>VLOOKUP(B684,SAOM!B$2:Q2225,13,0)</f>
        <v>00:20:0e:10:49:e2</v>
      </c>
      <c r="Y684" s="28">
        <v>41187</v>
      </c>
      <c r="Z684" s="13" t="s">
        <v>5677</v>
      </c>
      <c r="AA684" s="60">
        <v>41187</v>
      </c>
      <c r="AB684" s="32">
        <f>VLOOKUP(C684,Relatorios!A$3:B1455,2,0)</f>
        <v>41277</v>
      </c>
      <c r="AC684" s="49"/>
      <c r="AD684" s="16" t="str">
        <f>VLOOKUP(B684,SAOM!B$2:T2225,16,0)</f>
        <v>-</v>
      </c>
      <c r="AE684" s="60">
        <f t="shared" si="27"/>
        <v>41277</v>
      </c>
      <c r="AF684" s="60" t="s">
        <v>4492</v>
      </c>
      <c r="AG684" s="60"/>
      <c r="AH684" s="187"/>
      <c r="AI684" s="121"/>
      <c r="AJ684" s="121"/>
      <c r="AK684" s="44"/>
    </row>
    <row r="685" spans="1:42" s="17" customFormat="1" ht="15.75" customHeight="1">
      <c r="A685" s="43">
        <v>3881</v>
      </c>
      <c r="B685" s="35">
        <v>3881</v>
      </c>
      <c r="C685" s="35">
        <v>3881</v>
      </c>
      <c r="D685" s="37" t="str">
        <f>VLOOKUP(B685,SAOM!B$2:H2342,7,0)</f>
        <v>SES-MANA-3881</v>
      </c>
      <c r="E685" s="15">
        <v>41094</v>
      </c>
      <c r="F685" s="15">
        <f t="shared" si="29"/>
        <v>41139</v>
      </c>
      <c r="G685" s="15">
        <f>VLOOKUP(B685,SAOM!B$2:D2229,3,0)</f>
        <v>41139</v>
      </c>
      <c r="H685" s="15">
        <f t="shared" si="26"/>
        <v>41154</v>
      </c>
      <c r="I685" s="15" t="s">
        <v>497</v>
      </c>
      <c r="J685" s="12" t="s">
        <v>511</v>
      </c>
      <c r="K685" s="37" t="str">
        <f>VLOOKUP(B685,SAOM!B$2:H2226,4,0)</f>
        <v>Aceito</v>
      </c>
      <c r="L685" s="12" t="s">
        <v>495</v>
      </c>
      <c r="M685" s="12" t="s">
        <v>497</v>
      </c>
      <c r="N685" s="13" t="s">
        <v>5173</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5" t="str">
        <f>VLOOKUP(B685,SAOM!B$2:O2226,11,0)</f>
        <v>35290-000</v>
      </c>
      <c r="X685" s="37" t="str">
        <f>VLOOKUP(B685,SAOM!B$2:Q2226,13,0)</f>
        <v>00:20:0e:10:4c:ce</v>
      </c>
      <c r="Y685" s="15">
        <v>41131</v>
      </c>
      <c r="Z685" s="13" t="s">
        <v>6386</v>
      </c>
      <c r="AA685" s="16">
        <v>41134</v>
      </c>
      <c r="AB685" s="32">
        <f>VLOOKUP(C685,Relatorios!A$3:B1456,2,0)</f>
        <v>41183</v>
      </c>
      <c r="AC685" s="45"/>
      <c r="AD685" s="16" t="str">
        <f>VLOOKUP(B685,SAOM!B$2:T2226,16,0)</f>
        <v>-</v>
      </c>
      <c r="AE685" s="16">
        <f t="shared" si="27"/>
        <v>41224</v>
      </c>
      <c r="AF685" s="16">
        <v>41144</v>
      </c>
      <c r="AG685" s="51" t="s">
        <v>497</v>
      </c>
      <c r="AH685" s="51" t="s">
        <v>497</v>
      </c>
      <c r="AI685" s="120" t="s">
        <v>6913</v>
      </c>
      <c r="AJ685" s="120"/>
      <c r="AK685" s="13"/>
    </row>
    <row r="686" spans="1:42" s="17" customFormat="1" ht="15.75" customHeight="1">
      <c r="A686" s="43">
        <v>3880</v>
      </c>
      <c r="B686" s="35">
        <v>3880</v>
      </c>
      <c r="C686" s="35">
        <v>3880</v>
      </c>
      <c r="D686" s="37" t="str">
        <f>VLOOKUP(B686,SAOM!B$2:H2343,7,0)</f>
        <v>SES-ITMA-3880</v>
      </c>
      <c r="E686" s="15">
        <v>41094</v>
      </c>
      <c r="F686" s="15">
        <f t="shared" si="29"/>
        <v>41139</v>
      </c>
      <c r="G686" s="15">
        <f>VLOOKUP(B686,SAOM!B$2:D2230,3,0)</f>
        <v>41139</v>
      </c>
      <c r="H686" s="15">
        <f t="shared" si="26"/>
        <v>41154</v>
      </c>
      <c r="I686" s="15" t="s">
        <v>497</v>
      </c>
      <c r="J686" s="12" t="s">
        <v>511</v>
      </c>
      <c r="K686" s="37" t="str">
        <f>VLOOKUP(B686,SAOM!B$2:H2227,4,0)</f>
        <v>Aceito</v>
      </c>
      <c r="L686" s="12" t="s">
        <v>495</v>
      </c>
      <c r="M686" s="12" t="s">
        <v>497</v>
      </c>
      <c r="N686" s="13" t="s">
        <v>5174</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5" t="str">
        <f>VLOOKUP(B686,SAOM!B$2:O2227,11,0)</f>
        <v>38280-000</v>
      </c>
      <c r="X686" s="37" t="str">
        <f>VLOOKUP(B686,SAOM!B$2:Q2227,13,0)</f>
        <v>00:20:0E:10:55:57</v>
      </c>
      <c r="Y686" s="15">
        <v>41263</v>
      </c>
      <c r="Z686" s="13" t="s">
        <v>12372</v>
      </c>
      <c r="AA686" s="16">
        <v>41263</v>
      </c>
      <c r="AB686" s="32">
        <f>VLOOKUP(C686,Relatorios!A$3:B1457,2,0)</f>
        <v>41299</v>
      </c>
      <c r="AC686" s="45"/>
      <c r="AD686" s="16" t="str">
        <f>VLOOKUP(B686,SAOM!B$2:T2227,16,0)</f>
        <v>-</v>
      </c>
      <c r="AE686" s="16">
        <f t="shared" si="27"/>
        <v>41353</v>
      </c>
      <c r="AF686" s="16" t="s">
        <v>4492</v>
      </c>
      <c r="AG686" s="16"/>
      <c r="AH686" s="51"/>
      <c r="AI686" s="120"/>
      <c r="AJ686" s="120"/>
      <c r="AK686" s="13"/>
    </row>
    <row r="687" spans="1:42" s="62" customFormat="1" ht="15.75" customHeight="1">
      <c r="A687" s="43">
        <v>3879</v>
      </c>
      <c r="B687" s="35">
        <v>3879</v>
      </c>
      <c r="C687" s="35">
        <v>3879</v>
      </c>
      <c r="D687" s="37" t="str">
        <f>VLOOKUP(B687,SAOM!B$2:H2344,7,0)</f>
        <v>-</v>
      </c>
      <c r="E687" s="28">
        <v>41094</v>
      </c>
      <c r="F687" s="28">
        <f t="shared" si="29"/>
        <v>41139</v>
      </c>
      <c r="G687" s="15">
        <f>VLOOKUP(B687,SAOM!B$2:D2231,3,0)</f>
        <v>41139</v>
      </c>
      <c r="H687" s="28">
        <f t="shared" si="26"/>
        <v>41154</v>
      </c>
      <c r="I687" s="28">
        <v>41103</v>
      </c>
      <c r="J687" s="52" t="s">
        <v>756</v>
      </c>
      <c r="K687" s="37" t="str">
        <f>VLOOKUP(B687,SAOM!B$2:H2228,4,0)</f>
        <v>Paralisado</v>
      </c>
      <c r="L687" s="12" t="s">
        <v>495</v>
      </c>
      <c r="M687" s="52" t="s">
        <v>502</v>
      </c>
      <c r="N687" s="44" t="s">
        <v>5175</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5" t="str">
        <f>VLOOKUP(B687,SAOM!B$2:O2228,11,0)</f>
        <v>35550-000</v>
      </c>
      <c r="X687" s="37" t="str">
        <f>VLOOKUP(B687,SAOM!B$2:Q2228,13,0)</f>
        <v>-</v>
      </c>
      <c r="Y687" s="28"/>
      <c r="Z687" s="44"/>
      <c r="AA687" s="60"/>
      <c r="AB687" s="32" t="e">
        <f>VLOOKUP(C687,Relatorios!A$3:B1458,2,0)</f>
        <v>#N/A</v>
      </c>
      <c r="AC687" s="49" t="s">
        <v>5554</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7"/>
        <v>90</v>
      </c>
      <c r="AF687" s="60" t="s">
        <v>4492</v>
      </c>
      <c r="AG687" s="60"/>
      <c r="AH687" s="187"/>
      <c r="AI687" s="121"/>
      <c r="AJ687" s="121"/>
      <c r="AK687" s="44"/>
    </row>
    <row r="688" spans="1:42" s="17" customFormat="1" ht="15.75" customHeight="1">
      <c r="A688" s="43">
        <v>3889</v>
      </c>
      <c r="B688" s="35">
        <v>3889</v>
      </c>
      <c r="C688" s="35">
        <v>3889</v>
      </c>
      <c r="D688" s="37" t="str">
        <f>VLOOKUP(B688,SAOM!B$2:H2345,7,0)</f>
        <v>SES-JURA-3889</v>
      </c>
      <c r="E688" s="15">
        <v>41099</v>
      </c>
      <c r="F688" s="15">
        <f t="shared" si="29"/>
        <v>41144</v>
      </c>
      <c r="G688" s="15">
        <f>VLOOKUP(B688,SAOM!B$2:D2232,3,0)</f>
        <v>41144</v>
      </c>
      <c r="H688" s="15">
        <f t="shared" si="26"/>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f>VLOOKUP(B688,SAOM!B$2:P2229,12,0)</f>
        <v>3232238931</v>
      </c>
      <c r="W688" s="65"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7"/>
        <v>41281</v>
      </c>
      <c r="AF688" s="16">
        <v>41310</v>
      </c>
      <c r="AG688" s="16">
        <v>41312</v>
      </c>
      <c r="AH688" s="51" t="s">
        <v>8981</v>
      </c>
      <c r="AI688" s="120" t="s">
        <v>15799</v>
      </c>
      <c r="AJ688" s="120" t="s">
        <v>15800</v>
      </c>
      <c r="AK688" s="13" t="s">
        <v>4492</v>
      </c>
      <c r="AL688" s="16">
        <v>41297</v>
      </c>
      <c r="AM688" s="16">
        <v>41309</v>
      </c>
      <c r="AN688" s="51" t="s">
        <v>8983</v>
      </c>
      <c r="AO688" s="120" t="s">
        <v>15189</v>
      </c>
      <c r="AP688" s="120" t="s">
        <v>15440</v>
      </c>
    </row>
    <row r="689" spans="1:37" s="17" customFormat="1" ht="15.75" customHeight="1">
      <c r="A689" s="43">
        <v>3927</v>
      </c>
      <c r="B689" s="35">
        <v>3927</v>
      </c>
      <c r="C689" s="35">
        <v>3927</v>
      </c>
      <c r="D689" s="37" t="str">
        <f>VLOOKUP(B689,SAOM!B$2:H2346,7,0)</f>
        <v>SES-MACU-3927</v>
      </c>
      <c r="E689" s="15">
        <v>41103</v>
      </c>
      <c r="F689" s="15">
        <f t="shared" si="29"/>
        <v>41148</v>
      </c>
      <c r="G689" s="15">
        <f>VLOOKUP(B689,SAOM!B$2:D2233,3,0)</f>
        <v>41148</v>
      </c>
      <c r="H689" s="15">
        <f t="shared" si="26"/>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5" t="str">
        <f>VLOOKUP(B689,SAOM!B$2:O2230,11,0)</f>
        <v>36900-000</v>
      </c>
      <c r="X689" s="37" t="str">
        <f>VLOOKUP(B689,SAOM!B$2:Q2230,13,0)</f>
        <v>00:20:0E:10:4F:B5</v>
      </c>
      <c r="Y689" s="15">
        <v>41117</v>
      </c>
      <c r="Z689" s="13" t="s">
        <v>5798</v>
      </c>
      <c r="AA689" s="16">
        <v>41117</v>
      </c>
      <c r="AB689" s="32">
        <f>VLOOKUP(C689,Relatorios!A$3:B1460,2,0)</f>
        <v>41277</v>
      </c>
      <c r="AC689" s="45"/>
      <c r="AD689" s="16" t="str">
        <f>VLOOKUP(B689,SAOM!B$2:T2230,16,0)</f>
        <v>-</v>
      </c>
      <c r="AE689" s="16">
        <f t="shared" si="27"/>
        <v>41207</v>
      </c>
      <c r="AF689" s="16" t="s">
        <v>4492</v>
      </c>
      <c r="AG689" s="16"/>
      <c r="AH689" s="51"/>
      <c r="AI689" s="120"/>
      <c r="AJ689" s="120"/>
      <c r="AK689" s="13"/>
    </row>
    <row r="690" spans="1:37" s="17" customFormat="1" ht="15.75" customHeight="1">
      <c r="A690" s="43">
        <v>3936</v>
      </c>
      <c r="B690" s="35">
        <v>3936</v>
      </c>
      <c r="C690" s="35">
        <v>3936</v>
      </c>
      <c r="D690" s="37" t="str">
        <f>VLOOKUP(B690,SAOM!B$2:H2347,7,0)</f>
        <v>SES-MACU-3936</v>
      </c>
      <c r="E690" s="15">
        <v>41103</v>
      </c>
      <c r="F690" s="15">
        <f t="shared" si="29"/>
        <v>41148</v>
      </c>
      <c r="G690" s="15">
        <f>VLOOKUP(B690,SAOM!B$2:D2234,3,0)</f>
        <v>41148</v>
      </c>
      <c r="H690" s="15">
        <f t="shared" si="26"/>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5" t="str">
        <f>VLOOKUP(B690,SAOM!B$2:O2231,11,0)</f>
        <v>36900-000</v>
      </c>
      <c r="X690" s="37" t="str">
        <f>VLOOKUP(B690,SAOM!B$2:Q2231,13,0)</f>
        <v>00:20:0e:10:4f:ac</v>
      </c>
      <c r="Y690" s="15">
        <v>41135</v>
      </c>
      <c r="Z690" s="13" t="s">
        <v>6596</v>
      </c>
      <c r="AA690" s="16">
        <v>41135</v>
      </c>
      <c r="AB690" s="32">
        <f>VLOOKUP(C690,Relatorios!A$3:B1461,2,0)</f>
        <v>41183</v>
      </c>
      <c r="AC690" s="45"/>
      <c r="AD690" s="16" t="str">
        <f>VLOOKUP(B690,SAOM!B$2:T2231,16,0)</f>
        <v>-</v>
      </c>
      <c r="AE690" s="16">
        <f t="shared" si="27"/>
        <v>41225</v>
      </c>
      <c r="AF690" s="16" t="s">
        <v>4492</v>
      </c>
      <c r="AG690" s="16"/>
      <c r="AH690" s="51"/>
      <c r="AI690" s="120"/>
      <c r="AJ690" s="120"/>
      <c r="AK690" s="13"/>
    </row>
    <row r="691" spans="1:37" s="17" customFormat="1" ht="15.75" customHeight="1">
      <c r="A691" s="43">
        <v>3933</v>
      </c>
      <c r="B691" s="35">
        <v>3933</v>
      </c>
      <c r="C691" s="35">
        <v>3933</v>
      </c>
      <c r="D691" s="37" t="str">
        <f>VLOOKUP(B691,SAOM!B$2:H2348,7,0)</f>
        <v>SES-MACU-3933</v>
      </c>
      <c r="E691" s="15">
        <v>41103</v>
      </c>
      <c r="F691" s="15">
        <f t="shared" si="29"/>
        <v>41148</v>
      </c>
      <c r="G691" s="15">
        <f>VLOOKUP(B691,SAOM!B$2:D2235,3,0)</f>
        <v>41148</v>
      </c>
      <c r="H691" s="15">
        <f t="shared" si="26"/>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5" t="str">
        <f>VLOOKUP(B691,SAOM!B$2:O2232,11,0)</f>
        <v>36900-000</v>
      </c>
      <c r="X691" s="37" t="str">
        <f>VLOOKUP(B691,SAOM!B$2:Q2232,13,0)</f>
        <v>00:20:0e:10:4c:f7</v>
      </c>
      <c r="Y691" s="15">
        <v>41138</v>
      </c>
      <c r="Z691" s="13" t="s">
        <v>6076</v>
      </c>
      <c r="AA691" s="16">
        <v>41141</v>
      </c>
      <c r="AB691" s="32">
        <f>VLOOKUP(C691,Relatorios!A$3:B1462,2,0)</f>
        <v>41277</v>
      </c>
      <c r="AC691" s="45"/>
      <c r="AD691" s="16" t="str">
        <f>VLOOKUP(B691,SAOM!B$2:T2232,16,0)</f>
        <v>-</v>
      </c>
      <c r="AE691" s="16">
        <f t="shared" si="27"/>
        <v>41231</v>
      </c>
      <c r="AF691" s="16"/>
      <c r="AG691" s="16"/>
      <c r="AH691" s="51"/>
      <c r="AI691" s="120"/>
      <c r="AJ691" s="120"/>
      <c r="AK691" s="13"/>
    </row>
    <row r="692" spans="1:37" s="17" customFormat="1" ht="15.75" customHeight="1">
      <c r="A692" s="43">
        <v>3938</v>
      </c>
      <c r="B692" s="35">
        <v>3938</v>
      </c>
      <c r="C692" s="35">
        <v>3938</v>
      </c>
      <c r="D692" s="37" t="str">
        <f>VLOOKUP(B692,SAOM!B$2:H2349,7,0)</f>
        <v>SES-MACU-3938</v>
      </c>
      <c r="E692" s="15">
        <v>41103</v>
      </c>
      <c r="F692" s="15">
        <f t="shared" si="29"/>
        <v>41148</v>
      </c>
      <c r="G692" s="15">
        <f>VLOOKUP(B692,SAOM!B$2:D2236,3,0)</f>
        <v>41148</v>
      </c>
      <c r="H692" s="15">
        <f t="shared" si="26"/>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5" t="str">
        <f>VLOOKUP(B692,SAOM!B$2:O2233,11,0)</f>
        <v>36900-000</v>
      </c>
      <c r="X692" s="37" t="str">
        <f>VLOOKUP(B692,SAOM!B$2:Q2233,13,0)</f>
        <v>00:20:0e:10:4f:82</v>
      </c>
      <c r="Y692" s="15">
        <v>41137</v>
      </c>
      <c r="Z692" s="13" t="s">
        <v>6076</v>
      </c>
      <c r="AA692" s="16">
        <v>41137</v>
      </c>
      <c r="AB692" s="32">
        <f>VLOOKUP(C692,Relatorios!A$3:B1463,2,0)</f>
        <v>41277</v>
      </c>
      <c r="AC692" s="45"/>
      <c r="AD692" s="16" t="str">
        <f>VLOOKUP(B692,SAOM!B$2:T2233,16,0)</f>
        <v>-</v>
      </c>
      <c r="AE692" s="16">
        <f t="shared" si="27"/>
        <v>41227</v>
      </c>
      <c r="AF692" s="16" t="s">
        <v>4492</v>
      </c>
      <c r="AG692" s="16"/>
      <c r="AH692" s="51"/>
      <c r="AI692" s="120"/>
      <c r="AJ692" s="120"/>
      <c r="AK692" s="13"/>
    </row>
    <row r="693" spans="1:37" s="62" customFormat="1" ht="15.75" customHeight="1">
      <c r="A693" s="43">
        <v>3937</v>
      </c>
      <c r="B693" s="35">
        <v>3937</v>
      </c>
      <c r="C693" s="35">
        <v>3937</v>
      </c>
      <c r="D693" s="37" t="str">
        <f>VLOOKUP(B693,SAOM!B$2:H2350,7,0)</f>
        <v>SES-MACU-3937</v>
      </c>
      <c r="E693" s="28">
        <v>41103</v>
      </c>
      <c r="F693" s="28">
        <f t="shared" si="29"/>
        <v>41148</v>
      </c>
      <c r="G693" s="15">
        <f>VLOOKUP(B693,SAOM!B$2:D2237,3,0)</f>
        <v>41148</v>
      </c>
      <c r="H693" s="28">
        <f t="shared" si="26"/>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5" t="str">
        <f>VLOOKUP(B693,SAOM!B$2:O2234,11,0)</f>
        <v>36900-000</v>
      </c>
      <c r="X693" s="37" t="str">
        <f>VLOOKUP(B693,SAOM!B$2:Q2234,13,0)</f>
        <v>00:20:0e:10:4f:93</v>
      </c>
      <c r="Y693" s="28">
        <v>41121</v>
      </c>
      <c r="Z693" s="44" t="s">
        <v>6072</v>
      </c>
      <c r="AA693" s="60">
        <v>41122</v>
      </c>
      <c r="AB693" s="32">
        <f>VLOOKUP(C693,Relatorios!A$3:B1464,2,0)</f>
        <v>41183</v>
      </c>
      <c r="AC693" s="49"/>
      <c r="AD693" s="16" t="str">
        <f>VLOOKUP(B693,SAOM!B$2:T2234,16,0)</f>
        <v>-</v>
      </c>
      <c r="AE693" s="16">
        <f t="shared" si="27"/>
        <v>41212</v>
      </c>
      <c r="AF693" s="60" t="s">
        <v>4492</v>
      </c>
      <c r="AG693" s="60"/>
      <c r="AH693" s="187"/>
      <c r="AI693" s="121"/>
      <c r="AJ693" s="121"/>
      <c r="AK693" s="44"/>
    </row>
    <row r="694" spans="1:37" s="17" customFormat="1" ht="15.75" customHeight="1">
      <c r="A694" s="43">
        <v>3935</v>
      </c>
      <c r="B694" s="35">
        <v>3935</v>
      </c>
      <c r="C694" s="35">
        <v>3935</v>
      </c>
      <c r="D694" s="37" t="str">
        <f>VLOOKUP(B694,SAOM!B$2:H2351,7,0)</f>
        <v>SES-MACU-3935</v>
      </c>
      <c r="E694" s="15">
        <v>41103</v>
      </c>
      <c r="F694" s="15">
        <f t="shared" si="29"/>
        <v>41148</v>
      </c>
      <c r="G694" s="15">
        <f>VLOOKUP(B694,SAOM!B$2:D2238,3,0)</f>
        <v>41148</v>
      </c>
      <c r="H694" s="15">
        <f t="shared" si="26"/>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5" t="str">
        <f>VLOOKUP(B694,SAOM!B$2:O2235,11,0)</f>
        <v>36900-000</v>
      </c>
      <c r="X694" s="37" t="str">
        <f>VLOOKUP(B694,SAOM!B$2:Q2235,13,0)</f>
        <v>00:20:0E:10:4D:03</v>
      </c>
      <c r="Y694" s="15">
        <v>41135</v>
      </c>
      <c r="Z694" s="13" t="s">
        <v>6610</v>
      </c>
      <c r="AA694" s="16">
        <v>41137</v>
      </c>
      <c r="AB694" s="32">
        <f>VLOOKUP(C694,Relatorios!A$3:B1465,2,0)</f>
        <v>41277</v>
      </c>
      <c r="AC694" s="45"/>
      <c r="AD694" s="16" t="str">
        <f>VLOOKUP(B694,SAOM!B$2:T2235,16,0)</f>
        <v>-</v>
      </c>
      <c r="AE694" s="16">
        <f t="shared" si="27"/>
        <v>41227</v>
      </c>
      <c r="AF694" s="16" t="s">
        <v>4492</v>
      </c>
      <c r="AG694" s="16"/>
      <c r="AH694" s="51"/>
      <c r="AI694" s="120"/>
      <c r="AJ694" s="120"/>
      <c r="AK694" s="13"/>
    </row>
    <row r="695" spans="1:37" s="17" customFormat="1" ht="15.75" customHeight="1">
      <c r="A695" s="43">
        <v>3934</v>
      </c>
      <c r="B695" s="35">
        <v>3934</v>
      </c>
      <c r="C695" s="35">
        <v>3934</v>
      </c>
      <c r="D695" s="37" t="str">
        <f>VLOOKUP(B695,SAOM!B$2:H2352,7,0)</f>
        <v>SES-MACU-3934</v>
      </c>
      <c r="E695" s="15">
        <v>41103</v>
      </c>
      <c r="F695" s="15">
        <f t="shared" si="29"/>
        <v>41148</v>
      </c>
      <c r="G695" s="15">
        <f>VLOOKUP(B695,SAOM!B$2:D2239,3,0)</f>
        <v>41148</v>
      </c>
      <c r="H695" s="15">
        <f t="shared" si="26"/>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5" t="str">
        <f>VLOOKUP(B695,SAOM!B$2:O2236,11,0)</f>
        <v>36900-000</v>
      </c>
      <c r="X695" s="37" t="str">
        <f>VLOOKUP(B695,SAOM!B$2:Q2236,13,0)</f>
        <v>00:20:0e:10:4f:4b</v>
      </c>
      <c r="Y695" s="15">
        <v>41138</v>
      </c>
      <c r="Z695" s="13" t="s">
        <v>6076</v>
      </c>
      <c r="AA695" s="16">
        <v>41142</v>
      </c>
      <c r="AB695" s="32">
        <f>VLOOKUP(C695,Relatorios!A$3:B1466,2,0)</f>
        <v>41291</v>
      </c>
      <c r="AC695" s="45"/>
      <c r="AD695" s="16" t="str">
        <f>VLOOKUP(B695,SAOM!B$2:T2236,16,0)</f>
        <v>-</v>
      </c>
      <c r="AE695" s="16">
        <f t="shared" si="27"/>
        <v>41232</v>
      </c>
      <c r="AF695" s="16">
        <v>41218</v>
      </c>
      <c r="AG695" s="16">
        <v>41283</v>
      </c>
      <c r="AH695" s="51" t="s">
        <v>495</v>
      </c>
      <c r="AI695" s="120" t="s">
        <v>14110</v>
      </c>
      <c r="AJ695" s="120" t="s">
        <v>14653</v>
      </c>
      <c r="AK695" s="13" t="s">
        <v>4492</v>
      </c>
    </row>
    <row r="696" spans="1:37" s="17" customFormat="1" ht="15.75" customHeight="1">
      <c r="A696" s="43">
        <v>3932</v>
      </c>
      <c r="B696" s="35">
        <v>3932</v>
      </c>
      <c r="C696" s="35">
        <v>3932</v>
      </c>
      <c r="D696" s="37" t="str">
        <f>VLOOKUP(B696,SAOM!B$2:H2353,7,0)</f>
        <v>SES-MACU-3932</v>
      </c>
      <c r="E696" s="15">
        <v>41103</v>
      </c>
      <c r="F696" s="15">
        <f t="shared" si="29"/>
        <v>41148</v>
      </c>
      <c r="G696" s="15">
        <f>VLOOKUP(B696,SAOM!B$2:D2240,3,0)</f>
        <v>41148</v>
      </c>
      <c r="H696" s="15">
        <f t="shared" si="26"/>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5" t="str">
        <f>VLOOKUP(B696,SAOM!B$2:O2237,11,0)</f>
        <v>36900-000</v>
      </c>
      <c r="X696" s="37" t="str">
        <f>VLOOKUP(B696,SAOM!B$2:Q2237,13,0)</f>
        <v>00:20:0e:10:4f:85</v>
      </c>
      <c r="Y696" s="15">
        <v>41136</v>
      </c>
      <c r="Z696" s="13" t="s">
        <v>6076</v>
      </c>
      <c r="AA696" s="16">
        <v>41137</v>
      </c>
      <c r="AB696" s="32">
        <f>VLOOKUP(C696,Relatorios!A$3:B1467,2,0)</f>
        <v>41277</v>
      </c>
      <c r="AC696" s="45"/>
      <c r="AD696" s="16" t="str">
        <f>VLOOKUP(B696,SAOM!B$2:T2237,16,0)</f>
        <v>-</v>
      </c>
      <c r="AE696" s="16">
        <f t="shared" si="27"/>
        <v>41227</v>
      </c>
      <c r="AF696" s="16" t="s">
        <v>4492</v>
      </c>
      <c r="AG696" s="16"/>
      <c r="AH696" s="51"/>
      <c r="AI696" s="120"/>
      <c r="AJ696" s="120"/>
      <c r="AK696" s="13"/>
    </row>
    <row r="697" spans="1:37" s="17" customFormat="1" ht="15.75" customHeight="1">
      <c r="A697" s="43">
        <v>3931</v>
      </c>
      <c r="B697" s="35">
        <v>3931</v>
      </c>
      <c r="C697" s="35">
        <v>3931</v>
      </c>
      <c r="D697" s="37" t="str">
        <f>VLOOKUP(B697,SAOM!B$2:H2354,7,0)</f>
        <v>SES-MACU-3931</v>
      </c>
      <c r="E697" s="15">
        <v>41103</v>
      </c>
      <c r="F697" s="15">
        <f t="shared" si="29"/>
        <v>41148</v>
      </c>
      <c r="G697" s="15">
        <f>VLOOKUP(B697,SAOM!B$2:D2241,3,0)</f>
        <v>41148</v>
      </c>
      <c r="H697" s="15">
        <f t="shared" si="26"/>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5" t="str">
        <f>VLOOKUP(B697,SAOM!B$2:O2238,11,0)</f>
        <v>36900-000</v>
      </c>
      <c r="X697" s="37" t="str">
        <f>VLOOKUP(B697,SAOM!B$2:Q2238,13,0)</f>
        <v>00:20:0e:10:4c:fa</v>
      </c>
      <c r="Y697" s="15">
        <v>41137</v>
      </c>
      <c r="Z697" s="13" t="s">
        <v>6076</v>
      </c>
      <c r="AA697" s="16">
        <v>41137</v>
      </c>
      <c r="AB697" s="32">
        <f>VLOOKUP(C697,Relatorios!A$3:B1468,2,0)</f>
        <v>41277</v>
      </c>
      <c r="AC697" s="45"/>
      <c r="AD697" s="16" t="str">
        <f>VLOOKUP(B697,SAOM!B$2:T2238,16,0)</f>
        <v>-</v>
      </c>
      <c r="AE697" s="16">
        <f t="shared" si="27"/>
        <v>41227</v>
      </c>
      <c r="AF697" s="16" t="s">
        <v>4492</v>
      </c>
      <c r="AG697" s="16"/>
      <c r="AH697" s="51"/>
      <c r="AI697" s="120"/>
      <c r="AJ697" s="120"/>
      <c r="AK697" s="13"/>
    </row>
    <row r="698" spans="1:37" s="17" customFormat="1" ht="15.75" customHeight="1">
      <c r="A698" s="43">
        <v>3930</v>
      </c>
      <c r="B698" s="35">
        <v>3930</v>
      </c>
      <c r="C698" s="35">
        <v>3930</v>
      </c>
      <c r="D698" s="37" t="str">
        <f>VLOOKUP(B698,SAOM!B$2:H2355,7,0)</f>
        <v>SES-MACU-3930</v>
      </c>
      <c r="E698" s="15">
        <v>41103</v>
      </c>
      <c r="F698" s="15">
        <f t="shared" si="29"/>
        <v>41148</v>
      </c>
      <c r="G698" s="15">
        <f>VLOOKUP(B698,SAOM!B$2:D2242,3,0)</f>
        <v>41148</v>
      </c>
      <c r="H698" s="15">
        <f t="shared" si="26"/>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5" t="str">
        <f>VLOOKUP(B698,SAOM!B$2:O2239,11,0)</f>
        <v>36900-000</v>
      </c>
      <c r="X698" s="37" t="str">
        <f>VLOOKUP(B698,SAOM!B$2:Q2239,13,0)</f>
        <v>00:20:0e:10:4f:44</v>
      </c>
      <c r="Y698" s="15">
        <v>41123</v>
      </c>
      <c r="Z698" s="13" t="s">
        <v>6076</v>
      </c>
      <c r="AA698" s="16">
        <v>41124</v>
      </c>
      <c r="AB698" s="32">
        <f>VLOOKUP(C698,Relatorios!A$3:B1469,2,0)</f>
        <v>41277</v>
      </c>
      <c r="AC698" s="45"/>
      <c r="AD698" s="16" t="str">
        <f>VLOOKUP(B698,SAOM!B$2:T2239,16,0)</f>
        <v>-</v>
      </c>
      <c r="AE698" s="16">
        <f t="shared" si="27"/>
        <v>41214</v>
      </c>
      <c r="AF698" s="16" t="s">
        <v>4492</v>
      </c>
      <c r="AG698" s="16"/>
      <c r="AH698" s="51"/>
      <c r="AI698" s="120"/>
      <c r="AJ698" s="120"/>
      <c r="AK698" s="13"/>
    </row>
    <row r="699" spans="1:37" s="17" customFormat="1" ht="15.75" customHeight="1">
      <c r="A699" s="43">
        <v>3929</v>
      </c>
      <c r="B699" s="35">
        <v>3929</v>
      </c>
      <c r="C699" s="35">
        <v>3929</v>
      </c>
      <c r="D699" s="37" t="str">
        <f>VLOOKUP(B699,SAOM!B$2:H2356,7,0)</f>
        <v>SES-MACU-3929</v>
      </c>
      <c r="E699" s="15">
        <v>41103</v>
      </c>
      <c r="F699" s="15">
        <f t="shared" si="29"/>
        <v>41148</v>
      </c>
      <c r="G699" s="15">
        <f>VLOOKUP(B699,SAOM!B$2:D2243,3,0)</f>
        <v>41148</v>
      </c>
      <c r="H699" s="15">
        <f t="shared" si="26"/>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5" t="str">
        <f>VLOOKUP(B699,SAOM!B$2:O2240,11,0)</f>
        <v>36900-000</v>
      </c>
      <c r="X699" s="37" t="str">
        <f>VLOOKUP(B699,SAOM!B$2:Q2240,13,0)</f>
        <v>00:20:0E:10:4F:47</v>
      </c>
      <c r="Y699" s="15">
        <v>41122</v>
      </c>
      <c r="Z699" s="13" t="s">
        <v>6076</v>
      </c>
      <c r="AA699" s="16">
        <v>41123</v>
      </c>
      <c r="AB699" s="32">
        <f>VLOOKUP(C699,Relatorios!A$3:B1470,2,0)</f>
        <v>41183</v>
      </c>
      <c r="AC699" s="45"/>
      <c r="AD699" s="16" t="str">
        <f>VLOOKUP(B699,SAOM!B$2:T2240,16,0)</f>
        <v>-</v>
      </c>
      <c r="AE699" s="16">
        <f t="shared" si="27"/>
        <v>41213</v>
      </c>
      <c r="AF699" s="16" t="s">
        <v>4492</v>
      </c>
      <c r="AG699" s="16"/>
      <c r="AH699" s="51"/>
      <c r="AI699" s="120"/>
      <c r="AJ699" s="120"/>
      <c r="AK699" s="13"/>
    </row>
    <row r="700" spans="1:37" s="17" customFormat="1" ht="15.75" customHeight="1">
      <c r="A700" s="43">
        <v>3928</v>
      </c>
      <c r="B700" s="35">
        <v>3928</v>
      </c>
      <c r="C700" s="35">
        <v>3928</v>
      </c>
      <c r="D700" s="37" t="str">
        <f>VLOOKUP(B700,SAOM!B$2:H2357,7,0)</f>
        <v>SES-MACU-3928</v>
      </c>
      <c r="E700" s="15">
        <v>41103</v>
      </c>
      <c r="F700" s="15">
        <f t="shared" si="29"/>
        <v>41148</v>
      </c>
      <c r="G700" s="15">
        <f>VLOOKUP(B700,SAOM!B$2:D2244,3,0)</f>
        <v>41148</v>
      </c>
      <c r="H700" s="15">
        <f t="shared" si="26"/>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5" t="str">
        <f>VLOOKUP(B700,SAOM!B$2:O2241,11,0)</f>
        <v>36900-000</v>
      </c>
      <c r="X700" s="37" t="str">
        <f>VLOOKUP(B700,SAOM!B$2:Q2241,13,0)</f>
        <v>00:20:0e:10:4f:b7</v>
      </c>
      <c r="Y700" s="15">
        <v>41136</v>
      </c>
      <c r="Z700" s="13" t="s">
        <v>6638</v>
      </c>
      <c r="AA700" s="16">
        <v>41137</v>
      </c>
      <c r="AB700" s="32">
        <f>VLOOKUP(C700,Relatorios!A$3:B1471,2,0)</f>
        <v>41277</v>
      </c>
      <c r="AC700" s="45"/>
      <c r="AD700" s="16" t="str">
        <f>VLOOKUP(B700,SAOM!B$2:T2241,16,0)</f>
        <v>-</v>
      </c>
      <c r="AE700" s="16">
        <f t="shared" si="27"/>
        <v>41227</v>
      </c>
      <c r="AF700" s="16" t="s">
        <v>4492</v>
      </c>
      <c r="AG700" s="16"/>
      <c r="AH700" s="51"/>
      <c r="AI700" s="120"/>
      <c r="AJ700" s="120"/>
      <c r="AK700" s="13"/>
    </row>
    <row r="701" spans="1:37" s="17" customFormat="1" ht="15.75" customHeight="1">
      <c r="A701" s="43">
        <v>3926</v>
      </c>
      <c r="B701" s="35">
        <v>3926</v>
      </c>
      <c r="C701" s="35">
        <v>3926</v>
      </c>
      <c r="D701" s="37" t="str">
        <f>VLOOKUP(B701,SAOM!B$2:H2358,7,0)</f>
        <v>SES-MACU-3926</v>
      </c>
      <c r="E701" s="15">
        <v>41103</v>
      </c>
      <c r="F701" s="15">
        <f t="shared" si="29"/>
        <v>41148</v>
      </c>
      <c r="G701" s="15">
        <f>VLOOKUP(B701,SAOM!B$2:D2245,3,0)</f>
        <v>41148</v>
      </c>
      <c r="H701" s="15">
        <f t="shared" si="26"/>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5" t="str">
        <f>VLOOKUP(B701,SAOM!B$2:O2242,11,0)</f>
        <v>36900-000</v>
      </c>
      <c r="X701" s="37" t="str">
        <f>VLOOKUP(B701,SAOM!B$2:Q2242,13,0)</f>
        <v>00:20:0e:10:4f:45</v>
      </c>
      <c r="Y701" s="15">
        <v>41123</v>
      </c>
      <c r="Z701" s="13" t="s">
        <v>6071</v>
      </c>
      <c r="AA701" s="16">
        <v>41123</v>
      </c>
      <c r="AB701" s="32">
        <f>VLOOKUP(C701,Relatorios!A$3:B1472,2,0)</f>
        <v>41277</v>
      </c>
      <c r="AC701" s="45"/>
      <c r="AD701" s="16" t="str">
        <f>VLOOKUP(B701,SAOM!B$2:T2242,16,0)</f>
        <v>-</v>
      </c>
      <c r="AE701" s="16">
        <f t="shared" si="27"/>
        <v>41213</v>
      </c>
      <c r="AF701" s="16" t="s">
        <v>4492</v>
      </c>
      <c r="AG701" s="16"/>
      <c r="AH701" s="51"/>
      <c r="AI701" s="120"/>
      <c r="AJ701" s="120"/>
      <c r="AK701" s="13"/>
    </row>
    <row r="702" spans="1:37" s="17" customFormat="1" ht="15.75" customHeight="1">
      <c r="A702" s="43">
        <v>3925</v>
      </c>
      <c r="B702" s="35">
        <v>3925</v>
      </c>
      <c r="C702" s="35">
        <v>3925</v>
      </c>
      <c r="D702" s="37" t="str">
        <f>VLOOKUP(B702,SAOM!B$2:H2359,7,0)</f>
        <v>SES-MACU-3925</v>
      </c>
      <c r="E702" s="15">
        <v>41103</v>
      </c>
      <c r="F702" s="15">
        <f t="shared" si="29"/>
        <v>41148</v>
      </c>
      <c r="G702" s="15">
        <f>VLOOKUP(B702,SAOM!B$2:D2246,3,0)</f>
        <v>41148</v>
      </c>
      <c r="H702" s="15">
        <f t="shared" si="26"/>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5" t="str">
        <f>VLOOKUP(B702,SAOM!B$2:O2243,11,0)</f>
        <v>36900-000</v>
      </c>
      <c r="X702" s="37" t="str">
        <f>VLOOKUP(B702,SAOM!B$2:Q2243,13,0)</f>
        <v>00:20:0e:10:4c:ec</v>
      </c>
      <c r="Y702" s="15">
        <v>41122</v>
      </c>
      <c r="Z702" s="13" t="s">
        <v>6078</v>
      </c>
      <c r="AA702" s="16">
        <v>41123</v>
      </c>
      <c r="AB702" s="32">
        <f>VLOOKUP(C702,Relatorios!A$3:B1473,2,0)</f>
        <v>41183</v>
      </c>
      <c r="AC702" s="45"/>
      <c r="AD702" s="16" t="str">
        <f>VLOOKUP(B702,SAOM!B$2:T2243,16,0)</f>
        <v>-</v>
      </c>
      <c r="AE702" s="16">
        <f t="shared" si="27"/>
        <v>41213</v>
      </c>
      <c r="AF702" s="16" t="s">
        <v>4492</v>
      </c>
      <c r="AG702" s="16"/>
      <c r="AH702" s="51"/>
      <c r="AI702" s="120"/>
      <c r="AJ702" s="120"/>
      <c r="AK702" s="13"/>
    </row>
    <row r="703" spans="1:37" s="62" customFormat="1" ht="15.75" customHeight="1">
      <c r="A703" s="43">
        <v>3924</v>
      </c>
      <c r="B703" s="35">
        <v>3924</v>
      </c>
      <c r="C703" s="35">
        <v>3924</v>
      </c>
      <c r="D703" s="37" t="str">
        <f>VLOOKUP(B703,SAOM!B$2:H2360,7,0)</f>
        <v>SES-MACU-3924</v>
      </c>
      <c r="E703" s="28">
        <v>41103</v>
      </c>
      <c r="F703" s="28">
        <f t="shared" si="29"/>
        <v>41148</v>
      </c>
      <c r="G703" s="15">
        <f>VLOOKUP(B703,SAOM!B$2:D2247,3,0)</f>
        <v>41148</v>
      </c>
      <c r="H703" s="28">
        <f t="shared" si="26"/>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5" t="str">
        <f>VLOOKUP(B703,SAOM!B$2:O2244,11,0)</f>
        <v>36900-000</v>
      </c>
      <c r="X703" s="37" t="str">
        <f>VLOOKUP(B703,SAOM!B$2:Q2244,13,0)</f>
        <v>00:20:0e:10:4f:91</v>
      </c>
      <c r="Y703" s="28">
        <v>41121</v>
      </c>
      <c r="Z703" s="44" t="s">
        <v>6071</v>
      </c>
      <c r="AA703" s="60">
        <v>41122</v>
      </c>
      <c r="AB703" s="32">
        <f>VLOOKUP(C703,Relatorios!A$3:B1474,2,0)</f>
        <v>41183</v>
      </c>
      <c r="AC703" s="49"/>
      <c r="AD703" s="16" t="str">
        <f>VLOOKUP(B703,SAOM!B$2:T2244,16,0)</f>
        <v>-</v>
      </c>
      <c r="AE703" s="16">
        <f t="shared" si="27"/>
        <v>41212</v>
      </c>
      <c r="AF703" s="60" t="s">
        <v>4492</v>
      </c>
      <c r="AG703" s="60"/>
      <c r="AH703" s="187"/>
      <c r="AI703" s="121"/>
      <c r="AJ703" s="121"/>
      <c r="AK703" s="44"/>
    </row>
    <row r="704" spans="1:37" s="17" customFormat="1" ht="15.75" customHeight="1">
      <c r="A704" s="43">
        <v>3923</v>
      </c>
      <c r="B704" s="35">
        <v>3923</v>
      </c>
      <c r="C704" s="35">
        <v>3923</v>
      </c>
      <c r="D704" s="37" t="str">
        <f>VLOOKUP(B704,SAOM!B$2:H2361,7,0)</f>
        <v>SES-CADE-3923</v>
      </c>
      <c r="E704" s="15">
        <v>41103</v>
      </c>
      <c r="F704" s="15">
        <f t="shared" si="29"/>
        <v>41148</v>
      </c>
      <c r="G704" s="15">
        <f>VLOOKUP(B704,SAOM!B$2:D2248,3,0)</f>
        <v>41148</v>
      </c>
      <c r="H704" s="15">
        <f t="shared" si="26"/>
        <v>41163</v>
      </c>
      <c r="I704" s="15" t="s">
        <v>497</v>
      </c>
      <c r="J704" s="12" t="s">
        <v>511</v>
      </c>
      <c r="K704" s="37" t="str">
        <f>VLOOKUP(B704,SAOM!B$2:H2245,4,0)</f>
        <v>Aceito</v>
      </c>
      <c r="L704" s="12" t="s">
        <v>495</v>
      </c>
      <c r="M704" s="12" t="s">
        <v>497</v>
      </c>
      <c r="N704" s="13" t="s">
        <v>5401</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5" t="str">
        <f>VLOOKUP(B704,SAOM!B$2:O2245,11,0)</f>
        <v>38625-000</v>
      </c>
      <c r="X704" s="37" t="str">
        <f>VLOOKUP(B704,SAOM!B$2:Q2245,13,0)</f>
        <v>00:20:0e:10:4f:6a</v>
      </c>
      <c r="Y704" s="15">
        <v>41130</v>
      </c>
      <c r="Z704" s="13" t="s">
        <v>5338</v>
      </c>
      <c r="AA704" s="16">
        <v>41131</v>
      </c>
      <c r="AB704" s="32">
        <f>VLOOKUP(C704,Relatorios!A$3:B1475,2,0)</f>
        <v>41183</v>
      </c>
      <c r="AC704" s="45"/>
      <c r="AD704" s="16" t="str">
        <f>VLOOKUP(B704,SAOM!B$2:T2245,16,0)</f>
        <v>-</v>
      </c>
      <c r="AE704" s="16">
        <f t="shared" si="27"/>
        <v>41221</v>
      </c>
      <c r="AF704" s="16" t="s">
        <v>4492</v>
      </c>
      <c r="AG704" s="16"/>
      <c r="AH704" s="51"/>
      <c r="AI704" s="120"/>
      <c r="AJ704" s="120"/>
      <c r="AK704" s="13"/>
    </row>
    <row r="705" spans="1:37" s="17" customFormat="1" ht="15.75" customHeight="1">
      <c r="A705" s="43">
        <v>3922</v>
      </c>
      <c r="B705" s="35">
        <v>3922</v>
      </c>
      <c r="C705" s="35">
        <v>3922</v>
      </c>
      <c r="D705" s="37" t="str">
        <f>VLOOKUP(B705,SAOM!B$2:H2362,7,0)</f>
        <v>SES-CADE-3922</v>
      </c>
      <c r="E705" s="15">
        <v>41103</v>
      </c>
      <c r="F705" s="15">
        <f t="shared" si="29"/>
        <v>41148</v>
      </c>
      <c r="G705" s="15">
        <f>VLOOKUP(B705,SAOM!B$2:D2249,3,0)</f>
        <v>41148</v>
      </c>
      <c r="H705" s="15">
        <f t="shared" si="26"/>
        <v>41163</v>
      </c>
      <c r="I705" s="15" t="s">
        <v>497</v>
      </c>
      <c r="J705" s="12" t="s">
        <v>511</v>
      </c>
      <c r="K705" s="37" t="str">
        <f>VLOOKUP(B705,SAOM!B$2:H2246,4,0)</f>
        <v>Aceito</v>
      </c>
      <c r="L705" s="12" t="s">
        <v>495</v>
      </c>
      <c r="M705" s="12" t="s">
        <v>497</v>
      </c>
      <c r="N705" s="13" t="s">
        <v>5401</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5" t="str">
        <f>VLOOKUP(B705,SAOM!B$2:O2246,11,0)</f>
        <v>38625-000</v>
      </c>
      <c r="X705" s="37" t="str">
        <f>VLOOKUP(B705,SAOM!B$2:Q2246,13,0)</f>
        <v>00:20:00:e1:04:ce</v>
      </c>
      <c r="Y705" s="15">
        <v>41117</v>
      </c>
      <c r="Z705" s="13" t="s">
        <v>5710</v>
      </c>
      <c r="AA705" s="16">
        <v>41120</v>
      </c>
      <c r="AB705" s="32">
        <f>VLOOKUP(C705,Relatorios!A$3:B1476,2,0)</f>
        <v>41183</v>
      </c>
      <c r="AC705" s="45"/>
      <c r="AD705" s="16" t="str">
        <f>VLOOKUP(B705,SAOM!B$2:T2246,16,0)</f>
        <v>-</v>
      </c>
      <c r="AE705" s="16">
        <f t="shared" si="27"/>
        <v>41210</v>
      </c>
      <c r="AF705" s="16" t="s">
        <v>4492</v>
      </c>
      <c r="AG705" s="16"/>
      <c r="AH705" s="51"/>
      <c r="AI705" s="120"/>
      <c r="AJ705" s="120"/>
      <c r="AK705" s="13"/>
    </row>
    <row r="706" spans="1:37" s="17" customFormat="1" ht="15.75" customHeight="1">
      <c r="A706" s="43">
        <v>3921</v>
      </c>
      <c r="B706" s="35">
        <v>3921</v>
      </c>
      <c r="C706" s="35">
        <v>3921</v>
      </c>
      <c r="D706" s="37" t="str">
        <f>VLOOKUP(B706,SAOM!B$2:H2363,7,0)</f>
        <v>SES-BOTA-3921</v>
      </c>
      <c r="E706" s="15">
        <v>41103</v>
      </c>
      <c r="F706" s="15">
        <f t="shared" si="29"/>
        <v>41148</v>
      </c>
      <c r="G706" s="15">
        <f>VLOOKUP(B706,SAOM!B$2:D2250,3,0)</f>
        <v>41148</v>
      </c>
      <c r="H706" s="15">
        <f t="shared" si="26"/>
        <v>41163</v>
      </c>
      <c r="I706" s="15" t="s">
        <v>497</v>
      </c>
      <c r="J706" s="12" t="s">
        <v>511</v>
      </c>
      <c r="K706" s="37" t="str">
        <f>VLOOKUP(B706,SAOM!B$2:H2247,4,0)</f>
        <v>Aceito</v>
      </c>
      <c r="L706" s="12" t="s">
        <v>495</v>
      </c>
      <c r="M706" s="12" t="s">
        <v>497</v>
      </c>
      <c r="N706" s="13" t="s">
        <v>5402</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5" t="str">
        <f>VLOOKUP(B706,SAOM!B$2:O2247,11,0)</f>
        <v>37564-000</v>
      </c>
      <c r="X706" s="37" t="str">
        <f>VLOOKUP(B706,SAOM!B$2:Q2247,13,0)</f>
        <v>00:20:0E:10:4A:B8</v>
      </c>
      <c r="Y706" s="15">
        <v>41127</v>
      </c>
      <c r="Z706" s="13" t="s">
        <v>6086</v>
      </c>
      <c r="AA706" s="16">
        <v>41127</v>
      </c>
      <c r="AB706" s="32" t="str">
        <f>VLOOKUP(C706,Relatorios!A$3:B1477,2,0)</f>
        <v>Pendente</v>
      </c>
      <c r="AC706" s="45"/>
      <c r="AD706" s="16" t="str">
        <f>VLOOKUP(B706,SAOM!B$2:T2247,16,0)</f>
        <v>-</v>
      </c>
      <c r="AE706" s="16">
        <f t="shared" si="27"/>
        <v>41217</v>
      </c>
      <c r="AF706" s="16">
        <v>41129</v>
      </c>
      <c r="AG706" s="16">
        <v>41131</v>
      </c>
      <c r="AH706" s="51" t="s">
        <v>495</v>
      </c>
      <c r="AI706" s="120" t="s">
        <v>6379</v>
      </c>
      <c r="AJ706" s="120"/>
      <c r="AK706" s="13"/>
    </row>
    <row r="707" spans="1:37" s="17" customFormat="1" ht="15.75" customHeight="1">
      <c r="A707" s="43">
        <v>3920</v>
      </c>
      <c r="B707" s="35">
        <v>3920</v>
      </c>
      <c r="C707" s="35">
        <v>3920</v>
      </c>
      <c r="D707" s="37" t="str">
        <f>VLOOKUP(B707,SAOM!B$2:H2364,7,0)</f>
        <v>SES-BOTA-3920</v>
      </c>
      <c r="E707" s="15">
        <v>41103</v>
      </c>
      <c r="F707" s="15">
        <f t="shared" si="29"/>
        <v>41148</v>
      </c>
      <c r="G707" s="15">
        <f>VLOOKUP(B707,SAOM!B$2:D2251,3,0)</f>
        <v>41148</v>
      </c>
      <c r="H707" s="15">
        <f t="shared" si="26"/>
        <v>41163</v>
      </c>
      <c r="I707" s="15" t="s">
        <v>497</v>
      </c>
      <c r="J707" s="12" t="s">
        <v>511</v>
      </c>
      <c r="K707" s="37" t="str">
        <f>VLOOKUP(B707,SAOM!B$2:H2248,4,0)</f>
        <v>Aceito</v>
      </c>
      <c r="L707" s="12" t="s">
        <v>495</v>
      </c>
      <c r="M707" s="12" t="s">
        <v>497</v>
      </c>
      <c r="N707" s="13" t="s">
        <v>5402</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5" t="str">
        <f>VLOOKUP(B707,SAOM!B$2:O2248,11,0)</f>
        <v>37564-000</v>
      </c>
      <c r="X707" s="37" t="str">
        <f>VLOOKUP(B707,SAOM!B$2:Q2248,13,0)</f>
        <v>00:20:0e:10:4c:fe</v>
      </c>
      <c r="Y707" s="15">
        <v>41128</v>
      </c>
      <c r="Z707" s="13" t="s">
        <v>6086</v>
      </c>
      <c r="AA707" s="16">
        <v>41128</v>
      </c>
      <c r="AB707" s="32" t="str">
        <f>VLOOKUP(C707,Relatorios!A$3:B1478,2,0)</f>
        <v>Pendente</v>
      </c>
      <c r="AC707" s="45"/>
      <c r="AD707" s="16" t="str">
        <f>VLOOKUP(B707,SAOM!B$2:T2248,16,0)</f>
        <v>-</v>
      </c>
      <c r="AE707" s="16">
        <f t="shared" si="27"/>
        <v>41218</v>
      </c>
      <c r="AF707" s="16">
        <v>41137</v>
      </c>
      <c r="AG707" s="16">
        <v>41150</v>
      </c>
      <c r="AH707" s="51" t="s">
        <v>676</v>
      </c>
      <c r="AI707" s="120" t="s">
        <v>9025</v>
      </c>
      <c r="AJ707" s="120" t="s">
        <v>9048</v>
      </c>
      <c r="AK707" s="13"/>
    </row>
    <row r="708" spans="1:37" s="17" customFormat="1" ht="15.75" customHeight="1">
      <c r="A708" s="43">
        <v>3919</v>
      </c>
      <c r="B708" s="35">
        <v>3919</v>
      </c>
      <c r="C708" s="35">
        <v>3919</v>
      </c>
      <c r="D708" s="37" t="str">
        <f>VLOOKUP(B708,SAOM!B$2:H2365,7,0)</f>
        <v>SES-BOTA-3919</v>
      </c>
      <c r="E708" s="15">
        <v>41103</v>
      </c>
      <c r="F708" s="15">
        <f t="shared" si="29"/>
        <v>41148</v>
      </c>
      <c r="G708" s="15">
        <f>VLOOKUP(B708,SAOM!B$2:D2252,3,0)</f>
        <v>41148</v>
      </c>
      <c r="H708" s="15">
        <f t="shared" si="26"/>
        <v>41163</v>
      </c>
      <c r="I708" s="15" t="s">
        <v>497</v>
      </c>
      <c r="J708" s="12" t="s">
        <v>511</v>
      </c>
      <c r="K708" s="37" t="str">
        <f>VLOOKUP(B708,SAOM!B$2:H2249,4,0)</f>
        <v>Aceito</v>
      </c>
      <c r="L708" s="12" t="s">
        <v>495</v>
      </c>
      <c r="M708" s="12" t="s">
        <v>497</v>
      </c>
      <c r="N708" s="13" t="s">
        <v>5402</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5" t="str">
        <f>VLOOKUP(B708,SAOM!B$2:O2249,11,0)</f>
        <v>37564-000</v>
      </c>
      <c r="X708" s="37" t="str">
        <f>VLOOKUP(B708,SAOM!B$2:Q2249,13,0)</f>
        <v>00:20:0e:10:4c:f9</v>
      </c>
      <c r="Y708" s="15">
        <v>41127</v>
      </c>
      <c r="Z708" s="13" t="s">
        <v>6086</v>
      </c>
      <c r="AA708" s="16">
        <v>41127</v>
      </c>
      <c r="AB708" s="32" t="str">
        <f>VLOOKUP(C708,Relatorios!A$3:B1479,2,0)</f>
        <v>Pendente</v>
      </c>
      <c r="AC708" s="45"/>
      <c r="AD708" s="16" t="str">
        <f>VLOOKUP(B708,SAOM!B$2:T2249,16,0)</f>
        <v>-</v>
      </c>
      <c r="AE708" s="16">
        <f t="shared" si="27"/>
        <v>41217</v>
      </c>
      <c r="AF708" s="16"/>
      <c r="AG708" s="16"/>
      <c r="AH708" s="51"/>
      <c r="AI708" s="120"/>
      <c r="AJ708" s="120"/>
      <c r="AK708" s="13"/>
    </row>
    <row r="709" spans="1:37" s="17" customFormat="1" ht="15.75" customHeight="1">
      <c r="A709" s="43">
        <v>3918</v>
      </c>
      <c r="B709" s="35">
        <v>3918</v>
      </c>
      <c r="C709" s="35">
        <v>3918</v>
      </c>
      <c r="D709" s="37" t="str">
        <f>VLOOKUP(B709,SAOM!B$2:H2366,7,0)</f>
        <v>SES-BOTA-3918</v>
      </c>
      <c r="E709" s="15">
        <v>41103</v>
      </c>
      <c r="F709" s="15">
        <f t="shared" si="29"/>
        <v>41148</v>
      </c>
      <c r="G709" s="15">
        <f>VLOOKUP(B709,SAOM!B$2:D2253,3,0)</f>
        <v>41148</v>
      </c>
      <c r="H709" s="15">
        <f t="shared" si="26"/>
        <v>41163</v>
      </c>
      <c r="I709" s="15" t="s">
        <v>497</v>
      </c>
      <c r="J709" s="12" t="s">
        <v>511</v>
      </c>
      <c r="K709" s="37" t="str">
        <f>VLOOKUP(B709,SAOM!B$2:H2250,4,0)</f>
        <v>Aceito</v>
      </c>
      <c r="L709" s="12" t="s">
        <v>495</v>
      </c>
      <c r="M709" s="12" t="s">
        <v>497</v>
      </c>
      <c r="N709" s="13" t="s">
        <v>5402</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5" t="str">
        <f>VLOOKUP(B709,SAOM!B$2:O2250,11,0)</f>
        <v>37564-000</v>
      </c>
      <c r="X709" s="37" t="str">
        <f>VLOOKUP(B709,SAOM!B$2:Q2250,13,0)</f>
        <v>00:20:0e:10:4a:99</v>
      </c>
      <c r="Y709" s="15">
        <v>41124</v>
      </c>
      <c r="Z709" s="13" t="s">
        <v>6194</v>
      </c>
      <c r="AA709" s="16">
        <v>41127</v>
      </c>
      <c r="AB709" s="32" t="str">
        <f>VLOOKUP(C709,Relatorios!A$3:B1480,2,0)</f>
        <v>Pendente</v>
      </c>
      <c r="AC709" s="45"/>
      <c r="AD709" s="16" t="str">
        <f>VLOOKUP(B709,SAOM!B$2:T2250,16,0)</f>
        <v>-</v>
      </c>
      <c r="AE709" s="16">
        <f t="shared" si="27"/>
        <v>41217</v>
      </c>
      <c r="AF709" s="16" t="s">
        <v>4492</v>
      </c>
      <c r="AG709" s="16"/>
      <c r="AH709" s="51"/>
      <c r="AI709" s="120"/>
      <c r="AJ709" s="120"/>
      <c r="AK709" s="13"/>
    </row>
    <row r="710" spans="1:37" s="17" customFormat="1" ht="15.75" customHeight="1">
      <c r="A710" s="43">
        <v>3917</v>
      </c>
      <c r="B710" s="35">
        <v>3917</v>
      </c>
      <c r="C710" s="35">
        <v>3917</v>
      </c>
      <c r="D710" s="37" t="str">
        <f>VLOOKUP(B710,SAOM!B$2:H2367,7,0)</f>
        <v>SES-BOTA-3917</v>
      </c>
      <c r="E710" s="15">
        <v>41103</v>
      </c>
      <c r="F710" s="15">
        <f t="shared" si="29"/>
        <v>41148</v>
      </c>
      <c r="G710" s="15">
        <f>VLOOKUP(B710,SAOM!B$2:D2254,3,0)</f>
        <v>41148</v>
      </c>
      <c r="H710" s="15">
        <f t="shared" si="26"/>
        <v>41163</v>
      </c>
      <c r="I710" s="15" t="s">
        <v>497</v>
      </c>
      <c r="J710" s="12" t="s">
        <v>511</v>
      </c>
      <c r="K710" s="37" t="str">
        <f>VLOOKUP(B710,SAOM!B$2:H2251,4,0)</f>
        <v>Aceito</v>
      </c>
      <c r="L710" s="12" t="s">
        <v>495</v>
      </c>
      <c r="M710" s="12" t="s">
        <v>497</v>
      </c>
      <c r="N710" s="13" t="s">
        <v>5402</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5" t="str">
        <f>VLOOKUP(B710,SAOM!B$2:O2251,11,0)</f>
        <v>37564-000</v>
      </c>
      <c r="X710" s="37" t="str">
        <f>VLOOKUP(B710,SAOM!B$2:Q2251,13,0)</f>
        <v>00:20:0e:10:4f:2a</v>
      </c>
      <c r="Y710" s="15">
        <v>41123</v>
      </c>
      <c r="Z710" s="13" t="s">
        <v>6086</v>
      </c>
      <c r="AA710" s="16">
        <v>41123</v>
      </c>
      <c r="AB710" s="32" t="str">
        <f>VLOOKUP(C710,Relatorios!A$3:B1481,2,0)</f>
        <v>Pendente</v>
      </c>
      <c r="AC710" s="45"/>
      <c r="AD710" s="16" t="str">
        <f>VLOOKUP(B710,SAOM!B$2:T2251,16,0)</f>
        <v>-</v>
      </c>
      <c r="AE710" s="16">
        <f t="shared" si="27"/>
        <v>41213</v>
      </c>
      <c r="AF710" s="16" t="s">
        <v>4492</v>
      </c>
      <c r="AG710" s="16"/>
      <c r="AH710" s="51"/>
      <c r="AI710" s="120"/>
      <c r="AJ710" s="120"/>
      <c r="AK710" s="13"/>
    </row>
    <row r="711" spans="1:37" s="17" customFormat="1" ht="15.75" customHeight="1">
      <c r="A711" s="43">
        <v>3916</v>
      </c>
      <c r="B711" s="35">
        <v>3916</v>
      </c>
      <c r="C711" s="35">
        <v>3916</v>
      </c>
      <c r="D711" s="37" t="str">
        <f>VLOOKUP(B711,SAOM!B$2:H2368,7,0)</f>
        <v>SES-BOTA-3916</v>
      </c>
      <c r="E711" s="15">
        <v>41103</v>
      </c>
      <c r="F711" s="15">
        <f t="shared" si="29"/>
        <v>41148</v>
      </c>
      <c r="G711" s="15">
        <f>VLOOKUP(B711,SAOM!B$2:D2255,3,0)</f>
        <v>41148</v>
      </c>
      <c r="H711" s="15">
        <f t="shared" si="26"/>
        <v>41163</v>
      </c>
      <c r="I711" s="15" t="s">
        <v>497</v>
      </c>
      <c r="J711" s="12" t="s">
        <v>511</v>
      </c>
      <c r="K711" s="37" t="str">
        <f>VLOOKUP(B711,SAOM!B$2:H2252,4,0)</f>
        <v>Aceito</v>
      </c>
      <c r="L711" s="12" t="s">
        <v>495</v>
      </c>
      <c r="M711" s="12" t="s">
        <v>497</v>
      </c>
      <c r="N711" s="13" t="s">
        <v>5402</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5" t="str">
        <f>VLOOKUP(B711,SAOM!B$2:O2252,11,0)</f>
        <v>37564-000</v>
      </c>
      <c r="X711" s="37" t="str">
        <f>VLOOKUP(B711,SAOM!B$2:Q2252,13,0)</f>
        <v>00:20:0e:10:4a:f3</v>
      </c>
      <c r="Y711" s="15">
        <v>41123</v>
      </c>
      <c r="Z711" s="13" t="s">
        <v>6086</v>
      </c>
      <c r="AA711" s="16">
        <v>41124</v>
      </c>
      <c r="AB711" s="32" t="str">
        <f>VLOOKUP(C711,Relatorios!A$3:B1482,2,0)</f>
        <v>Pendente</v>
      </c>
      <c r="AC711" s="45"/>
      <c r="AD711" s="16" t="str">
        <f>VLOOKUP(B711,SAOM!B$2:T2252,16,0)</f>
        <v>-</v>
      </c>
      <c r="AE711" s="16">
        <f t="shared" si="27"/>
        <v>41214</v>
      </c>
      <c r="AF711" s="16" t="s">
        <v>4492</v>
      </c>
      <c r="AG711" s="16"/>
      <c r="AH711" s="51"/>
      <c r="AI711" s="120"/>
      <c r="AJ711" s="120"/>
      <c r="AK711" s="13"/>
    </row>
    <row r="712" spans="1:37" s="17" customFormat="1" ht="15.75" customHeight="1">
      <c r="A712" s="43">
        <v>3908</v>
      </c>
      <c r="B712" s="35">
        <v>3908</v>
      </c>
      <c r="C712" s="35">
        <v>3908</v>
      </c>
      <c r="D712" s="37" t="str">
        <f>VLOOKUP(B712,SAOM!B$2:H2369,7,0)</f>
        <v>SES-BOCA-3908</v>
      </c>
      <c r="E712" s="15">
        <v>41101</v>
      </c>
      <c r="F712" s="15">
        <f t="shared" si="29"/>
        <v>41146</v>
      </c>
      <c r="G712" s="15">
        <f>VLOOKUP(B712,SAOM!B$2:D2256,3,0)</f>
        <v>41146</v>
      </c>
      <c r="H712" s="15">
        <f t="shared" si="26"/>
        <v>41161</v>
      </c>
      <c r="I712" s="15" t="s">
        <v>497</v>
      </c>
      <c r="J712" s="12" t="s">
        <v>511</v>
      </c>
      <c r="K712" s="37" t="str">
        <f>VLOOKUP(B712,SAOM!B$2:H2253,4,0)</f>
        <v>Aceito</v>
      </c>
      <c r="L712" s="12" t="s">
        <v>495</v>
      </c>
      <c r="M712" s="12" t="s">
        <v>497</v>
      </c>
      <c r="N712" s="13" t="s">
        <v>5407</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5" t="str">
        <f>VLOOKUP(B712,SAOM!B$2:O2253,11,0)</f>
        <v>37170-000</v>
      </c>
      <c r="X712" s="37" t="str">
        <f>VLOOKUP(B712,SAOM!B$2:Q2253,13,0)</f>
        <v>00:20:0e:10:4a:5c</v>
      </c>
      <c r="Y712" s="15">
        <v>41116</v>
      </c>
      <c r="Z712" s="13" t="s">
        <v>5316</v>
      </c>
      <c r="AA712" s="16">
        <v>41120</v>
      </c>
      <c r="AB712" s="32">
        <f>VLOOKUP(C712,Relatorios!A$3:B1483,2,0)</f>
        <v>41183</v>
      </c>
      <c r="AC712" s="45"/>
      <c r="AD712" s="16" t="str">
        <f>VLOOKUP(B712,SAOM!B$2:T2253,16,0)</f>
        <v>-</v>
      </c>
      <c r="AE712" s="16">
        <f t="shared" si="27"/>
        <v>41210</v>
      </c>
      <c r="AF712" s="16" t="s">
        <v>4492</v>
      </c>
      <c r="AG712" s="16"/>
      <c r="AH712" s="51"/>
      <c r="AI712" s="120"/>
      <c r="AJ712" s="120"/>
      <c r="AK712" s="13"/>
    </row>
    <row r="713" spans="1:37" s="17" customFormat="1" ht="15.75" customHeight="1">
      <c r="A713" s="43">
        <v>3909</v>
      </c>
      <c r="B713" s="35">
        <v>3909</v>
      </c>
      <c r="C713" s="35">
        <v>3909</v>
      </c>
      <c r="D713" s="37" t="str">
        <f>VLOOKUP(B713,SAOM!B$2:H2370,7,0)</f>
        <v>-</v>
      </c>
      <c r="E713" s="15">
        <v>41101</v>
      </c>
      <c r="F713" s="15">
        <f t="shared" si="29"/>
        <v>41146</v>
      </c>
      <c r="G713" s="15">
        <f>VLOOKUP(B713,SAOM!B$2:D2257,3,0)</f>
        <v>41146</v>
      </c>
      <c r="H713" s="15">
        <f t="shared" si="26"/>
        <v>41161</v>
      </c>
      <c r="I713" s="15" t="s">
        <v>497</v>
      </c>
      <c r="J713" s="12" t="s">
        <v>1406</v>
      </c>
      <c r="K713" s="37" t="str">
        <f>VLOOKUP(B713,SAOM!B$2:H2254,4,0)</f>
        <v>Agendado</v>
      </c>
      <c r="L713" s="12" t="s">
        <v>1406</v>
      </c>
      <c r="M713" s="12" t="s">
        <v>1406</v>
      </c>
      <c r="N713" s="13" t="s">
        <v>5407</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5"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7"/>
        <v>90</v>
      </c>
      <c r="AF713" s="16" t="s">
        <v>4492</v>
      </c>
      <c r="AG713" s="16"/>
      <c r="AH713" s="51"/>
      <c r="AI713" s="120"/>
      <c r="AJ713" s="120"/>
      <c r="AK713" s="13"/>
    </row>
    <row r="714" spans="1:37" s="62" customFormat="1" ht="15.75" customHeight="1">
      <c r="A714" s="43">
        <v>3910</v>
      </c>
      <c r="B714" s="35">
        <v>3910</v>
      </c>
      <c r="C714" s="35">
        <v>3910</v>
      </c>
      <c r="D714" s="37" t="str">
        <f>VLOOKUP(B714,SAOM!B$2:H2371,7,0)</f>
        <v>SES-BOCA-3910</v>
      </c>
      <c r="E714" s="28">
        <v>41101</v>
      </c>
      <c r="F714" s="28">
        <f t="shared" si="29"/>
        <v>41146</v>
      </c>
      <c r="G714" s="15">
        <f>VLOOKUP(B714,SAOM!B$2:D2258,3,0)</f>
        <v>41146</v>
      </c>
      <c r="H714" s="28">
        <f t="shared" si="26"/>
        <v>41161</v>
      </c>
      <c r="I714" s="28" t="s">
        <v>497</v>
      </c>
      <c r="J714" s="52" t="s">
        <v>511</v>
      </c>
      <c r="K714" s="37" t="str">
        <f>VLOOKUP(B714,SAOM!B$2:H2255,4,0)</f>
        <v>Aceito</v>
      </c>
      <c r="L714" s="12" t="s">
        <v>495</v>
      </c>
      <c r="M714" s="52" t="s">
        <v>497</v>
      </c>
      <c r="N714" s="44" t="s">
        <v>5407</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5" t="str">
        <f>VLOOKUP(B714,SAOM!B$2:O2255,11,0)</f>
        <v>37170-000</v>
      </c>
      <c r="X714" s="37" t="str">
        <f>VLOOKUP(B714,SAOM!B$2:Q2255,13,0)</f>
        <v>00:20:0e:10:4f:8b</v>
      </c>
      <c r="Y714" s="28">
        <v>41121</v>
      </c>
      <c r="Z714" s="44" t="s">
        <v>5316</v>
      </c>
      <c r="AA714" s="60">
        <v>41122</v>
      </c>
      <c r="AB714" s="32">
        <f>VLOOKUP(C714,Relatorios!A$3:B1485,2,0)</f>
        <v>41183</v>
      </c>
      <c r="AC714" s="49"/>
      <c r="AD714" s="16" t="str">
        <f>VLOOKUP(B714,SAOM!B$2:T2255,16,0)</f>
        <v>-</v>
      </c>
      <c r="AE714" s="16">
        <f t="shared" si="27"/>
        <v>41212</v>
      </c>
      <c r="AF714" s="60" t="s">
        <v>4492</v>
      </c>
      <c r="AG714" s="60"/>
      <c r="AH714" s="187"/>
      <c r="AI714" s="121"/>
      <c r="AJ714" s="121"/>
      <c r="AK714" s="44"/>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6"/>
        <v>41161</v>
      </c>
      <c r="I715" s="15" t="s">
        <v>497</v>
      </c>
      <c r="J715" s="12" t="s">
        <v>511</v>
      </c>
      <c r="K715" s="37" t="str">
        <f>VLOOKUP(B715,SAOM!B$2:H2256,4,0)</f>
        <v>Aceito</v>
      </c>
      <c r="L715" s="12" t="s">
        <v>495</v>
      </c>
      <c r="M715" s="12" t="s">
        <v>497</v>
      </c>
      <c r="N715" s="13" t="s">
        <v>5407</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5" t="str">
        <f>VLOOKUP(B715,SAOM!B$2:O2256,11,0)</f>
        <v>37170-000</v>
      </c>
      <c r="X715" s="37" t="str">
        <f>VLOOKUP(B715,SAOM!B$2:Q2256,13,0)</f>
        <v>00:20:0E:10:4A:78</v>
      </c>
      <c r="Y715" s="15">
        <v>41122</v>
      </c>
      <c r="Z715" s="13" t="s">
        <v>6075</v>
      </c>
      <c r="AA715" s="16">
        <v>41123</v>
      </c>
      <c r="AB715" s="32">
        <f>VLOOKUP(C715,Relatorios!A$3:B1486,2,0)</f>
        <v>41299</v>
      </c>
      <c r="AC715" s="45"/>
      <c r="AD715" s="16" t="str">
        <f>VLOOKUP(B715,SAOM!B$2:T2256,16,0)</f>
        <v>-</v>
      </c>
      <c r="AE715" s="16">
        <f t="shared" si="27"/>
        <v>41213</v>
      </c>
      <c r="AF715" s="16" t="s">
        <v>4492</v>
      </c>
      <c r="AG715" s="16"/>
      <c r="AH715" s="51"/>
      <c r="AI715" s="120"/>
      <c r="AJ715" s="120"/>
      <c r="AK715" s="13"/>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6"/>
        <v>41161</v>
      </c>
      <c r="I716" s="15" t="s">
        <v>497</v>
      </c>
      <c r="J716" s="12" t="s">
        <v>511</v>
      </c>
      <c r="K716" s="37" t="str">
        <f>VLOOKUP(B716,SAOM!B$2:H2257,4,0)</f>
        <v>Aceito</v>
      </c>
      <c r="L716" s="12" t="s">
        <v>495</v>
      </c>
      <c r="M716" s="12" t="s">
        <v>497</v>
      </c>
      <c r="N716" s="13" t="s">
        <v>5407</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5" t="str">
        <f>VLOOKUP(B716,SAOM!B$2:O2257,11,0)</f>
        <v>37170-000</v>
      </c>
      <c r="X716" s="37" t="str">
        <f>VLOOKUP(B716,SAOM!B$2:Q2257,13,0)</f>
        <v>00:20:0e:10:4c:99</v>
      </c>
      <c r="Y716" s="15">
        <v>41122</v>
      </c>
      <c r="Z716" s="13" t="s">
        <v>5316</v>
      </c>
      <c r="AA716" s="16">
        <v>41122</v>
      </c>
      <c r="AB716" s="32">
        <f>VLOOKUP(C716,Relatorios!A$3:B1487,2,0)</f>
        <v>41299</v>
      </c>
      <c r="AC716" s="45"/>
      <c r="AD716" s="16" t="str">
        <f>VLOOKUP(B716,SAOM!B$2:T2257,16,0)</f>
        <v>-</v>
      </c>
      <c r="AE716" s="16">
        <f t="shared" si="27"/>
        <v>41212</v>
      </c>
      <c r="AF716" s="16" t="s">
        <v>4492</v>
      </c>
      <c r="AG716" s="16"/>
      <c r="AH716" s="51"/>
      <c r="AI716" s="120"/>
      <c r="AJ716" s="120"/>
      <c r="AK716" s="13"/>
    </row>
    <row r="717" spans="1:37" s="62"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6"/>
        <v>41161</v>
      </c>
      <c r="I717" s="28" t="s">
        <v>497</v>
      </c>
      <c r="J717" s="52" t="s">
        <v>511</v>
      </c>
      <c r="K717" s="37" t="str">
        <f>VLOOKUP(B717,SAOM!B$2:H2258,4,0)</f>
        <v>Aceito</v>
      </c>
      <c r="L717" s="12" t="s">
        <v>495</v>
      </c>
      <c r="M717" s="52" t="s">
        <v>497</v>
      </c>
      <c r="N717" s="44" t="s">
        <v>5407</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5" t="str">
        <f>VLOOKUP(B717,SAOM!B$2:O2258,11,0)</f>
        <v>37170-000</v>
      </c>
      <c r="X717" s="37" t="str">
        <f>VLOOKUP(B717,SAOM!B$2:Q2258,13,0)</f>
        <v>00:20:0e:10:4c:db</v>
      </c>
      <c r="Y717" s="28">
        <v>41115</v>
      </c>
      <c r="Z717" s="13" t="s">
        <v>5497</v>
      </c>
      <c r="AA717" s="60">
        <v>41115</v>
      </c>
      <c r="AB717" s="32">
        <f>VLOOKUP(C717,Relatorios!A$3:B1488,2,0)</f>
        <v>41254</v>
      </c>
      <c r="AC717" s="49"/>
      <c r="AD717" s="16" t="str">
        <f>VLOOKUP(B717,SAOM!B$2:T2258,16,0)</f>
        <v>-</v>
      </c>
      <c r="AE717" s="16">
        <f t="shared" si="27"/>
        <v>41205</v>
      </c>
      <c r="AF717" s="60" t="s">
        <v>4492</v>
      </c>
      <c r="AG717" s="60"/>
      <c r="AH717" s="187"/>
      <c r="AI717" s="121"/>
      <c r="AJ717" s="121"/>
      <c r="AK717" s="44"/>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6"/>
        <v>41163</v>
      </c>
      <c r="I718" s="15" t="s">
        <v>497</v>
      </c>
      <c r="J718" s="12" t="s">
        <v>511</v>
      </c>
      <c r="K718" s="37" t="str">
        <f>VLOOKUP(B718,SAOM!B$2:H2259,4,0)</f>
        <v>Aceito</v>
      </c>
      <c r="L718" s="12" t="s">
        <v>495</v>
      </c>
      <c r="M718" s="12" t="s">
        <v>497</v>
      </c>
      <c r="N718" s="13" t="s">
        <v>5407</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5" t="str">
        <f>VLOOKUP(B718,SAOM!B$2:O2259,11,0)</f>
        <v>37170-000</v>
      </c>
      <c r="X718" s="37" t="str">
        <f>VLOOKUP(B718,SAOM!B$2:Q2259,13,0)</f>
        <v>00:20:0E:10:4C:BE</v>
      </c>
      <c r="Y718" s="15">
        <v>41115</v>
      </c>
      <c r="Z718" s="13" t="s">
        <v>5497</v>
      </c>
      <c r="AA718" s="16">
        <v>41115</v>
      </c>
      <c r="AB718" s="32">
        <f>VLOOKUP(C718,Relatorios!A$3:B1489,2,0)</f>
        <v>41254</v>
      </c>
      <c r="AC718" s="45"/>
      <c r="AD718" s="16" t="str">
        <f>VLOOKUP(B718,SAOM!B$2:T2259,16,0)</f>
        <v>-</v>
      </c>
      <c r="AE718" s="16">
        <f t="shared" si="27"/>
        <v>41205</v>
      </c>
      <c r="AF718" s="16">
        <v>41197</v>
      </c>
      <c r="AG718" s="16">
        <v>41201</v>
      </c>
      <c r="AH718" s="51" t="s">
        <v>495</v>
      </c>
      <c r="AI718" s="189" t="s">
        <v>8974</v>
      </c>
      <c r="AJ718" s="7" t="s">
        <v>9054</v>
      </c>
      <c r="AK718" s="13" t="s">
        <v>4492</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6"/>
        <v>41163</v>
      </c>
      <c r="I719" s="15" t="s">
        <v>497</v>
      </c>
      <c r="J719" s="12" t="s">
        <v>511</v>
      </c>
      <c r="K719" s="37" t="str">
        <f>VLOOKUP(B719,SAOM!B$2:H2260,4,0)</f>
        <v>Aceito</v>
      </c>
      <c r="L719" s="12" t="s">
        <v>495</v>
      </c>
      <c r="M719" s="12" t="s">
        <v>497</v>
      </c>
      <c r="N719" s="13" t="s">
        <v>5407</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5" t="str">
        <f>VLOOKUP(B719,SAOM!B$2:O2260,11,0)</f>
        <v>37170-000</v>
      </c>
      <c r="X719" s="37" t="str">
        <f>VLOOKUP(B719,SAOM!B$2:Q2260,13,0)</f>
        <v>00:20:0E:10:4C:E1</v>
      </c>
      <c r="Y719" s="15">
        <v>41116</v>
      </c>
      <c r="Z719" s="13" t="s">
        <v>5497</v>
      </c>
      <c r="AA719" s="16">
        <v>41116</v>
      </c>
      <c r="AB719" s="32">
        <f>VLOOKUP(C719,Relatorios!A$3:B1490,2,0)</f>
        <v>41183</v>
      </c>
      <c r="AC719" s="45"/>
      <c r="AD719" s="16" t="str">
        <f>VLOOKUP(B719,SAOM!B$2:T2260,16,0)</f>
        <v>-</v>
      </c>
      <c r="AE719" s="16">
        <f t="shared" si="27"/>
        <v>41206</v>
      </c>
      <c r="AF719" s="16" t="s">
        <v>4492</v>
      </c>
      <c r="AG719" s="16"/>
      <c r="AH719" s="51"/>
      <c r="AI719" s="120"/>
      <c r="AJ719" s="120"/>
      <c r="AK719" s="13"/>
    </row>
    <row r="720" spans="1:37" s="62"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6"/>
        <v>41169</v>
      </c>
      <c r="I720" s="28" t="s">
        <v>497</v>
      </c>
      <c r="J720" s="52" t="s">
        <v>511</v>
      </c>
      <c r="K720" s="37" t="str">
        <f>VLOOKUP(B720,SAOM!B$2:H2261,4,0)</f>
        <v>Aceito</v>
      </c>
      <c r="L720" s="52" t="s">
        <v>676</v>
      </c>
      <c r="M720" s="52" t="s">
        <v>497</v>
      </c>
      <c r="N720" s="44" t="s">
        <v>1658</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5" t="str">
        <f>VLOOKUP(B720,SAOM!B$2:O2261,11,0)</f>
        <v>31250-115</v>
      </c>
      <c r="X720" s="37" t="str">
        <f>VLOOKUP(B720,SAOM!B$2:Q2261,13,0)</f>
        <v>00:20:0e:10:4f:86</v>
      </c>
      <c r="Y720" s="28">
        <v>41114</v>
      </c>
      <c r="Z720" s="44" t="s">
        <v>4098</v>
      </c>
      <c r="AA720" s="60">
        <v>41114</v>
      </c>
      <c r="AB720" s="32" t="e">
        <f>VLOOKUP(C720,Relatorios!A$3:B1491,2,0)</f>
        <v>#N/A</v>
      </c>
      <c r="AC720" s="49" t="s">
        <v>5661</v>
      </c>
      <c r="AD720" s="16" t="str">
        <f>VLOOKUP(B720,SAOM!B$2:T2261,16,0)</f>
        <v>-</v>
      </c>
      <c r="AE720" s="16">
        <f t="shared" si="27"/>
        <v>41204</v>
      </c>
      <c r="AF720" s="60" t="s">
        <v>4492</v>
      </c>
      <c r="AG720" s="60"/>
      <c r="AH720" s="187"/>
      <c r="AI720" s="121"/>
      <c r="AJ720" s="121"/>
      <c r="AK720" s="44"/>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6"/>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5"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7"/>
        <v>41213</v>
      </c>
      <c r="AF721" s="16" t="s">
        <v>4492</v>
      </c>
      <c r="AG721" s="16"/>
      <c r="AH721" s="51"/>
      <c r="AI721" s="120"/>
      <c r="AJ721" s="120"/>
      <c r="AK721" s="13"/>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6"/>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5" t="str">
        <f>VLOOKUP(B722,SAOM!B$2:O2263,11,0)</f>
        <v>36900-000</v>
      </c>
      <c r="X722" s="37" t="str">
        <f>VLOOKUP(B722,SAOM!B$2:Q2263,13,0)</f>
        <v>00:20:0E:10:4C:6E</v>
      </c>
      <c r="Y722" s="15">
        <v>41123</v>
      </c>
      <c r="Z722" s="13" t="s">
        <v>1521</v>
      </c>
      <c r="AA722" s="16">
        <v>41123</v>
      </c>
      <c r="AB722" s="32">
        <f>VLOOKUP(C722,Relatorios!A$3:B1493,2,0)</f>
        <v>41183</v>
      </c>
      <c r="AC722" s="45"/>
      <c r="AD722" s="16" t="str">
        <f>VLOOKUP(B722,SAOM!B$2:T2263,16,0)</f>
        <v>-</v>
      </c>
      <c r="AE722" s="16">
        <f t="shared" si="27"/>
        <v>41213</v>
      </c>
      <c r="AF722" s="16" t="s">
        <v>4492</v>
      </c>
      <c r="AG722" s="16"/>
      <c r="AH722" s="51"/>
      <c r="AI722" s="120"/>
      <c r="AJ722" s="120"/>
      <c r="AK722" s="13"/>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6"/>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5"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7"/>
        <v>41217</v>
      </c>
      <c r="AF723" s="16" t="s">
        <v>4492</v>
      </c>
      <c r="AG723" s="16"/>
      <c r="AH723" s="51"/>
      <c r="AI723" s="120"/>
      <c r="AJ723" s="120"/>
      <c r="AK723" s="13"/>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6"/>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5" t="str">
        <f>VLOOKUP(B724,SAOM!B$2:O2265,11,0)</f>
        <v>36900-000</v>
      </c>
      <c r="X724" s="37" t="str">
        <f>VLOOKUP(B724,SAOM!B$2:Q2265,13,0)</f>
        <v>00:20:0e:10:4c:20</v>
      </c>
      <c r="Y724" s="15">
        <v>41124</v>
      </c>
      <c r="Z724" s="13" t="s">
        <v>1449</v>
      </c>
      <c r="AA724" s="16">
        <v>41127</v>
      </c>
      <c r="AB724" s="32">
        <f>VLOOKUP(C724,Relatorios!A$3:B1495,2,0)</f>
        <v>41183</v>
      </c>
      <c r="AC724" s="45"/>
      <c r="AD724" s="16" t="str">
        <f>VLOOKUP(B724,SAOM!B$2:T2265,16,0)</f>
        <v>-</v>
      </c>
      <c r="AE724" s="16">
        <f t="shared" si="27"/>
        <v>41217</v>
      </c>
      <c r="AF724" s="16" t="s">
        <v>4492</v>
      </c>
      <c r="AG724" s="16"/>
      <c r="AH724" s="51"/>
      <c r="AI724" s="120"/>
      <c r="AJ724" s="120"/>
      <c r="AK724" s="13"/>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6"/>
        <v>41173</v>
      </c>
      <c r="I725" s="15" t="s">
        <v>497</v>
      </c>
      <c r="J725" s="12" t="s">
        <v>511</v>
      </c>
      <c r="K725" s="37" t="str">
        <f>VLOOKUP(B725,SAOM!B$2:H2266,4,0)</f>
        <v>Aceito</v>
      </c>
      <c r="L725" s="12" t="s">
        <v>495</v>
      </c>
      <c r="M725" s="12" t="s">
        <v>495</v>
      </c>
      <c r="N725" s="13" t="s">
        <v>5644</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5" t="str">
        <f>VLOOKUP(B725,SAOM!B$2:O2266,11,0)</f>
        <v>35304-210</v>
      </c>
      <c r="X725" s="37" t="str">
        <f>VLOOKUP(B725,SAOM!B$2:Q2266,13,0)</f>
        <v>00:20:0e:10:54:a4</v>
      </c>
      <c r="Y725" s="15">
        <v>41270</v>
      </c>
      <c r="Z725" s="13" t="s">
        <v>5316</v>
      </c>
      <c r="AA725" s="16">
        <v>41270</v>
      </c>
      <c r="AB725" s="32">
        <f>VLOOKUP(C725,Relatorios!A$3:B1496,2,0)</f>
        <v>41299</v>
      </c>
      <c r="AC725" s="45"/>
      <c r="AD725" s="16" t="str">
        <f>VLOOKUP(B725,SAOM!B$2:T2266,16,0)</f>
        <v>-</v>
      </c>
      <c r="AE725" s="16">
        <f t="shared" si="27"/>
        <v>41360</v>
      </c>
      <c r="AF725" s="16" t="s">
        <v>4492</v>
      </c>
      <c r="AG725" s="16"/>
      <c r="AH725" s="51"/>
      <c r="AI725" s="120"/>
      <c r="AJ725" s="120"/>
      <c r="AK725" s="13"/>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6"/>
        <v>41174</v>
      </c>
      <c r="I726" s="15" t="s">
        <v>497</v>
      </c>
      <c r="J726" s="12" t="s">
        <v>511</v>
      </c>
      <c r="K726" s="37" t="str">
        <f>VLOOKUP(B726,SAOM!B$2:H2267,4,0)</f>
        <v>Aceito</v>
      </c>
      <c r="L726" s="12" t="s">
        <v>495</v>
      </c>
      <c r="M726" s="12" t="s">
        <v>497</v>
      </c>
      <c r="N726" s="13" t="s">
        <v>3423</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3732745155</v>
      </c>
      <c r="W726" s="65" t="str">
        <f>VLOOKUP(B726,SAOM!B$2:O2267,11,0)</f>
        <v>35669-000</v>
      </c>
      <c r="X726" s="37" t="str">
        <f>VLOOKUP(B726,SAOM!B$2:Q2267,13,0)</f>
        <v>00:20:0e:10:55:0f</v>
      </c>
      <c r="Y726" s="15">
        <v>41248</v>
      </c>
      <c r="Z726" s="13" t="s">
        <v>6080</v>
      </c>
      <c r="AA726" s="16">
        <v>41248</v>
      </c>
      <c r="AB726" s="32">
        <f>VLOOKUP(C726,Relatorios!A$3:B1497,2,0)</f>
        <v>41291</v>
      </c>
      <c r="AC726" s="45"/>
      <c r="AD726" s="16" t="str">
        <f>VLOOKUP(B726,SAOM!B$2:T2267,16,0)</f>
        <v>-</v>
      </c>
      <c r="AE726" s="16">
        <f t="shared" si="27"/>
        <v>41338</v>
      </c>
      <c r="AF726" s="16">
        <v>41324</v>
      </c>
      <c r="AG726" s="16" t="s">
        <v>14175</v>
      </c>
      <c r="AH726" s="51" t="s">
        <v>495</v>
      </c>
      <c r="AI726" s="120" t="s">
        <v>15906</v>
      </c>
      <c r="AJ726" s="120" t="s">
        <v>4492</v>
      </c>
      <c r="AK726" s="13"/>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6"/>
        <v>41174</v>
      </c>
      <c r="I727" s="15">
        <v>41281</v>
      </c>
      <c r="J727" s="12" t="s">
        <v>756</v>
      </c>
      <c r="K727" s="37" t="str">
        <f>VLOOKUP(B727,SAOM!B$2:H2268,4,0)</f>
        <v>Paralisado</v>
      </c>
      <c r="L727" s="12" t="s">
        <v>495</v>
      </c>
      <c r="M727" s="12" t="s">
        <v>495</v>
      </c>
      <c r="N727" s="13" t="s">
        <v>2880</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5"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7"/>
        <v>90</v>
      </c>
      <c r="AF727" s="16" t="s">
        <v>4492</v>
      </c>
      <c r="AG727" s="16"/>
      <c r="AH727" s="51"/>
      <c r="AI727" s="120"/>
      <c r="AJ727" s="120"/>
      <c r="AK727" s="13"/>
    </row>
    <row r="728" spans="1:37" s="17" customFormat="1" ht="15.75" customHeight="1">
      <c r="A728" s="43">
        <v>3962</v>
      </c>
      <c r="B728" s="35">
        <v>3962</v>
      </c>
      <c r="C728" s="35">
        <v>3962</v>
      </c>
      <c r="D728" s="37" t="str">
        <f>VLOOKUP(B728,SAOM!B$2:H2385,7,0)</f>
        <v>-</v>
      </c>
      <c r="E728" s="15">
        <v>41114</v>
      </c>
      <c r="F728" s="15">
        <f t="shared" si="30"/>
        <v>41159</v>
      </c>
      <c r="G728" s="15">
        <f>VLOOKUP(B728,SAOM!B$2:D2272,3,0)</f>
        <v>41281</v>
      </c>
      <c r="H728" s="15">
        <f t="shared" si="26"/>
        <v>41174</v>
      </c>
      <c r="I728" s="15">
        <v>41281</v>
      </c>
      <c r="J728" s="12" t="s">
        <v>12443</v>
      </c>
      <c r="K728" s="37" t="str">
        <f>VLOOKUP(B728,SAOM!B$2:H2269,4,0)</f>
        <v>Agendado</v>
      </c>
      <c r="L728" s="12" t="s">
        <v>495</v>
      </c>
      <c r="M728" s="12" t="s">
        <v>495</v>
      </c>
      <c r="N728" s="13" t="s">
        <v>2880</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8816-4983 / 33 88</v>
      </c>
      <c r="W728" s="65" t="str">
        <f>VLOOKUP(B728,SAOM!B$2:O2269,11,0)</f>
        <v>39814-000</v>
      </c>
      <c r="X728" s="37" t="str">
        <f>VLOOKUP(B728,SAOM!B$2:Q2269,13,0)</f>
        <v>-</v>
      </c>
      <c r="Y728" s="15"/>
      <c r="Z728" s="13"/>
      <c r="AA728" s="16"/>
      <c r="AB728" s="32" t="e">
        <f>VLOOKUP(C728,Relatorios!A$3:B1499,2,0)</f>
        <v>#N/A</v>
      </c>
      <c r="AC728" s="45"/>
      <c r="AD728" s="1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6">
        <f t="shared" si="27"/>
        <v>90</v>
      </c>
      <c r="AF728" s="16" t="s">
        <v>4492</v>
      </c>
      <c r="AG728" s="16"/>
      <c r="AH728" s="51"/>
      <c r="AI728" s="120"/>
      <c r="AJ728" s="120"/>
      <c r="AK728" s="13"/>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6"/>
        <v>41174</v>
      </c>
      <c r="I729" s="15">
        <v>41281</v>
      </c>
      <c r="J729" s="12" t="s">
        <v>756</v>
      </c>
      <c r="K729" s="37" t="str">
        <f>VLOOKUP(B729,SAOM!B$2:H2270,4,0)</f>
        <v>Paralisado</v>
      </c>
      <c r="L729" s="12" t="s">
        <v>495</v>
      </c>
      <c r="M729" s="12" t="s">
        <v>495</v>
      </c>
      <c r="N729" s="13" t="s">
        <v>2880</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5"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7"/>
        <v>90</v>
      </c>
      <c r="AF729" s="16" t="s">
        <v>4492</v>
      </c>
      <c r="AG729" s="16"/>
      <c r="AH729" s="51"/>
      <c r="AI729" s="120"/>
      <c r="AJ729" s="120"/>
      <c r="AK729" s="13"/>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6"/>
        <v>41174</v>
      </c>
      <c r="I730" s="15" t="s">
        <v>497</v>
      </c>
      <c r="J730" s="12" t="s">
        <v>511</v>
      </c>
      <c r="K730" s="37" t="str">
        <f>VLOOKUP(B730,SAOM!B$2:H2271,4,0)</f>
        <v>Aceito</v>
      </c>
      <c r="L730" s="12" t="s">
        <v>495</v>
      </c>
      <c r="M730" s="12" t="s">
        <v>497</v>
      </c>
      <c r="N730" s="13" t="s">
        <v>3423</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5" t="str">
        <f>VLOOKUP(B730,SAOM!B$2:O2271,11,0)</f>
        <v>35669-000</v>
      </c>
      <c r="X730" s="37" t="str">
        <f>VLOOKUP(B730,SAOM!B$2:Q2271,13,0)</f>
        <v>00:20:0e:10:4f:bb</v>
      </c>
      <c r="Y730" s="15">
        <v>41128</v>
      </c>
      <c r="Z730" s="13" t="s">
        <v>5497</v>
      </c>
      <c r="AA730" s="16">
        <v>41128</v>
      </c>
      <c r="AB730" s="32">
        <f>VLOOKUP(C730,Relatorios!A$3:B1501,2,0)</f>
        <v>41183</v>
      </c>
      <c r="AC730" s="45"/>
      <c r="AD730" s="16" t="str">
        <f>VLOOKUP(B730,SAOM!B$2:T2271,16,0)</f>
        <v>-</v>
      </c>
      <c r="AE730" s="16">
        <f t="shared" si="27"/>
        <v>41218</v>
      </c>
      <c r="AF730" s="16" t="s">
        <v>4492</v>
      </c>
      <c r="AG730" s="16"/>
      <c r="AH730" s="51"/>
      <c r="AI730" s="120"/>
      <c r="AJ730" s="120"/>
      <c r="AK730" s="13"/>
    </row>
    <row r="731" spans="1:37" s="62"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6"/>
        <v>41174</v>
      </c>
      <c r="I731" s="28" t="s">
        <v>497</v>
      </c>
      <c r="J731" s="52" t="s">
        <v>511</v>
      </c>
      <c r="K731" s="35" t="str">
        <f>VLOOKUP(B731,SAOM!B$2:H2272,4,0)</f>
        <v>Aceito</v>
      </c>
      <c r="L731" s="52" t="s">
        <v>495</v>
      </c>
      <c r="M731" s="52" t="s">
        <v>497</v>
      </c>
      <c r="N731" s="44" t="s">
        <v>3423</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9" t="str">
        <f>VLOOKUP(B731,SAOM!B$2:M2272,9,0)</f>
        <v>NAYANA CASTRO</v>
      </c>
      <c r="U731" s="28" t="str">
        <f>VLOOKUP(B731,SAOM!B$2:N2272,10,0)</f>
        <v>RUA MADRE CLELIA MERLONE, Nº230</v>
      </c>
      <c r="V731" s="59">
        <f>VLOOKUP(B731,SAOM!B$2:P2272,12,0)</f>
        <v>3732741048</v>
      </c>
      <c r="W731" s="181" t="str">
        <f>VLOOKUP(B731,SAOM!B$2:O2272,11,0)</f>
        <v>35669-000</v>
      </c>
      <c r="X731" s="35" t="str">
        <f>VLOOKUP(B731,SAOM!B$2:Q2272,13,0)</f>
        <v>00:20:0e:10:4a:67</v>
      </c>
      <c r="Y731" s="28">
        <v>41123</v>
      </c>
      <c r="Z731" s="44" t="s">
        <v>5497</v>
      </c>
      <c r="AA731" s="60">
        <v>41124</v>
      </c>
      <c r="AB731" s="32">
        <f>VLOOKUP(C731,Relatorios!A$3:B1502,2,0)</f>
        <v>41299</v>
      </c>
      <c r="AC731" s="49"/>
      <c r="AD731" s="60" t="str">
        <f>VLOOKUP(B731,SAOM!B$2:T2272,16,0)</f>
        <v>-</v>
      </c>
      <c r="AE731" s="60">
        <f t="shared" si="27"/>
        <v>41214</v>
      </c>
      <c r="AF731" s="60">
        <v>41253</v>
      </c>
      <c r="AG731" s="60">
        <v>41277</v>
      </c>
      <c r="AH731" s="187" t="s">
        <v>8981</v>
      </c>
      <c r="AI731" s="121" t="s">
        <v>12553</v>
      </c>
      <c r="AJ731" s="121" t="s">
        <v>14120</v>
      </c>
      <c r="AK731" s="44" t="s">
        <v>4492</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6"/>
        <v>41174</v>
      </c>
      <c r="I732" s="15" t="s">
        <v>497</v>
      </c>
      <c r="J732" s="12" t="s">
        <v>511</v>
      </c>
      <c r="K732" s="37" t="str">
        <f>VLOOKUP(B732,SAOM!B$2:H2273,4,0)</f>
        <v>Aceito</v>
      </c>
      <c r="L732" s="12" t="s">
        <v>495</v>
      </c>
      <c r="M732" s="12" t="s">
        <v>497</v>
      </c>
      <c r="N732" s="13" t="s">
        <v>3423</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5" t="str">
        <f>VLOOKUP(B732,SAOM!B$2:O2273,11,0)</f>
        <v>35669-000</v>
      </c>
      <c r="X732" s="37" t="str">
        <f>VLOOKUP(B732,SAOM!B$2:Q2273,13,0)</f>
        <v>00:20:0E:10:4B:16</v>
      </c>
      <c r="Y732" s="15">
        <v>41122</v>
      </c>
      <c r="Z732" s="13" t="s">
        <v>5497</v>
      </c>
      <c r="AA732" s="16">
        <v>41123</v>
      </c>
      <c r="AB732" s="32">
        <f>VLOOKUP(C732,Relatorios!A$3:B1503,2,0)</f>
        <v>41183</v>
      </c>
      <c r="AC732" s="45"/>
      <c r="AD732" s="16" t="str">
        <f>VLOOKUP(B732,SAOM!B$2:T2273,16,0)</f>
        <v>-</v>
      </c>
      <c r="AE732" s="16">
        <f t="shared" si="27"/>
        <v>41213</v>
      </c>
      <c r="AF732" s="16" t="s">
        <v>4492</v>
      </c>
      <c r="AG732" s="16"/>
      <c r="AH732" s="51"/>
      <c r="AI732" s="120"/>
      <c r="AJ732" s="120"/>
      <c r="AK732" s="13"/>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6"/>
        <v>41174</v>
      </c>
      <c r="I733" s="15" t="s">
        <v>497</v>
      </c>
      <c r="J733" s="12" t="s">
        <v>511</v>
      </c>
      <c r="K733" s="37" t="str">
        <f>VLOOKUP(B733,SAOM!B$2:H2274,4,0)</f>
        <v>Aceito</v>
      </c>
      <c r="L733" s="12" t="s">
        <v>495</v>
      </c>
      <c r="M733" s="12" t="s">
        <v>497</v>
      </c>
      <c r="N733" s="13" t="s">
        <v>3423</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5" t="str">
        <f>VLOOKUP(B733,SAOM!B$2:O2274,11,0)</f>
        <v>35669-000</v>
      </c>
      <c r="X733" s="37" t="str">
        <f>VLOOKUP(B733,SAOM!B$2:Q2274,13,0)</f>
        <v>00:20:0e:10:53:E9</v>
      </c>
      <c r="Y733" s="15">
        <v>41243</v>
      </c>
      <c r="Z733" s="13" t="s">
        <v>10016</v>
      </c>
      <c r="AA733" s="16">
        <v>41243</v>
      </c>
      <c r="AB733" s="32">
        <f>VLOOKUP(C733,Relatorios!A$3:B1504,2,0)</f>
        <v>41291</v>
      </c>
      <c r="AC733" s="45"/>
      <c r="AD733" s="16" t="str">
        <f>VLOOKUP(B733,SAOM!B$2:T2274,16,0)</f>
        <v>-</v>
      </c>
      <c r="AE733" s="16">
        <f t="shared" si="27"/>
        <v>41333</v>
      </c>
      <c r="AF733" s="16">
        <v>41288</v>
      </c>
      <c r="AG733" s="16" t="s">
        <v>14175</v>
      </c>
      <c r="AH733" s="51" t="s">
        <v>495</v>
      </c>
      <c r="AI733" s="73" t="s">
        <v>14656</v>
      </c>
      <c r="AJ733" s="120" t="s">
        <v>4492</v>
      </c>
      <c r="AK733" s="13"/>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6"/>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5" t="str">
        <f>VLOOKUP(B734,SAOM!B$2:O2275,11,0)</f>
        <v>38740-000</v>
      </c>
      <c r="X734" s="37" t="str">
        <f>VLOOKUP(B734,SAOM!B$2:Q2275,13,0)</f>
        <v>00:20:0e:10:51:c0</v>
      </c>
      <c r="Y734" s="15">
        <v>41193</v>
      </c>
      <c r="Z734" s="44" t="s">
        <v>5003</v>
      </c>
      <c r="AA734" s="16">
        <v>41197</v>
      </c>
      <c r="AB734" s="32">
        <f>VLOOKUP(C734,Relatorios!A$3:B1505,2,0)</f>
        <v>41254</v>
      </c>
      <c r="AC734" s="45"/>
      <c r="AD734" s="16" t="str">
        <f>VLOOKUP(B734,SAOM!B$2:T2275,16,0)</f>
        <v>-</v>
      </c>
      <c r="AE734" s="16">
        <f t="shared" si="27"/>
        <v>41287</v>
      </c>
      <c r="AF734" s="16" t="s">
        <v>4492</v>
      </c>
      <c r="AG734" s="16"/>
      <c r="AH734" s="51"/>
      <c r="AI734" s="120"/>
      <c r="AJ734" s="120"/>
      <c r="AK734" s="13"/>
    </row>
    <row r="735" spans="1:37" s="62"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6"/>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9" t="str">
        <f>VLOOKUP(B735,SAOM!B$2:M2276,9,0)</f>
        <v>FABIANA OLIVEIRA BUSTAMANTE</v>
      </c>
      <c r="U735" s="28" t="str">
        <f>VLOOKUP(B735,SAOM!B$2:N2276,10,0)</f>
        <v>RUA: OTÁVIO DE BRITO, S/N</v>
      </c>
      <c r="V735" s="59" t="str">
        <f>VLOOKUP(B735,SAOM!B$2:P2276,12,0)</f>
        <v>(34)3831-5288</v>
      </c>
      <c r="W735" s="181" t="str">
        <f>VLOOKUP(B735,SAOM!B$2:O2276,11,0)</f>
        <v>38740-000</v>
      </c>
      <c r="X735" s="35" t="str">
        <f>VLOOKUP(B735,SAOM!B$2:Q2276,13,0)</f>
        <v>00:20:0e:10:4c:fd</v>
      </c>
      <c r="Y735" s="28">
        <v>41156</v>
      </c>
      <c r="Z735" s="44" t="s">
        <v>7316</v>
      </c>
      <c r="AA735" s="60">
        <v>41157</v>
      </c>
      <c r="AB735" s="32" t="str">
        <f>VLOOKUP(C735,Relatorios!A$3:B1506,2,0)</f>
        <v>Pendente</v>
      </c>
      <c r="AC735" s="49"/>
      <c r="AD735" s="60" t="str">
        <f>VLOOKUP(B735,SAOM!B$2:T2276,16,0)</f>
        <v>-</v>
      </c>
      <c r="AE735" s="60">
        <f t="shared" si="27"/>
        <v>41247</v>
      </c>
      <c r="AF735" s="60">
        <v>41253</v>
      </c>
      <c r="AG735" s="60">
        <v>41264</v>
      </c>
      <c r="AH735" s="187" t="s">
        <v>8983</v>
      </c>
      <c r="AI735" s="121" t="s">
        <v>12553</v>
      </c>
      <c r="AJ735" s="121" t="s">
        <v>13656</v>
      </c>
      <c r="AK735" s="44"/>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ref="H736:H799" si="31">F736+15</f>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5" t="str">
        <f>VLOOKUP(B736,SAOM!B$2:O2277,11,0)</f>
        <v>38740-000</v>
      </c>
      <c r="X736" s="37" t="str">
        <f>VLOOKUP(B736,SAOM!B$2:Q2277,13,0)</f>
        <v>00:20:0e:10:4f:32</v>
      </c>
      <c r="Y736" s="15">
        <v>41156</v>
      </c>
      <c r="Z736" s="13" t="s">
        <v>7316</v>
      </c>
      <c r="AA736" s="16">
        <v>41157</v>
      </c>
      <c r="AB736" s="32" t="str">
        <f>VLOOKUP(C736,Relatorios!A$3:B1507,2,0)</f>
        <v>Pendente</v>
      </c>
      <c r="AC736" s="45"/>
      <c r="AD736" s="16" t="str">
        <f>VLOOKUP(B736,SAOM!B$2:T2277,16,0)</f>
        <v>-</v>
      </c>
      <c r="AE736" s="16">
        <f t="shared" ref="AE736:AE799" si="32">AA736+90</f>
        <v>41247</v>
      </c>
      <c r="AF736" s="16" t="s">
        <v>4492</v>
      </c>
      <c r="AG736" s="16"/>
      <c r="AH736" s="51"/>
      <c r="AI736" s="120"/>
      <c r="AJ736" s="120"/>
      <c r="AK736" s="13"/>
    </row>
    <row r="737" spans="1:42"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31"/>
        <v>41174</v>
      </c>
      <c r="I737" s="15" t="s">
        <v>497</v>
      </c>
      <c r="J737" s="12" t="s">
        <v>511</v>
      </c>
      <c r="K737" s="37" t="str">
        <f>VLOOKUP(B737,SAOM!B$2:H2278,4,0)</f>
        <v>Aceito</v>
      </c>
      <c r="L737" s="12" t="s">
        <v>495</v>
      </c>
      <c r="M737" s="12" t="s">
        <v>497</v>
      </c>
      <c r="N737" s="13" t="s">
        <v>1721</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5" t="str">
        <f>VLOOKUP(B737,SAOM!B$2:O2278,11,0)</f>
        <v>35845-000</v>
      </c>
      <c r="X737" s="37" t="str">
        <f>VLOOKUP(B737,SAOM!B$2:Q2278,13,0)</f>
        <v>00:20:0e:10:59:07</v>
      </c>
      <c r="Y737" s="15">
        <v>41312</v>
      </c>
      <c r="Z737" s="13" t="s">
        <v>5003</v>
      </c>
      <c r="AA737" s="16">
        <v>41312</v>
      </c>
      <c r="AB737" s="32" t="e">
        <f>VLOOKUP(C737,Relatorios!A$3:B1508,2,0)</f>
        <v>#N/A</v>
      </c>
      <c r="AC737" s="45"/>
      <c r="AD737" s="16" t="str">
        <f>VLOOKUP(B737,SAOM!B$2:T2278,16,0)</f>
        <v>-</v>
      </c>
      <c r="AE737" s="16">
        <f t="shared" si="32"/>
        <v>41402</v>
      </c>
      <c r="AF737" s="16" t="s">
        <v>4492</v>
      </c>
      <c r="AG737" s="16"/>
      <c r="AH737" s="51"/>
      <c r="AI737" s="120"/>
      <c r="AJ737" s="120"/>
      <c r="AK737" s="13"/>
    </row>
    <row r="738" spans="1:42"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31"/>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5" t="str">
        <f>VLOOKUP(B738,SAOM!B$2:O2279,11,0)</f>
        <v>37270-000</v>
      </c>
      <c r="X738" s="37" t="str">
        <f>VLOOKUP(B738,SAOM!B$2:Q2279,13,0)</f>
        <v>00:20:0e:10:4d:02</v>
      </c>
      <c r="Y738" s="15">
        <v>41138</v>
      </c>
      <c r="Z738" s="13" t="s">
        <v>3099</v>
      </c>
      <c r="AA738" s="16">
        <v>41141</v>
      </c>
      <c r="AB738" s="32">
        <f>VLOOKUP(C738,Relatorios!A$3:B1509,2,0)</f>
        <v>41299</v>
      </c>
      <c r="AC738" s="45"/>
      <c r="AD738" s="16" t="str">
        <f>VLOOKUP(B738,SAOM!B$2:T2279,16,0)</f>
        <v>-</v>
      </c>
      <c r="AE738" s="16">
        <f t="shared" si="32"/>
        <v>41231</v>
      </c>
      <c r="AF738" s="16" t="s">
        <v>4492</v>
      </c>
      <c r="AG738" s="16"/>
      <c r="AH738" s="51"/>
      <c r="AI738" s="120"/>
      <c r="AJ738" s="120"/>
      <c r="AK738" s="13"/>
    </row>
    <row r="739" spans="1:42"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31"/>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5" t="str">
        <f>VLOOKUP(B739,SAOM!B$2:O2280,11,0)</f>
        <v>37270-000</v>
      </c>
      <c r="X739" s="37" t="str">
        <f>VLOOKUP(B739,SAOM!B$2:Q2280,13,0)</f>
        <v>00:20:0E:10:4F:4C</v>
      </c>
      <c r="Y739" s="15">
        <v>41130</v>
      </c>
      <c r="Z739" s="13" t="s">
        <v>5332</v>
      </c>
      <c r="AA739" s="16">
        <v>41134</v>
      </c>
      <c r="AB739" s="32">
        <f>VLOOKUP(C739,Relatorios!A$3:B1510,2,0)</f>
        <v>41299</v>
      </c>
      <c r="AC739" s="45"/>
      <c r="AD739" s="16" t="str">
        <f>VLOOKUP(B739,SAOM!B$2:T2280,16,0)</f>
        <v>-</v>
      </c>
      <c r="AE739" s="16">
        <f t="shared" si="32"/>
        <v>41224</v>
      </c>
      <c r="AF739" s="16" t="s">
        <v>4492</v>
      </c>
      <c r="AG739" s="16"/>
      <c r="AH739" s="51"/>
      <c r="AI739" s="120"/>
      <c r="AJ739" s="120"/>
      <c r="AK739" s="13"/>
    </row>
    <row r="740" spans="1:42"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31"/>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5" t="str">
        <f>VLOOKUP(B740,SAOM!B$2:O2281,11,0)</f>
        <v>37270-000</v>
      </c>
      <c r="X740" s="37" t="str">
        <f>VLOOKUP(B740,SAOM!B$2:Q2281,13,0)</f>
        <v>00:20:0E:10:4C:EF</v>
      </c>
      <c r="Y740" s="15">
        <v>41137</v>
      </c>
      <c r="Z740" s="13" t="s">
        <v>3099</v>
      </c>
      <c r="AA740" s="16">
        <v>41137</v>
      </c>
      <c r="AB740" s="32" t="str">
        <f>VLOOKUP(C740,Relatorios!A$3:B1511,2,0)</f>
        <v>Pronto pra ser entregue</v>
      </c>
      <c r="AC740" s="45"/>
      <c r="AD740" s="16" t="str">
        <f>VLOOKUP(B740,SAOM!B$2:T2281,16,0)</f>
        <v>-</v>
      </c>
      <c r="AE740" s="16">
        <f t="shared" si="32"/>
        <v>41227</v>
      </c>
      <c r="AF740" s="16" t="s">
        <v>4492</v>
      </c>
      <c r="AG740" s="16"/>
      <c r="AH740" s="51"/>
      <c r="AI740" s="120"/>
      <c r="AJ740" s="120"/>
      <c r="AK740" s="13"/>
    </row>
    <row r="741" spans="1:42"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31"/>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5" t="str">
        <f>VLOOKUP(B741,SAOM!B$2:O2282,11,0)</f>
        <v>37270-000</v>
      </c>
      <c r="X741" s="37" t="str">
        <f>VLOOKUP(B741,SAOM!B$2:Q2282,13,0)</f>
        <v>00:20:0e:10:54:ae</v>
      </c>
      <c r="Y741" s="15">
        <v>41260</v>
      </c>
      <c r="Z741" s="13" t="s">
        <v>5739</v>
      </c>
      <c r="AA741" s="16">
        <v>41261</v>
      </c>
      <c r="AB741" s="32">
        <f>VLOOKUP(C741,Relatorios!A$3:B1512,2,0)</f>
        <v>41291</v>
      </c>
      <c r="AC741" s="45"/>
      <c r="AD741" s="16" t="str">
        <f>VLOOKUP(B741,SAOM!B$2:T2282,16,0)</f>
        <v>-</v>
      </c>
      <c r="AE741" s="16">
        <f t="shared" si="32"/>
        <v>41351</v>
      </c>
      <c r="AF741" s="16" t="s">
        <v>4492</v>
      </c>
      <c r="AG741" s="16"/>
      <c r="AH741" s="51"/>
      <c r="AI741" s="120"/>
      <c r="AJ741" s="120"/>
      <c r="AK741" s="13"/>
    </row>
    <row r="742" spans="1:42" s="62"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31"/>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5" t="str">
        <f>VLOOKUP(B742,SAOM!B$2:O2283,11,0)</f>
        <v>37270-000</v>
      </c>
      <c r="X742" s="37" t="str">
        <f>VLOOKUP(B742,SAOM!B$2:Q2283,13,0)</f>
        <v>00:20:0e:10:54:a8</v>
      </c>
      <c r="Y742" s="28">
        <v>41233</v>
      </c>
      <c r="Z742" s="44" t="s">
        <v>8472</v>
      </c>
      <c r="AA742" s="60">
        <v>41233</v>
      </c>
      <c r="AB742" s="32">
        <f>VLOOKUP(C742,Relatorios!A$3:B1513,2,0)</f>
        <v>41277</v>
      </c>
      <c r="AC742" s="49"/>
      <c r="AD742" s="16" t="str">
        <f>VLOOKUP(B742,SAOM!B$2:T2283,16,0)</f>
        <v>-</v>
      </c>
      <c r="AE742" s="60">
        <f t="shared" si="32"/>
        <v>41323</v>
      </c>
      <c r="AF742" s="60" t="s">
        <v>4492</v>
      </c>
      <c r="AG742" s="60"/>
      <c r="AH742" s="187"/>
      <c r="AI742" s="121"/>
      <c r="AJ742" s="121"/>
      <c r="AK742" s="44"/>
    </row>
    <row r="743" spans="1:42"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31"/>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5" t="str">
        <f>VLOOKUP(B743,SAOM!B$2:O2284,11,0)</f>
        <v>37270-000</v>
      </c>
      <c r="X743" s="37" t="str">
        <f>VLOOKUP(B743,SAOM!B$2:Q2284,13,0)</f>
        <v>-</v>
      </c>
      <c r="Y743" s="15"/>
      <c r="Z743" s="13"/>
      <c r="AA743" s="16"/>
      <c r="AB743" s="32" t="e">
        <f>VLOOKUP(C743,Relatorios!A$3:B1514,2,0)</f>
        <v>#N/A</v>
      </c>
      <c r="AC743" s="45" t="s">
        <v>7069</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32"/>
        <v>90</v>
      </c>
      <c r="AF743" s="16" t="s">
        <v>4492</v>
      </c>
      <c r="AG743" s="16"/>
      <c r="AH743" s="51"/>
      <c r="AI743" s="120"/>
      <c r="AJ743" s="120"/>
      <c r="AK743" s="13"/>
    </row>
    <row r="744" spans="1:42"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31"/>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5" t="str">
        <f>VLOOKUP(B744,SAOM!B$2:O2285,11,0)</f>
        <v>37270-000</v>
      </c>
      <c r="X744" s="37" t="str">
        <f>VLOOKUP(B744,SAOM!B$2:Q2285,13,0)</f>
        <v>00:20:0e:10:4f:8c</v>
      </c>
      <c r="Y744" s="15">
        <v>41129</v>
      </c>
      <c r="Z744" s="13" t="s">
        <v>6290</v>
      </c>
      <c r="AA744" s="16">
        <v>41130</v>
      </c>
      <c r="AB744" s="32">
        <f>VLOOKUP(C744,Relatorios!A$3:B1515,2,0)</f>
        <v>41254</v>
      </c>
      <c r="AC744" s="45"/>
      <c r="AD744" s="16" t="str">
        <f>VLOOKUP(B744,SAOM!B$2:T2285,16,0)</f>
        <v>-</v>
      </c>
      <c r="AE744" s="16">
        <f t="shared" si="32"/>
        <v>41220</v>
      </c>
      <c r="AF744" s="16">
        <v>41327</v>
      </c>
      <c r="AG744" s="16"/>
      <c r="AH744" s="51" t="s">
        <v>8983</v>
      </c>
      <c r="AI744" s="16" t="s">
        <v>16100</v>
      </c>
      <c r="AJ744" s="120" t="s">
        <v>4492</v>
      </c>
      <c r="AK744" s="13"/>
      <c r="AL744" s="16">
        <v>41197</v>
      </c>
      <c r="AM744" s="16">
        <v>41199</v>
      </c>
      <c r="AN744" s="51" t="s">
        <v>8982</v>
      </c>
      <c r="AO744" s="120" t="s">
        <v>9026</v>
      </c>
      <c r="AP744" s="120" t="s">
        <v>9049</v>
      </c>
    </row>
    <row r="745" spans="1:42"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31"/>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5" t="str">
        <f>VLOOKUP(B745,SAOM!B$2:O2286,11,0)</f>
        <v>37270-000</v>
      </c>
      <c r="X745" s="37" t="str">
        <f>VLOOKUP(B745,SAOM!B$2:Q2286,13,0)</f>
        <v>00:20:0e:10:4f:55</v>
      </c>
      <c r="Y745" s="15">
        <v>41138</v>
      </c>
      <c r="Z745" s="13" t="s">
        <v>6691</v>
      </c>
      <c r="AA745" s="16">
        <v>41141</v>
      </c>
      <c r="AB745" s="32">
        <f>VLOOKUP(C745,Relatorios!A$3:B1516,2,0)</f>
        <v>41299</v>
      </c>
      <c r="AC745" s="45"/>
      <c r="AD745" s="16" t="str">
        <f>VLOOKUP(B745,SAOM!B$2:T2286,16,0)</f>
        <v>-</v>
      </c>
      <c r="AE745" s="16">
        <f t="shared" si="32"/>
        <v>41231</v>
      </c>
      <c r="AF745" s="16">
        <v>41327</v>
      </c>
      <c r="AG745" s="16"/>
      <c r="AH745" s="51" t="s">
        <v>8983</v>
      </c>
      <c r="AI745" s="16" t="s">
        <v>16101</v>
      </c>
      <c r="AJ745" s="120" t="s">
        <v>4492</v>
      </c>
      <c r="AK745" s="13"/>
    </row>
    <row r="746" spans="1:42"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31"/>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5" t="str">
        <f>VLOOKUP(B746,SAOM!B$2:O2287,11,0)</f>
        <v>37270-000</v>
      </c>
      <c r="X746" s="37" t="str">
        <f>VLOOKUP(B746,SAOM!B$2:Q2287,13,0)</f>
        <v>00:20:0E:10:54:A5</v>
      </c>
      <c r="Y746" s="15">
        <v>41261</v>
      </c>
      <c r="Z746" s="13" t="s">
        <v>5739</v>
      </c>
      <c r="AA746" s="16">
        <v>41261</v>
      </c>
      <c r="AB746" s="32">
        <f>VLOOKUP(C746,Relatorios!A$3:B1517,2,0)</f>
        <v>41291</v>
      </c>
      <c r="AC746" s="45"/>
      <c r="AD746" s="16" t="str">
        <f>VLOOKUP(B746,SAOM!B$2:T2287,16,0)</f>
        <v>-</v>
      </c>
      <c r="AE746" s="16">
        <f t="shared" si="32"/>
        <v>41351</v>
      </c>
      <c r="AF746" s="16" t="s">
        <v>4492</v>
      </c>
      <c r="AG746" s="16"/>
      <c r="AH746" s="51"/>
      <c r="AI746" s="120"/>
      <c r="AJ746" s="120"/>
      <c r="AK746" s="13"/>
    </row>
    <row r="747" spans="1:42" s="17" customFormat="1" ht="15.75" customHeight="1">
      <c r="A747" s="43">
        <v>3979</v>
      </c>
      <c r="B747" s="35">
        <v>3979</v>
      </c>
      <c r="C747" s="35">
        <v>3979</v>
      </c>
      <c r="D747" s="37" t="str">
        <f>VLOOKUP(B747,SAOM!B$2:H2404,7,0)</f>
        <v>SES-CALO-3979</v>
      </c>
      <c r="E747" s="15">
        <v>41114</v>
      </c>
      <c r="F747" s="15">
        <f t="shared" ref="F747:F753" si="33">E747+45</f>
        <v>41159</v>
      </c>
      <c r="G747" s="15">
        <f>VLOOKUP(B747,SAOM!B$2:D2291,3,0)</f>
        <v>41159</v>
      </c>
      <c r="H747" s="15">
        <f t="shared" si="31"/>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5" t="str">
        <f>VLOOKUP(B747,SAOM!B$2:O2288,11,0)</f>
        <v>37270-000</v>
      </c>
      <c r="X747" s="37" t="str">
        <f>VLOOKUP(B747,SAOM!B$2:Q2288,13,0)</f>
        <v>00:20:0e:10:4f:bc</v>
      </c>
      <c r="Y747" s="15">
        <v>41260</v>
      </c>
      <c r="Z747" s="13" t="s">
        <v>5739</v>
      </c>
      <c r="AA747" s="16">
        <v>41260</v>
      </c>
      <c r="AB747" s="32">
        <f>VLOOKUP(C747,Relatorios!A$3:B1518,2,0)</f>
        <v>41291</v>
      </c>
      <c r="AC747" s="45"/>
      <c r="AD747" s="16" t="str">
        <f>VLOOKUP(B747,SAOM!B$2:T2288,16,0)</f>
        <v>-</v>
      </c>
      <c r="AE747" s="16">
        <f t="shared" si="32"/>
        <v>41350</v>
      </c>
      <c r="AF747" s="16" t="s">
        <v>4492</v>
      </c>
      <c r="AG747" s="16"/>
      <c r="AH747" s="51"/>
      <c r="AI747" s="120"/>
      <c r="AJ747" s="120"/>
      <c r="AK747" s="13"/>
    </row>
    <row r="748" spans="1:42" s="17" customFormat="1" ht="15.75" customHeight="1">
      <c r="A748" s="43">
        <v>3980</v>
      </c>
      <c r="B748" s="35">
        <v>3980</v>
      </c>
      <c r="C748" s="35">
        <v>3980</v>
      </c>
      <c r="D748" s="37" t="str">
        <f>VLOOKUP(B748,SAOM!B$2:H2405,7,0)</f>
        <v>SES-CALO-3980</v>
      </c>
      <c r="E748" s="15">
        <v>41114</v>
      </c>
      <c r="F748" s="15">
        <f t="shared" si="33"/>
        <v>41159</v>
      </c>
      <c r="G748" s="15">
        <f>VLOOKUP(B748,SAOM!B$2:D2292,3,0)</f>
        <v>41159</v>
      </c>
      <c r="H748" s="15">
        <f t="shared" si="31"/>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5" t="str">
        <f>VLOOKUP(B748,SAOM!B$2:O2289,11,0)</f>
        <v>37270-000</v>
      </c>
      <c r="X748" s="37" t="str">
        <f>VLOOKUP(B748,SAOM!B$2:Q2289,13,0)</f>
        <v>00:20:0e:10:4f:b8</v>
      </c>
      <c r="Y748" s="15">
        <v>41135</v>
      </c>
      <c r="Z748" s="13" t="s">
        <v>6290</v>
      </c>
      <c r="AA748" s="16">
        <v>41137</v>
      </c>
      <c r="AB748" s="32" t="str">
        <f>VLOOKUP(C748,Relatorios!A$3:B1519,2,0)</f>
        <v>Pronto pra ser entregue</v>
      </c>
      <c r="AC748" s="45"/>
      <c r="AD748" s="16" t="str">
        <f>VLOOKUP(B748,SAOM!B$2:T2289,16,0)</f>
        <v>-</v>
      </c>
      <c r="AE748" s="16">
        <f t="shared" si="32"/>
        <v>41227</v>
      </c>
      <c r="AF748" s="16" t="s">
        <v>4492</v>
      </c>
      <c r="AG748" s="16"/>
      <c r="AH748" s="51"/>
      <c r="AI748" s="120"/>
      <c r="AJ748" s="120"/>
      <c r="AK748" s="13"/>
    </row>
    <row r="749" spans="1:42" s="17" customFormat="1" ht="15.75" customHeight="1">
      <c r="A749" s="43">
        <v>3981</v>
      </c>
      <c r="B749" s="35">
        <v>3981</v>
      </c>
      <c r="C749" s="35">
        <v>3981</v>
      </c>
      <c r="D749" s="37" t="str">
        <f>VLOOKUP(B749,SAOM!B$2:H2406,7,0)</f>
        <v>SES-CALO-3981</v>
      </c>
      <c r="E749" s="15">
        <v>41114</v>
      </c>
      <c r="F749" s="15">
        <f t="shared" si="33"/>
        <v>41159</v>
      </c>
      <c r="G749" s="15">
        <f>VLOOKUP(B749,SAOM!B$2:D2293,3,0)</f>
        <v>41159</v>
      </c>
      <c r="H749" s="15">
        <f t="shared" si="31"/>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5" t="str">
        <f>VLOOKUP(B749,SAOM!B$2:O2290,11,0)</f>
        <v>37270-000</v>
      </c>
      <c r="X749" s="37" t="str">
        <f>VLOOKUP(B749,SAOM!B$2:Q2290,13,0)</f>
        <v>00:20:0e:10:54:e3</v>
      </c>
      <c r="Y749" s="15">
        <v>41261</v>
      </c>
      <c r="Z749" s="13" t="s">
        <v>5739</v>
      </c>
      <c r="AA749" s="16">
        <v>41261</v>
      </c>
      <c r="AB749" s="32">
        <f>VLOOKUP(C749,Relatorios!A$3:B1520,2,0)</f>
        <v>41291</v>
      </c>
      <c r="AC749" s="45"/>
      <c r="AD749" s="16" t="str">
        <f>VLOOKUP(B749,SAOM!B$2:T2290,16,0)</f>
        <v>-</v>
      </c>
      <c r="AE749" s="16">
        <f t="shared" si="32"/>
        <v>41351</v>
      </c>
      <c r="AF749" s="16" t="s">
        <v>4492</v>
      </c>
      <c r="AG749" s="16"/>
      <c r="AH749" s="51"/>
      <c r="AI749" s="120"/>
      <c r="AJ749" s="120"/>
      <c r="AK749" s="13"/>
    </row>
    <row r="750" spans="1:42" s="62" customFormat="1" ht="15.75" customHeight="1">
      <c r="A750" s="43">
        <v>3983</v>
      </c>
      <c r="B750" s="35">
        <v>3983</v>
      </c>
      <c r="C750" s="35">
        <v>3983</v>
      </c>
      <c r="D750" s="37" t="str">
        <f>VLOOKUP(B750,SAOM!B$2:H2407,7,0)</f>
        <v>SES-CALO-3983</v>
      </c>
      <c r="E750" s="28">
        <v>41114</v>
      </c>
      <c r="F750" s="28">
        <f t="shared" si="33"/>
        <v>41159</v>
      </c>
      <c r="G750" s="15">
        <f>VLOOKUP(B750,SAOM!B$2:D2294,3,0)</f>
        <v>41159</v>
      </c>
      <c r="H750" s="28">
        <f t="shared" si="31"/>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5" t="str">
        <f>VLOOKUP(B750,SAOM!B$2:O2291,11,0)</f>
        <v>37270-000</v>
      </c>
      <c r="X750" s="37" t="str">
        <f>VLOOKUP(B750,SAOM!B$2:Q2291,13,0)</f>
        <v>00:20:0E:10:54:AD</v>
      </c>
      <c r="Y750" s="28">
        <v>41233</v>
      </c>
      <c r="Z750" s="44" t="s">
        <v>8472</v>
      </c>
      <c r="AA750" s="60">
        <v>41240</v>
      </c>
      <c r="AB750" s="32">
        <f>VLOOKUP(C750,Relatorios!A$3:B1521,2,0)</f>
        <v>41277</v>
      </c>
      <c r="AC750" s="49" t="s">
        <v>9769</v>
      </c>
      <c r="AD750" s="16" t="str">
        <f>VLOOKUP(B750,SAOM!B$2:T2291,16,0)</f>
        <v>-</v>
      </c>
      <c r="AE750" s="60">
        <f t="shared" si="32"/>
        <v>41330</v>
      </c>
      <c r="AF750" s="60" t="s">
        <v>4492</v>
      </c>
      <c r="AG750" s="60"/>
      <c r="AH750" s="187"/>
      <c r="AI750" s="121"/>
      <c r="AJ750" s="121"/>
      <c r="AK750" s="44"/>
    </row>
    <row r="751" spans="1:42" s="17" customFormat="1" ht="15.75" customHeight="1">
      <c r="A751" s="43">
        <v>3993</v>
      </c>
      <c r="B751" s="35">
        <v>3993</v>
      </c>
      <c r="C751" s="35">
        <v>3993</v>
      </c>
      <c r="D751" s="37" t="str">
        <f>VLOOKUP(B751,SAOM!B$2:H2408,7,0)</f>
        <v>SES-ITRA-3993</v>
      </c>
      <c r="E751" s="15">
        <v>41116</v>
      </c>
      <c r="F751" s="15">
        <f t="shared" si="33"/>
        <v>41161</v>
      </c>
      <c r="G751" s="15">
        <f>VLOOKUP(B751,SAOM!B$2:D2295,3,0)</f>
        <v>41161</v>
      </c>
      <c r="H751" s="15">
        <f t="shared" si="31"/>
        <v>41176</v>
      </c>
      <c r="I751" s="15" t="s">
        <v>497</v>
      </c>
      <c r="J751" s="12" t="s">
        <v>511</v>
      </c>
      <c r="K751" s="37" t="str">
        <f>VLOOKUP(B751,SAOM!B$2:H2292,4,0)</f>
        <v>Aceito</v>
      </c>
      <c r="L751" s="12" t="s">
        <v>495</v>
      </c>
      <c r="M751" s="12" t="s">
        <v>497</v>
      </c>
      <c r="N751" s="13" t="s">
        <v>1790</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5" t="str">
        <f>VLOOKUP(B751,SAOM!B$2:O2292,11,0)</f>
        <v>35900-199</v>
      </c>
      <c r="X751" s="37" t="str">
        <f>VLOOKUP(B751,SAOM!B$2:Q2292,13,0)</f>
        <v>00:20:0e:10:55:c8</v>
      </c>
      <c r="Y751" s="15">
        <v>41234</v>
      </c>
      <c r="Z751" s="13" t="s">
        <v>7855</v>
      </c>
      <c r="AA751" s="16">
        <v>41235</v>
      </c>
      <c r="AB751" s="32">
        <f>VLOOKUP(C751,Relatorios!A$3:B1522,2,0)</f>
        <v>41277</v>
      </c>
      <c r="AC751" s="45"/>
      <c r="AD751" s="16" t="str">
        <f>VLOOKUP(B751,SAOM!B$2:T2292,16,0)</f>
        <v>-</v>
      </c>
      <c r="AE751" s="16">
        <f t="shared" si="32"/>
        <v>41325</v>
      </c>
      <c r="AF751" s="16" t="s">
        <v>4492</v>
      </c>
      <c r="AG751" s="16"/>
      <c r="AH751" s="51"/>
      <c r="AI751" s="120"/>
      <c r="AJ751" s="120"/>
      <c r="AK751" s="13"/>
    </row>
    <row r="752" spans="1:42" s="62" customFormat="1" ht="15.75" customHeight="1">
      <c r="A752" s="43">
        <v>3994</v>
      </c>
      <c r="B752" s="35">
        <v>3994</v>
      </c>
      <c r="C752" s="35">
        <v>3994</v>
      </c>
      <c r="D752" s="37" t="str">
        <f>VLOOKUP(B752,SAOM!B$2:H2409,7,0)</f>
        <v>SES-ITRA-3994</v>
      </c>
      <c r="E752" s="28">
        <v>41116</v>
      </c>
      <c r="F752" s="28">
        <f t="shared" si="33"/>
        <v>41161</v>
      </c>
      <c r="G752" s="15">
        <f>VLOOKUP(B752,SAOM!B$2:D2296,3,0)</f>
        <v>41161</v>
      </c>
      <c r="H752" s="28">
        <f t="shared" si="31"/>
        <v>41176</v>
      </c>
      <c r="I752" s="28" t="s">
        <v>497</v>
      </c>
      <c r="J752" s="52" t="s">
        <v>511</v>
      </c>
      <c r="K752" s="37" t="str">
        <f>VLOOKUP(B752,SAOM!B$2:H2293,4,0)</f>
        <v>Aceito</v>
      </c>
      <c r="L752" s="12" t="s">
        <v>495</v>
      </c>
      <c r="M752" s="52" t="s">
        <v>497</v>
      </c>
      <c r="N752" s="44" t="s">
        <v>1790</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5" t="str">
        <f>VLOOKUP(B752,SAOM!B$2:O2293,11,0)</f>
        <v>10146-242</v>
      </c>
      <c r="X752" s="37" t="str">
        <f>VLOOKUP(B752,SAOM!B$2:Q2293,13,0)</f>
        <v>00:20:0e:10:53:41</v>
      </c>
      <c r="Y752" s="28">
        <v>41236</v>
      </c>
      <c r="Z752" s="13" t="s">
        <v>7855</v>
      </c>
      <c r="AA752" s="60">
        <v>41255</v>
      </c>
      <c r="AB752" s="32">
        <f>VLOOKUP(C752,Relatorios!A$3:B1523,2,0)</f>
        <v>41299</v>
      </c>
      <c r="AC752" s="49" t="s">
        <v>12564</v>
      </c>
      <c r="AD752" s="16" t="str">
        <f>VLOOKUP(B752,SAOM!B$2:T2293,16,0)</f>
        <v xml:space="preserve">24/08/2012 13:07:39 	Ivan Santos 	Resolvida.  	Pendência Ativação Resolvida
23/08/2012 19:01:46 	Verônica Bruna Barroso 	Numero não se refere a unidade de saúde do endereço descrito a cima. </v>
      </c>
      <c r="AE752" s="60">
        <f t="shared" si="32"/>
        <v>41345</v>
      </c>
      <c r="AF752" s="60" t="s">
        <v>4492</v>
      </c>
      <c r="AG752" s="60"/>
      <c r="AH752" s="187"/>
      <c r="AI752" s="121"/>
      <c r="AJ752" s="121"/>
      <c r="AK752" s="44"/>
    </row>
    <row r="753" spans="1:37" s="62" customFormat="1" ht="15.75" customHeight="1">
      <c r="A753" s="43">
        <v>3995</v>
      </c>
      <c r="B753" s="35">
        <v>3995</v>
      </c>
      <c r="C753" s="35">
        <v>3995</v>
      </c>
      <c r="D753" s="37" t="str">
        <f>VLOOKUP(B753,SAOM!B$2:H2410,7,0)</f>
        <v>SES-ITRA-3995</v>
      </c>
      <c r="E753" s="28">
        <v>41116</v>
      </c>
      <c r="F753" s="28">
        <f t="shared" si="33"/>
        <v>41161</v>
      </c>
      <c r="G753" s="15">
        <f>VLOOKUP(B753,SAOM!B$2:D2297,3,0)</f>
        <v>41161</v>
      </c>
      <c r="H753" s="28">
        <f t="shared" si="31"/>
        <v>41176</v>
      </c>
      <c r="I753" s="28" t="s">
        <v>497</v>
      </c>
      <c r="J753" s="52" t="s">
        <v>511</v>
      </c>
      <c r="K753" s="37" t="str">
        <f>VLOOKUP(B753,SAOM!B$2:H2294,4,0)</f>
        <v>Aceito</v>
      </c>
      <c r="L753" s="12" t="s">
        <v>495</v>
      </c>
      <c r="M753" s="52" t="s">
        <v>497</v>
      </c>
      <c r="N753" s="44" t="s">
        <v>1790</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5" t="str">
        <f>VLOOKUP(B753,SAOM!B$2:O2294,11,0)</f>
        <v>35907-000</v>
      </c>
      <c r="X753" s="37" t="str">
        <f>VLOOKUP(B753,SAOM!B$2:Q2294,13,0)</f>
        <v>00:20:0E:10:53:FB</v>
      </c>
      <c r="Y753" s="28">
        <v>41208</v>
      </c>
      <c r="Z753" s="44" t="s">
        <v>7855</v>
      </c>
      <c r="AA753" s="60">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60">
        <f t="shared" si="32"/>
        <v>41298</v>
      </c>
      <c r="AF753" s="60">
        <v>41212</v>
      </c>
      <c r="AG753" s="60">
        <v>41212</v>
      </c>
      <c r="AH753" s="187" t="s">
        <v>8983</v>
      </c>
      <c r="AI753" s="121" t="s">
        <v>9460</v>
      </c>
      <c r="AJ753" s="121" t="s">
        <v>9459</v>
      </c>
      <c r="AK753" s="44"/>
    </row>
    <row r="754" spans="1:37" s="62" customFormat="1" ht="15.75" customHeight="1">
      <c r="A754" s="43">
        <v>3996</v>
      </c>
      <c r="B754" s="35">
        <v>3996</v>
      </c>
      <c r="C754" s="35">
        <v>3996</v>
      </c>
      <c r="D754" s="37" t="str">
        <f>VLOOKUP(B754,SAOM!B$2:H2411,7,0)</f>
        <v>SES-ITRA-3996</v>
      </c>
      <c r="E754" s="28">
        <v>41116</v>
      </c>
      <c r="F754" s="28">
        <v>41162</v>
      </c>
      <c r="G754" s="15">
        <f>VLOOKUP(B754,SAOM!B$2:D2298,3,0)</f>
        <v>41162</v>
      </c>
      <c r="H754" s="28">
        <f t="shared" si="31"/>
        <v>41177</v>
      </c>
      <c r="I754" s="28">
        <v>41156</v>
      </c>
      <c r="J754" s="52" t="s">
        <v>511</v>
      </c>
      <c r="K754" s="37" t="str">
        <f>VLOOKUP(B754,SAOM!B$2:H2295,4,0)</f>
        <v>Aceito</v>
      </c>
      <c r="L754" s="12" t="s">
        <v>495</v>
      </c>
      <c r="M754" s="52" t="s">
        <v>497</v>
      </c>
      <c r="N754" s="44" t="s">
        <v>1790</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5" t="str">
        <f>VLOOKUP(B754,SAOM!B$2:O2295,11,0)</f>
        <v>35900-078</v>
      </c>
      <c r="X754" s="37" t="str">
        <f>VLOOKUP(B754,SAOM!B$2:Q2295,13,0)</f>
        <v>00:20:0E:10:56:FB</v>
      </c>
      <c r="Y754" s="28">
        <v>41207</v>
      </c>
      <c r="Z754" s="44" t="s">
        <v>7858</v>
      </c>
      <c r="AA754" s="60">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60">
        <f t="shared" si="32"/>
        <v>41297</v>
      </c>
      <c r="AF754" s="60" t="s">
        <v>4492</v>
      </c>
      <c r="AG754" s="60"/>
      <c r="AH754" s="187"/>
      <c r="AI754" s="121"/>
      <c r="AJ754" s="121"/>
      <c r="AK754" s="44"/>
    </row>
    <row r="755" spans="1:37" s="62" customFormat="1" ht="15.75" customHeight="1">
      <c r="A755" s="43">
        <v>3997</v>
      </c>
      <c r="B755" s="35">
        <v>3997</v>
      </c>
      <c r="C755" s="35">
        <v>3997</v>
      </c>
      <c r="D755" s="37" t="str">
        <f>VLOOKUP(B755,SAOM!B$2:H2412,7,0)</f>
        <v>SES-ITRA-3997</v>
      </c>
      <c r="E755" s="28">
        <v>41116</v>
      </c>
      <c r="F755" s="28">
        <v>41181</v>
      </c>
      <c r="G755" s="15">
        <f>VLOOKUP(B755,SAOM!B$2:D2299,3,0)</f>
        <v>41181</v>
      </c>
      <c r="H755" s="28">
        <f t="shared" si="31"/>
        <v>41196</v>
      </c>
      <c r="I755" s="28">
        <v>41156</v>
      </c>
      <c r="J755" s="52" t="s">
        <v>511</v>
      </c>
      <c r="K755" s="37" t="str">
        <f>VLOOKUP(B755,SAOM!B$2:H2296,4,0)</f>
        <v>Aceito</v>
      </c>
      <c r="L755" s="12" t="s">
        <v>495</v>
      </c>
      <c r="M755" s="52" t="s">
        <v>497</v>
      </c>
      <c r="N755" s="44" t="s">
        <v>1790</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5" t="str">
        <f>VLOOKUP(B755,SAOM!B$2:O2296,11,0)</f>
        <v>35900-000</v>
      </c>
      <c r="X755" s="37" t="str">
        <f>VLOOKUP(B755,SAOM!B$2:Q2296,13,0)</f>
        <v>00:20:0E:10:53:95</v>
      </c>
      <c r="Y755" s="28">
        <v>41207</v>
      </c>
      <c r="Z755" s="44" t="s">
        <v>7855</v>
      </c>
      <c r="AA755" s="60">
        <v>41221</v>
      </c>
      <c r="AB755" s="32" t="str">
        <f>VLOOKUP(C755,Relatorios!A$3:B1526,2,0)</f>
        <v>Entregue</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60">
        <f t="shared" si="32"/>
        <v>41311</v>
      </c>
      <c r="AF755" s="60" t="s">
        <v>4492</v>
      </c>
      <c r="AG755" s="60"/>
      <c r="AH755" s="187"/>
      <c r="AI755" s="121"/>
      <c r="AJ755" s="121"/>
      <c r="AK755" s="44"/>
    </row>
    <row r="756" spans="1:37" s="62"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31"/>
        <v>41176</v>
      </c>
      <c r="I756" s="28" t="s">
        <v>497</v>
      </c>
      <c r="J756" s="52" t="s">
        <v>511</v>
      </c>
      <c r="K756" s="37" t="str">
        <f>VLOOKUP(B756,SAOM!B$2:H2297,4,0)</f>
        <v>Aceito</v>
      </c>
      <c r="L756" s="12" t="s">
        <v>495</v>
      </c>
      <c r="M756" s="52" t="s">
        <v>497</v>
      </c>
      <c r="N756" s="44" t="s">
        <v>1790</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5" t="str">
        <f>VLOOKUP(B756,SAOM!B$2:O2297,11,0)</f>
        <v>35900-270</v>
      </c>
      <c r="X756" s="37" t="str">
        <f>VLOOKUP(B756,SAOM!B$2:Q2297,13,0)</f>
        <v>00:20:0E:10:4A:BE</v>
      </c>
      <c r="Y756" s="28">
        <v>41169</v>
      </c>
      <c r="Z756" s="13" t="s">
        <v>7855</v>
      </c>
      <c r="AA756" s="60">
        <v>41170</v>
      </c>
      <c r="AB756" s="32">
        <f>VLOOKUP(C756,Relatorios!A$3:B1527,2,0)</f>
        <v>41193</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32"/>
        <v>41260</v>
      </c>
      <c r="AF756" s="60">
        <v>41205</v>
      </c>
      <c r="AG756" s="60">
        <v>41205</v>
      </c>
      <c r="AH756" s="187" t="s">
        <v>495</v>
      </c>
      <c r="AI756" s="121" t="s">
        <v>9030</v>
      </c>
      <c r="AJ756" s="182" t="s">
        <v>9105</v>
      </c>
      <c r="AK756" s="44"/>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31"/>
        <v>41176</v>
      </c>
      <c r="I757" s="15" t="s">
        <v>497</v>
      </c>
      <c r="J757" s="12" t="s">
        <v>511</v>
      </c>
      <c r="K757" s="37" t="str">
        <f>VLOOKUP(B757,SAOM!B$2:H2298,4,0)</f>
        <v>Aceito</v>
      </c>
      <c r="L757" s="12" t="s">
        <v>495</v>
      </c>
      <c r="M757" s="12" t="s">
        <v>495</v>
      </c>
      <c r="N757" s="13" t="s">
        <v>1790</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5" t="str">
        <f>VLOOKUP(B757,SAOM!B$2:O2298,11,0)</f>
        <v>35900-088</v>
      </c>
      <c r="X757" s="37" t="str">
        <f>VLOOKUP(B757,SAOM!B$2:Q2298,13,0)</f>
        <v>00:20:0e:10:4a:b2</v>
      </c>
      <c r="Y757" s="15">
        <v>41171</v>
      </c>
      <c r="Z757" s="13" t="s">
        <v>7855</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32"/>
        <v>41262</v>
      </c>
      <c r="AF757" s="16" t="s">
        <v>4492</v>
      </c>
      <c r="AG757" s="16"/>
      <c r="AH757" s="51"/>
      <c r="AI757" s="120"/>
      <c r="AJ757" s="120"/>
      <c r="AK757" s="13"/>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31"/>
        <v>41176</v>
      </c>
      <c r="I758" s="15" t="s">
        <v>497</v>
      </c>
      <c r="J758" s="12" t="s">
        <v>511</v>
      </c>
      <c r="K758" s="37" t="str">
        <f>VLOOKUP(B758,SAOM!B$2:H2299,4,0)</f>
        <v>Aceito</v>
      </c>
      <c r="L758" s="12" t="s">
        <v>495</v>
      </c>
      <c r="M758" s="12" t="s">
        <v>497</v>
      </c>
      <c r="N758" s="13" t="s">
        <v>1790</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5" t="str">
        <f>VLOOKUP(B758,SAOM!B$2:O2299,11,0)</f>
        <v>35904-003</v>
      </c>
      <c r="X758" s="37" t="str">
        <f>VLOOKUP(B758,SAOM!B$2:Q2299,13,0)</f>
        <v>00:20:0E:10:52:0E</v>
      </c>
      <c r="Y758" s="15">
        <v>41173</v>
      </c>
      <c r="Z758" s="13" t="s">
        <v>7855</v>
      </c>
      <c r="AA758" s="16">
        <v>41173</v>
      </c>
      <c r="AB758" s="32">
        <f>VLOOKUP(C758,Relatorios!A$3:B1529,2,0)</f>
        <v>41193</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32"/>
        <v>41263</v>
      </c>
      <c r="AF758" s="16" t="s">
        <v>4492</v>
      </c>
      <c r="AG758" s="16"/>
      <c r="AH758" s="51"/>
      <c r="AI758" s="120"/>
      <c r="AJ758" s="120"/>
      <c r="AK758" s="13"/>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31"/>
        <v>41176</v>
      </c>
      <c r="I759" s="15" t="s">
        <v>497</v>
      </c>
      <c r="J759" s="12" t="s">
        <v>511</v>
      </c>
      <c r="K759" s="37" t="str">
        <f>VLOOKUP(B759,SAOM!B$2:H2300,4,0)</f>
        <v>Aceito</v>
      </c>
      <c r="L759" s="12" t="s">
        <v>495</v>
      </c>
      <c r="M759" s="12" t="s">
        <v>495</v>
      </c>
      <c r="N759" s="13" t="s">
        <v>1790</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5" t="str">
        <f>VLOOKUP(B759,SAOM!B$2:O2300,11,0)</f>
        <v>35900-076</v>
      </c>
      <c r="X759" s="37" t="str">
        <f>VLOOKUP(B759,SAOM!B$2:Q2300,13,0)</f>
        <v>00:20:0E:10:4A:AB</v>
      </c>
      <c r="Y759" s="15">
        <v>41173</v>
      </c>
      <c r="Z759" s="13" t="s">
        <v>7855</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32"/>
        <v>41263</v>
      </c>
      <c r="AF759" s="16" t="s">
        <v>4492</v>
      </c>
      <c r="AG759" s="16"/>
      <c r="AH759" s="51"/>
      <c r="AI759" s="120"/>
      <c r="AJ759" s="120"/>
      <c r="AK759" s="13"/>
    </row>
    <row r="760" spans="1:37" s="62" customFormat="1" ht="15.75" customHeight="1">
      <c r="A760" s="43">
        <v>4002</v>
      </c>
      <c r="B760" s="35">
        <v>4002</v>
      </c>
      <c r="C760" s="35">
        <v>4002</v>
      </c>
      <c r="D760" s="37" t="str">
        <f>VLOOKUP(B760,SAOM!B$2:H2417,7,0)</f>
        <v>SES-ITRA-4002</v>
      </c>
      <c r="E760" s="28">
        <v>41116</v>
      </c>
      <c r="F760" s="28">
        <v>41173</v>
      </c>
      <c r="G760" s="15">
        <f>VLOOKUP(B760,SAOM!B$2:D2304,3,0)</f>
        <v>41173</v>
      </c>
      <c r="H760" s="28">
        <f t="shared" si="31"/>
        <v>41188</v>
      </c>
      <c r="I760" s="28">
        <v>41156</v>
      </c>
      <c r="J760" s="52" t="s">
        <v>511</v>
      </c>
      <c r="K760" s="37" t="str">
        <f>VLOOKUP(B760,SAOM!B$2:H2301,4,0)</f>
        <v>Aceito</v>
      </c>
      <c r="L760" s="12" t="s">
        <v>495</v>
      </c>
      <c r="M760" s="52" t="s">
        <v>497</v>
      </c>
      <c r="N760" s="44" t="s">
        <v>1790</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5" t="str">
        <f>VLOOKUP(B760,SAOM!B$2:O2301,11,0)</f>
        <v>35900-041</v>
      </c>
      <c r="X760" s="37" t="str">
        <f>VLOOKUP(B760,SAOM!B$2:Q2301,13,0)</f>
        <v>00:20:0E:10:53:D6</v>
      </c>
      <c r="Y760" s="28">
        <v>41205</v>
      </c>
      <c r="Z760" s="44" t="s">
        <v>7855</v>
      </c>
      <c r="AA760" s="60">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60">
        <f t="shared" si="32"/>
        <v>41295</v>
      </c>
      <c r="AF760" s="60">
        <v>41284</v>
      </c>
      <c r="AG760" s="60"/>
      <c r="AH760" s="187" t="s">
        <v>676</v>
      </c>
      <c r="AI760" s="121" t="s">
        <v>14237</v>
      </c>
      <c r="AJ760" s="121" t="s">
        <v>4492</v>
      </c>
      <c r="AK760" s="44"/>
    </row>
    <row r="761" spans="1:37" s="17" customFormat="1" ht="15.75" customHeight="1">
      <c r="A761" s="43">
        <v>4003</v>
      </c>
      <c r="B761" s="35">
        <v>4003</v>
      </c>
      <c r="C761" s="35">
        <v>4003</v>
      </c>
      <c r="D761" s="37" t="str">
        <f>VLOOKUP(B761,SAOM!B$2:H2418,7,0)</f>
        <v>SES-ITRA-4003</v>
      </c>
      <c r="E761" s="15">
        <v>41116</v>
      </c>
      <c r="F761" s="15">
        <f t="shared" ref="F761:F795" si="34">E761+45</f>
        <v>41161</v>
      </c>
      <c r="G761" s="15">
        <f>VLOOKUP(B761,SAOM!B$2:D2305,3,0)</f>
        <v>41161</v>
      </c>
      <c r="H761" s="15">
        <f t="shared" si="31"/>
        <v>41176</v>
      </c>
      <c r="I761" s="15" t="s">
        <v>497</v>
      </c>
      <c r="J761" s="12" t="s">
        <v>511</v>
      </c>
      <c r="K761" s="37" t="str">
        <f>VLOOKUP(B761,SAOM!B$2:H2302,4,0)</f>
        <v>Aceito</v>
      </c>
      <c r="L761" s="12" t="s">
        <v>495</v>
      </c>
      <c r="M761" s="12" t="s">
        <v>497</v>
      </c>
      <c r="N761" s="13" t="s">
        <v>1790</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5" t="str">
        <f>VLOOKUP(B761,SAOM!B$2:O2302,11,0)</f>
        <v>35900-400</v>
      </c>
      <c r="X761" s="37" t="str">
        <f>VLOOKUP(B761,SAOM!B$2:Q2302,13,0)</f>
        <v>00:20:0e:10:51:cf</v>
      </c>
      <c r="Y761" s="15">
        <v>41179</v>
      </c>
      <c r="Z761" s="13" t="s">
        <v>7858</v>
      </c>
      <c r="AA761" s="16">
        <v>41179</v>
      </c>
      <c r="AB761" s="32">
        <f>VLOOKUP(C761,Relatorios!A$3:B1532,2,0)</f>
        <v>41193</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32"/>
        <v>41269</v>
      </c>
      <c r="AF761" s="16" t="s">
        <v>4492</v>
      </c>
      <c r="AG761" s="16"/>
      <c r="AH761" s="51"/>
      <c r="AI761" s="120"/>
      <c r="AJ761" s="120"/>
      <c r="AK761" s="13"/>
    </row>
    <row r="762" spans="1:37" s="62" customFormat="1" ht="15.75" customHeight="1">
      <c r="A762" s="43">
        <v>4004</v>
      </c>
      <c r="B762" s="35">
        <v>4004</v>
      </c>
      <c r="C762" s="35">
        <v>4004</v>
      </c>
      <c r="D762" s="37" t="str">
        <f>VLOOKUP(B762,SAOM!B$2:H2419,7,0)</f>
        <v>SES-ITRA-4004</v>
      </c>
      <c r="E762" s="28">
        <v>41116</v>
      </c>
      <c r="F762" s="28">
        <f t="shared" si="34"/>
        <v>41161</v>
      </c>
      <c r="G762" s="15">
        <f>VLOOKUP(B762,SAOM!B$2:D2306,3,0)</f>
        <v>41161</v>
      </c>
      <c r="H762" s="28">
        <f t="shared" si="31"/>
        <v>41176</v>
      </c>
      <c r="I762" s="28" t="s">
        <v>497</v>
      </c>
      <c r="J762" s="52" t="s">
        <v>511</v>
      </c>
      <c r="K762" s="37" t="str">
        <f>VLOOKUP(B762,SAOM!B$2:H2303,4,0)</f>
        <v>Aceito</v>
      </c>
      <c r="L762" s="12" t="s">
        <v>495</v>
      </c>
      <c r="M762" s="52" t="s">
        <v>497</v>
      </c>
      <c r="N762" s="44" t="s">
        <v>1790</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5" t="str">
        <f>VLOOKUP(B762,SAOM!B$2:O2303,11,0)</f>
        <v>35900-180</v>
      </c>
      <c r="X762" s="37" t="str">
        <f>VLOOKUP(B762,SAOM!B$2:Q2303,13,0)</f>
        <v>00:20:0E:10:4C:36</v>
      </c>
      <c r="Y762" s="28">
        <v>41166</v>
      </c>
      <c r="Z762" s="44" t="s">
        <v>7855</v>
      </c>
      <c r="AA762" s="60">
        <v>41170</v>
      </c>
      <c r="AB762" s="32">
        <f>VLOOKUP(C762,Relatorios!A$3:B1533,2,0)</f>
        <v>41193</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32"/>
        <v>41260</v>
      </c>
      <c r="AF762" s="60" t="s">
        <v>4492</v>
      </c>
      <c r="AG762" s="60"/>
      <c r="AH762" s="187"/>
      <c r="AI762" s="121"/>
      <c r="AJ762" s="121"/>
      <c r="AK762" s="44"/>
    </row>
    <row r="763" spans="1:37" s="62" customFormat="1" ht="15.75" customHeight="1">
      <c r="A763" s="43">
        <v>4005</v>
      </c>
      <c r="B763" s="35">
        <v>4005</v>
      </c>
      <c r="C763" s="35">
        <v>4005</v>
      </c>
      <c r="D763" s="37" t="str">
        <f>VLOOKUP(B763,SAOM!B$2:H2420,7,0)</f>
        <v>SES-ITRA-4005</v>
      </c>
      <c r="E763" s="28">
        <v>41116</v>
      </c>
      <c r="F763" s="28">
        <f t="shared" si="34"/>
        <v>41161</v>
      </c>
      <c r="G763" s="15">
        <f>VLOOKUP(B763,SAOM!B$2:D2307,3,0)</f>
        <v>41161</v>
      </c>
      <c r="H763" s="28">
        <f t="shared" si="31"/>
        <v>41176</v>
      </c>
      <c r="I763" s="28" t="s">
        <v>497</v>
      </c>
      <c r="J763" s="52" t="s">
        <v>511</v>
      </c>
      <c r="K763" s="37" t="str">
        <f>VLOOKUP(B763,SAOM!B$2:H2304,4,0)</f>
        <v>Aceito</v>
      </c>
      <c r="L763" s="12" t="s">
        <v>495</v>
      </c>
      <c r="M763" s="52" t="s">
        <v>497</v>
      </c>
      <c r="N763" s="44" t="s">
        <v>1790</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5" t="str">
        <f>VLOOKUP(B763,SAOM!B$2:O2304,11,0)</f>
        <v>35900-367</v>
      </c>
      <c r="X763" s="37" t="str">
        <f>VLOOKUP(B763,SAOM!B$2:Q2304,13,0)</f>
        <v>00:20:0E:10:4A:9F</v>
      </c>
      <c r="Y763" s="28">
        <v>41177</v>
      </c>
      <c r="Z763" s="44" t="s">
        <v>7855</v>
      </c>
      <c r="AA763" s="60">
        <v>41177</v>
      </c>
      <c r="AB763" s="32">
        <f>VLOOKUP(C763,Relatorios!A$3:B1534,2,0)</f>
        <v>41193</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32"/>
        <v>41267</v>
      </c>
      <c r="AF763" s="60" t="s">
        <v>4492</v>
      </c>
      <c r="AG763" s="60"/>
      <c r="AH763" s="187"/>
      <c r="AI763" s="121"/>
      <c r="AJ763" s="121"/>
      <c r="AK763" s="44"/>
    </row>
    <row r="764" spans="1:37" s="62" customFormat="1" ht="15.75" customHeight="1">
      <c r="A764" s="43">
        <v>4006</v>
      </c>
      <c r="B764" s="35">
        <v>4006</v>
      </c>
      <c r="C764" s="35">
        <v>4006</v>
      </c>
      <c r="D764" s="37" t="str">
        <f>VLOOKUP(B764,SAOM!B$2:H2421,7,0)</f>
        <v>SES-ITRA-4006</v>
      </c>
      <c r="E764" s="28">
        <v>41116</v>
      </c>
      <c r="F764" s="28">
        <f t="shared" si="34"/>
        <v>41161</v>
      </c>
      <c r="G764" s="15">
        <f>VLOOKUP(B764,SAOM!B$2:D2308,3,0)</f>
        <v>41161</v>
      </c>
      <c r="H764" s="28">
        <f t="shared" si="31"/>
        <v>41176</v>
      </c>
      <c r="I764" s="28" t="s">
        <v>497</v>
      </c>
      <c r="J764" s="52" t="s">
        <v>511</v>
      </c>
      <c r="K764" s="37" t="str">
        <f>VLOOKUP(B764,SAOM!B$2:H2305,4,0)</f>
        <v>Aceito</v>
      </c>
      <c r="L764" s="12" t="s">
        <v>495</v>
      </c>
      <c r="M764" s="52" t="s">
        <v>495</v>
      </c>
      <c r="N764" s="44" t="s">
        <v>1790</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5" t="str">
        <f>VLOOKUP(B764,SAOM!B$2:O2305,11,0)</f>
        <v>35900-161</v>
      </c>
      <c r="X764" s="37" t="str">
        <f>VLOOKUP(B764,SAOM!B$2:Q2305,13,0)</f>
        <v>00:20:0E:10:4A:85</v>
      </c>
      <c r="Y764" s="28">
        <v>41170</v>
      </c>
      <c r="Z764" s="44" t="s">
        <v>7855</v>
      </c>
      <c r="AA764" s="60">
        <v>41171</v>
      </c>
      <c r="AB764" s="32">
        <f>VLOOKUP(C764,Relatorios!A$3:B1535,2,0)</f>
        <v>41193</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32"/>
        <v>41261</v>
      </c>
      <c r="AF764" s="60" t="s">
        <v>4492</v>
      </c>
      <c r="AG764" s="60"/>
      <c r="AH764" s="187"/>
      <c r="AI764" s="121"/>
      <c r="AJ764" s="121"/>
      <c r="AK764" s="44"/>
    </row>
    <row r="765" spans="1:37" s="62" customFormat="1" ht="15.75" customHeight="1">
      <c r="A765" s="43">
        <v>4007</v>
      </c>
      <c r="B765" s="35">
        <v>4007</v>
      </c>
      <c r="C765" s="35">
        <v>4007</v>
      </c>
      <c r="D765" s="37" t="str">
        <f>VLOOKUP(B765,SAOM!B$2:H2422,7,0)</f>
        <v>SES-ITRA-4007</v>
      </c>
      <c r="E765" s="28">
        <v>41116</v>
      </c>
      <c r="F765" s="28">
        <f t="shared" si="34"/>
        <v>41161</v>
      </c>
      <c r="G765" s="15">
        <f>VLOOKUP(B765,SAOM!B$2:D2309,3,0)</f>
        <v>41161</v>
      </c>
      <c r="H765" s="28">
        <f t="shared" si="31"/>
        <v>41176</v>
      </c>
      <c r="I765" s="28" t="s">
        <v>497</v>
      </c>
      <c r="J765" s="52" t="s">
        <v>511</v>
      </c>
      <c r="K765" s="37" t="str">
        <f>VLOOKUP(B765,SAOM!B$2:H2306,4,0)</f>
        <v>Aceito</v>
      </c>
      <c r="L765" s="12" t="s">
        <v>495</v>
      </c>
      <c r="M765" s="52" t="s">
        <v>497</v>
      </c>
      <c r="N765" s="44" t="s">
        <v>1790</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5" t="str">
        <f>VLOOKUP(B765,SAOM!B$2:O2306,11,0)</f>
        <v>35900-455</v>
      </c>
      <c r="X765" s="37" t="str">
        <f>VLOOKUP(B765,SAOM!B$2:Q2306,13,0)</f>
        <v>00:20:0E:10:4A:95</v>
      </c>
      <c r="Y765" s="28">
        <v>41171</v>
      </c>
      <c r="Z765" s="44" t="s">
        <v>7855</v>
      </c>
      <c r="AA765" s="60">
        <v>41172</v>
      </c>
      <c r="AB765" s="32">
        <f>VLOOKUP(C765,Relatorios!A$3:B1536,2,0)</f>
        <v>41193</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32"/>
        <v>41262</v>
      </c>
      <c r="AF765" s="60" t="s">
        <v>4492</v>
      </c>
      <c r="AG765" s="60"/>
      <c r="AH765" s="187"/>
      <c r="AI765" s="121"/>
      <c r="AJ765" s="121"/>
      <c r="AK765" s="44"/>
    </row>
    <row r="766" spans="1:37" s="207" customFormat="1" ht="15.75" customHeight="1">
      <c r="A766" s="198">
        <v>4008</v>
      </c>
      <c r="B766" s="199">
        <v>4008</v>
      </c>
      <c r="C766" s="35">
        <v>4008</v>
      </c>
      <c r="D766" s="37" t="str">
        <f>VLOOKUP(B766,SAOM!B$2:H2423,7,0)</f>
        <v>SES-ITRA-4008</v>
      </c>
      <c r="E766" s="200">
        <v>41116</v>
      </c>
      <c r="F766" s="200">
        <f t="shared" si="34"/>
        <v>41161</v>
      </c>
      <c r="G766" s="15">
        <f>VLOOKUP(B766,SAOM!B$2:D2310,3,0)</f>
        <v>41161</v>
      </c>
      <c r="H766" s="200">
        <f t="shared" si="31"/>
        <v>41176</v>
      </c>
      <c r="I766" s="200" t="s">
        <v>497</v>
      </c>
      <c r="J766" s="201" t="s">
        <v>511</v>
      </c>
      <c r="K766" s="37" t="str">
        <f>VLOOKUP(B766,SAOM!B$2:H2307,4,0)</f>
        <v>Aceito</v>
      </c>
      <c r="L766" s="12" t="s">
        <v>495</v>
      </c>
      <c r="M766" s="201" t="s">
        <v>497</v>
      </c>
      <c r="N766" s="75" t="s">
        <v>1790</v>
      </c>
      <c r="O766" s="13" t="str">
        <f>VLOOKUP(N766,Coordenadas!B$2:C1613,2,0)</f>
        <v>CENTRO</v>
      </c>
      <c r="P766" s="13" t="str">
        <f>VLOOKUP(N766,Coordenadas!B$2:D1613,3,0)</f>
        <v xml:space="preserve"> 19°39'56.44"S</v>
      </c>
      <c r="Q766" s="13" t="str">
        <f>VLOOKUP(N766,Coordenadas!B$2:E1613,4,0)</f>
        <v xml:space="preserve"> 43°12'43.52"O</v>
      </c>
      <c r="R766" s="199">
        <v>4033</v>
      </c>
      <c r="S766" s="200">
        <v>41162</v>
      </c>
      <c r="T766" s="39" t="str">
        <f>VLOOKUP(B766,SAOM!B$2:M2307,9,0)</f>
        <v>DÉBORA DOS SANTOS DUTRA</v>
      </c>
      <c r="U766" s="15" t="str">
        <f>VLOOKUP(B766,SAOM!B$2:N2307,10,0)</f>
        <v xml:space="preserve">MG 129, 001 - MAJOR LAGE </v>
      </c>
      <c r="V766" s="39" t="str">
        <f>VLOOKUP(B766,SAOM!B$2:P2307,12,0)</f>
        <v>3839 2866</v>
      </c>
      <c r="W766" s="65" t="str">
        <f>VLOOKUP(B766,SAOM!B$2:O2307,11,0)</f>
        <v>35900-455</v>
      </c>
      <c r="X766" s="37" t="str">
        <f>VLOOKUP(B766,SAOM!B$2:Q2307,13,0)</f>
        <v>00:20:0e:10:53:e6</v>
      </c>
      <c r="Y766" s="200">
        <v>41206</v>
      </c>
      <c r="Z766" s="75" t="s">
        <v>7855</v>
      </c>
      <c r="AA766" s="202">
        <v>41206</v>
      </c>
      <c r="AB766" s="32">
        <f>VLOOKUP(C766,Relatorios!A$3:B1537,2,0)</f>
        <v>41277</v>
      </c>
      <c r="AC766" s="204"/>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02">
        <f t="shared" si="32"/>
        <v>41296</v>
      </c>
      <c r="AF766" s="202" t="s">
        <v>4492</v>
      </c>
      <c r="AG766" s="202"/>
      <c r="AH766" s="205"/>
      <c r="AI766" s="206"/>
      <c r="AJ766" s="206"/>
      <c r="AK766" s="75"/>
    </row>
    <row r="767" spans="1:37" s="62" customFormat="1" ht="15.75" customHeight="1">
      <c r="A767" s="43">
        <v>4009</v>
      </c>
      <c r="B767" s="35">
        <v>4009</v>
      </c>
      <c r="C767" s="35">
        <v>4009</v>
      </c>
      <c r="D767" s="37" t="str">
        <f>VLOOKUP(B767,SAOM!B$2:H2424,7,0)</f>
        <v>SES-ITRA-4009</v>
      </c>
      <c r="E767" s="28">
        <v>41116</v>
      </c>
      <c r="F767" s="28">
        <f t="shared" si="34"/>
        <v>41161</v>
      </c>
      <c r="G767" s="15">
        <f>VLOOKUP(B767,SAOM!B$2:D2311,3,0)</f>
        <v>41161</v>
      </c>
      <c r="H767" s="28">
        <f t="shared" si="31"/>
        <v>41176</v>
      </c>
      <c r="I767" s="28" t="s">
        <v>497</v>
      </c>
      <c r="J767" s="52" t="s">
        <v>511</v>
      </c>
      <c r="K767" s="37" t="str">
        <f>VLOOKUP(B767,SAOM!B$2:H2308,4,0)</f>
        <v>Aceito</v>
      </c>
      <c r="L767" s="12" t="s">
        <v>495</v>
      </c>
      <c r="M767" s="52" t="s">
        <v>497</v>
      </c>
      <c r="N767" s="44" t="s">
        <v>1790</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5" t="str">
        <f>VLOOKUP(B767,SAOM!B$2:O2308,11,0)</f>
        <v>35900-186</v>
      </c>
      <c r="X767" s="37" t="str">
        <f>VLOOKUP(B767,SAOM!B$2:Q2308,13,0)</f>
        <v>00:20:0E:10:4A:7B</v>
      </c>
      <c r="Y767" s="28">
        <v>41169</v>
      </c>
      <c r="Z767" s="44" t="s">
        <v>7855</v>
      </c>
      <c r="AA767" s="60">
        <v>41170</v>
      </c>
      <c r="AB767" s="32">
        <f>VLOOKUP(C767,Relatorios!A$3:B1538,2,0)</f>
        <v>41193</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si="32"/>
        <v>41260</v>
      </c>
      <c r="AF767" s="60" t="s">
        <v>4492</v>
      </c>
      <c r="AG767" s="60"/>
      <c r="AH767" s="187"/>
      <c r="AI767" s="121"/>
      <c r="AJ767" s="121"/>
      <c r="AK767" s="44"/>
    </row>
    <row r="768" spans="1:37" s="62" customFormat="1" ht="15.75" customHeight="1">
      <c r="A768" s="43">
        <v>4010</v>
      </c>
      <c r="B768" s="35">
        <v>4010</v>
      </c>
      <c r="C768" s="35">
        <v>4010</v>
      </c>
      <c r="D768" s="37" t="str">
        <f>VLOOKUP(B768,SAOM!B$2:H2425,7,0)</f>
        <v>SES-ITRA-4010</v>
      </c>
      <c r="E768" s="28">
        <v>41116</v>
      </c>
      <c r="F768" s="28">
        <f t="shared" si="34"/>
        <v>41161</v>
      </c>
      <c r="G768" s="15">
        <f>VLOOKUP(B768,SAOM!B$2:D2312,3,0)</f>
        <v>41161</v>
      </c>
      <c r="H768" s="28">
        <f t="shared" si="31"/>
        <v>41176</v>
      </c>
      <c r="I768" s="28" t="s">
        <v>497</v>
      </c>
      <c r="J768" s="52" t="s">
        <v>511</v>
      </c>
      <c r="K768" s="37" t="str">
        <f>VLOOKUP(B768,SAOM!B$2:H2309,4,0)</f>
        <v>Aceito</v>
      </c>
      <c r="L768" s="12" t="s">
        <v>495</v>
      </c>
      <c r="M768" s="52" t="s">
        <v>497</v>
      </c>
      <c r="N768" s="44" t="s">
        <v>1790</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5" t="str">
        <f>VLOOKUP(B768,SAOM!B$2:O2309,11,0)</f>
        <v>35900-474</v>
      </c>
      <c r="X768" s="37" t="str">
        <f>VLOOKUP(B768,SAOM!B$2:Q2309,13,0)</f>
        <v>00:20:0e:10:52:da</v>
      </c>
      <c r="Y768" s="28">
        <v>41171</v>
      </c>
      <c r="Z768" s="44" t="s">
        <v>8043</v>
      </c>
      <c r="AA768" s="60">
        <v>41176</v>
      </c>
      <c r="AB768" s="32">
        <f>VLOOKUP(C768,Relatorios!A$3:B1539,2,0)</f>
        <v>41193</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32"/>
        <v>41266</v>
      </c>
      <c r="AF768" s="60" t="s">
        <v>4492</v>
      </c>
      <c r="AG768" s="60"/>
      <c r="AH768" s="187"/>
      <c r="AI768" s="121"/>
      <c r="AJ768" s="121"/>
      <c r="AK768" s="44"/>
    </row>
    <row r="769" spans="1:37" s="62" customFormat="1" ht="15.75" customHeight="1">
      <c r="A769" s="43">
        <v>4011</v>
      </c>
      <c r="B769" s="35">
        <v>4011</v>
      </c>
      <c r="C769" s="35">
        <v>4011</v>
      </c>
      <c r="D769" s="37" t="str">
        <f>VLOOKUP(B769,SAOM!B$2:H2426,7,0)</f>
        <v>SES-ITRA-4011</v>
      </c>
      <c r="E769" s="28">
        <v>41116</v>
      </c>
      <c r="F769" s="28">
        <f t="shared" si="34"/>
        <v>41161</v>
      </c>
      <c r="G769" s="15">
        <f>VLOOKUP(B769,SAOM!B$2:D2313,3,0)</f>
        <v>41161</v>
      </c>
      <c r="H769" s="28">
        <f t="shared" si="31"/>
        <v>41176</v>
      </c>
      <c r="I769" s="28" t="s">
        <v>497</v>
      </c>
      <c r="J769" s="52" t="s">
        <v>511</v>
      </c>
      <c r="K769" s="37" t="str">
        <f>VLOOKUP(B769,SAOM!B$2:H2310,4,0)</f>
        <v>Aceito</v>
      </c>
      <c r="L769" s="12" t="s">
        <v>495</v>
      </c>
      <c r="M769" s="52" t="s">
        <v>497</v>
      </c>
      <c r="N769" s="44" t="s">
        <v>1790</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5" t="str">
        <f>VLOOKUP(B769,SAOM!B$2:O2310,11,0)</f>
        <v>35901-226</v>
      </c>
      <c r="X769" s="37" t="str">
        <f>VLOOKUP(B769,SAOM!B$2:Q2310,13,0)</f>
        <v>00:20:0E:10:4A:7D</v>
      </c>
      <c r="Y769" s="28">
        <v>41172</v>
      </c>
      <c r="Z769" s="44" t="s">
        <v>7855</v>
      </c>
      <c r="AA769" s="60">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32"/>
        <v>41263</v>
      </c>
      <c r="AF769" s="60" t="s">
        <v>4492</v>
      </c>
      <c r="AG769" s="60"/>
      <c r="AH769" s="187"/>
      <c r="AI769" s="121"/>
      <c r="AJ769" s="121"/>
      <c r="AK769" s="44"/>
    </row>
    <row r="770" spans="1:37" s="62" customFormat="1" ht="15.75" customHeight="1">
      <c r="A770" s="43">
        <v>4012</v>
      </c>
      <c r="B770" s="35">
        <v>4012</v>
      </c>
      <c r="C770" s="35">
        <v>4012</v>
      </c>
      <c r="D770" s="37" t="str">
        <f>VLOOKUP(B770,SAOM!B$2:H2427,7,0)</f>
        <v>SES-ITRA-4012</v>
      </c>
      <c r="E770" s="28">
        <v>41116</v>
      </c>
      <c r="F770" s="28">
        <f t="shared" si="34"/>
        <v>41161</v>
      </c>
      <c r="G770" s="15">
        <f>VLOOKUP(B770,SAOM!B$2:D2314,3,0)</f>
        <v>41161</v>
      </c>
      <c r="H770" s="28">
        <f t="shared" si="31"/>
        <v>41176</v>
      </c>
      <c r="I770" s="28" t="s">
        <v>497</v>
      </c>
      <c r="J770" s="52" t="s">
        <v>511</v>
      </c>
      <c r="K770" s="37" t="str">
        <f>VLOOKUP(B770,SAOM!B$2:H2311,4,0)</f>
        <v>Aceito</v>
      </c>
      <c r="L770" s="12" t="s">
        <v>495</v>
      </c>
      <c r="M770" s="52" t="s">
        <v>497</v>
      </c>
      <c r="N770" s="44" t="s">
        <v>1790</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5" t="str">
        <f>VLOOKUP(B770,SAOM!B$2:O2311,11,0)</f>
        <v>35905-000</v>
      </c>
      <c r="X770" s="37" t="str">
        <f>VLOOKUP(B770,SAOM!B$2:Q2311,13,0)</f>
        <v>00:20:0e:10:53:c1</v>
      </c>
      <c r="Y770" s="28">
        <v>41211</v>
      </c>
      <c r="Z770" s="44" t="s">
        <v>8043</v>
      </c>
      <c r="AA770" s="60">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60">
        <f t="shared" si="32"/>
        <v>41301</v>
      </c>
      <c r="AF770" s="60" t="s">
        <v>4492</v>
      </c>
      <c r="AG770" s="60"/>
      <c r="AH770" s="187"/>
      <c r="AI770" s="121"/>
      <c r="AJ770" s="121"/>
      <c r="AK770" s="44"/>
    </row>
    <row r="771" spans="1:37" s="62" customFormat="1" ht="15.75" customHeight="1">
      <c r="A771" s="43">
        <v>4013</v>
      </c>
      <c r="B771" s="35">
        <v>4013</v>
      </c>
      <c r="C771" s="35">
        <v>4013</v>
      </c>
      <c r="D771" s="37" t="str">
        <f>VLOOKUP(B771,SAOM!B$2:H2428,7,0)</f>
        <v>SES-ITRA-4013</v>
      </c>
      <c r="E771" s="28">
        <v>41116</v>
      </c>
      <c r="F771" s="28">
        <f t="shared" si="34"/>
        <v>41161</v>
      </c>
      <c r="G771" s="15">
        <f>VLOOKUP(B771,SAOM!B$2:D2315,3,0)</f>
        <v>41161</v>
      </c>
      <c r="H771" s="28">
        <f t="shared" si="31"/>
        <v>41176</v>
      </c>
      <c r="I771" s="28" t="s">
        <v>497</v>
      </c>
      <c r="J771" s="52" t="s">
        <v>511</v>
      </c>
      <c r="K771" s="37" t="str">
        <f>VLOOKUP(B771,SAOM!B$2:H2312,4,0)</f>
        <v>Aceito</v>
      </c>
      <c r="L771" s="12" t="s">
        <v>495</v>
      </c>
      <c r="M771" s="52" t="s">
        <v>495</v>
      </c>
      <c r="N771" s="44" t="s">
        <v>1790</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5" t="str">
        <f>VLOOKUP(B771,SAOM!B$2:O2312,11,0)</f>
        <v>35905-000</v>
      </c>
      <c r="X771" s="37" t="str">
        <f>VLOOKUP(B771,SAOM!B$2:Q2312,13,0)</f>
        <v>00:20:0E:10:53:9B</v>
      </c>
      <c r="Y771" s="28">
        <v>41205</v>
      </c>
      <c r="Z771" s="44" t="s">
        <v>7858</v>
      </c>
      <c r="AA771" s="60">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60">
        <f t="shared" si="32"/>
        <v>41296</v>
      </c>
      <c r="AF771" s="60" t="s">
        <v>4492</v>
      </c>
      <c r="AG771" s="60"/>
      <c r="AH771" s="187"/>
      <c r="AI771" s="121"/>
      <c r="AJ771" s="121"/>
      <c r="AK771" s="44"/>
    </row>
    <row r="772" spans="1:37" s="62" customFormat="1" ht="15.75" customHeight="1">
      <c r="A772" s="43">
        <v>4014</v>
      </c>
      <c r="B772" s="35">
        <v>4014</v>
      </c>
      <c r="C772" s="35">
        <v>4014</v>
      </c>
      <c r="D772" s="37" t="str">
        <f>VLOOKUP(B772,SAOM!B$2:H2429,7,0)</f>
        <v>SES-ITRA-4014</v>
      </c>
      <c r="E772" s="28">
        <v>41116</v>
      </c>
      <c r="F772" s="28">
        <f t="shared" si="34"/>
        <v>41161</v>
      </c>
      <c r="G772" s="15">
        <f>VLOOKUP(B772,SAOM!B$2:D2316,3,0)</f>
        <v>41161</v>
      </c>
      <c r="H772" s="28">
        <f t="shared" si="31"/>
        <v>41176</v>
      </c>
      <c r="I772" s="28" t="s">
        <v>497</v>
      </c>
      <c r="J772" s="52" t="s">
        <v>511</v>
      </c>
      <c r="K772" s="37" t="str">
        <f>VLOOKUP(B772,SAOM!B$2:H2313,4,0)</f>
        <v>Aceito</v>
      </c>
      <c r="L772" s="12" t="s">
        <v>495</v>
      </c>
      <c r="M772" s="52" t="s">
        <v>497</v>
      </c>
      <c r="N772" s="44" t="s">
        <v>1790</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5" t="str">
        <f>VLOOKUP(B772,SAOM!B$2:O2313,11,0)</f>
        <v>35900-012</v>
      </c>
      <c r="X772" s="37" t="str">
        <f>VLOOKUP(B772,SAOM!B$2:Q2313,13,0)</f>
        <v>00:20:0e:10:4f:5c</v>
      </c>
      <c r="Y772" s="28">
        <v>41178</v>
      </c>
      <c r="Z772" s="44" t="s">
        <v>7855</v>
      </c>
      <c r="AA772" s="60">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32"/>
        <v>41269</v>
      </c>
      <c r="AF772" s="60" t="s">
        <v>4492</v>
      </c>
      <c r="AG772" s="60"/>
      <c r="AH772" s="187"/>
      <c r="AI772" s="121"/>
      <c r="AJ772" s="121"/>
      <c r="AK772" s="44"/>
    </row>
    <row r="773" spans="1:37" s="62" customFormat="1" ht="15.75" customHeight="1">
      <c r="A773" s="43">
        <v>4015</v>
      </c>
      <c r="B773" s="35">
        <v>4015</v>
      </c>
      <c r="C773" s="35">
        <v>4015</v>
      </c>
      <c r="D773" s="37" t="str">
        <f>VLOOKUP(B773,SAOM!B$2:H2430,7,0)</f>
        <v>SES-ITRA-4015</v>
      </c>
      <c r="E773" s="28">
        <v>41116</v>
      </c>
      <c r="F773" s="28">
        <f t="shared" si="34"/>
        <v>41161</v>
      </c>
      <c r="G773" s="15">
        <f>VLOOKUP(B773,SAOM!B$2:D2317,3,0)</f>
        <v>41161</v>
      </c>
      <c r="H773" s="28">
        <f t="shared" si="31"/>
        <v>41176</v>
      </c>
      <c r="I773" s="28" t="s">
        <v>497</v>
      </c>
      <c r="J773" s="52" t="s">
        <v>511</v>
      </c>
      <c r="K773" s="37" t="str">
        <f>VLOOKUP(B773,SAOM!B$2:H2314,4,0)</f>
        <v>Aceito</v>
      </c>
      <c r="L773" s="12" t="s">
        <v>495</v>
      </c>
      <c r="M773" s="52" t="s">
        <v>497</v>
      </c>
      <c r="N773" s="44" t="s">
        <v>1790</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5" t="str">
        <f>VLOOKUP(B773,SAOM!B$2:O2314,11,0)</f>
        <v>35901-230</v>
      </c>
      <c r="X773" s="37" t="str">
        <f>VLOOKUP(B773,SAOM!B$2:Q2314,13,0)</f>
        <v>00:20:0E:10:53:E5</v>
      </c>
      <c r="Y773" s="28">
        <v>41206</v>
      </c>
      <c r="Z773" s="44" t="s">
        <v>7855</v>
      </c>
      <c r="AA773" s="60">
        <v>41208</v>
      </c>
      <c r="AB773" s="32">
        <f>VLOOKUP(C773,Relatorios!A$3:B1544,2,0)</f>
        <v>41277</v>
      </c>
      <c r="AC773" s="49"/>
      <c r="AD773" s="16" t="str">
        <f>VLOOKUP(B773,SAOM!B$2:T2314,16,0)</f>
        <v>-</v>
      </c>
      <c r="AE773" s="60">
        <f t="shared" si="32"/>
        <v>41298</v>
      </c>
      <c r="AF773" s="60" t="s">
        <v>4492</v>
      </c>
      <c r="AG773" s="60"/>
      <c r="AH773" s="187"/>
      <c r="AI773" s="121"/>
      <c r="AJ773" s="121"/>
      <c r="AK773" s="44"/>
    </row>
    <row r="774" spans="1:37" s="62" customFormat="1" ht="15.75" customHeight="1">
      <c r="A774" s="43">
        <v>4016</v>
      </c>
      <c r="B774" s="35">
        <v>4016</v>
      </c>
      <c r="C774" s="35">
        <v>4016</v>
      </c>
      <c r="D774" s="37" t="str">
        <f>VLOOKUP(B774,SAOM!B$2:H2431,7,0)</f>
        <v>SES-ITRA-4016</v>
      </c>
      <c r="E774" s="28">
        <v>41116</v>
      </c>
      <c r="F774" s="28">
        <f t="shared" si="34"/>
        <v>41161</v>
      </c>
      <c r="G774" s="15">
        <f>VLOOKUP(B774,SAOM!B$2:D2318,3,0)</f>
        <v>41161</v>
      </c>
      <c r="H774" s="28">
        <f t="shared" si="31"/>
        <v>41176</v>
      </c>
      <c r="I774" s="28" t="s">
        <v>497</v>
      </c>
      <c r="J774" s="52" t="s">
        <v>511</v>
      </c>
      <c r="K774" s="37" t="str">
        <f>VLOOKUP(B774,SAOM!B$2:H2315,4,0)</f>
        <v>Aceito</v>
      </c>
      <c r="L774" s="12" t="s">
        <v>495</v>
      </c>
      <c r="M774" s="52" t="s">
        <v>497</v>
      </c>
      <c r="N774" s="44" t="s">
        <v>1790</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5" t="str">
        <f>VLOOKUP(B774,SAOM!B$2:O2315,11,0)</f>
        <v>35900-120</v>
      </c>
      <c r="X774" s="37" t="str">
        <f>VLOOKUP(B774,SAOM!B$2:Q2315,13,0)</f>
        <v>00:20:0E:10:51:BC</v>
      </c>
      <c r="Y774" s="28">
        <v>41166</v>
      </c>
      <c r="Z774" s="44" t="s">
        <v>7855</v>
      </c>
      <c r="AA774" s="60">
        <v>41169</v>
      </c>
      <c r="AB774" s="32">
        <f>VLOOKUP(C774,Relatorios!A$3:B1545,2,0)</f>
        <v>41193</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2"/>
        <v>41259</v>
      </c>
      <c r="AF774" s="60" t="s">
        <v>4492</v>
      </c>
      <c r="AG774" s="60"/>
      <c r="AH774" s="187"/>
      <c r="AI774" s="121"/>
      <c r="AJ774" s="121"/>
      <c r="AK774" s="44"/>
    </row>
    <row r="775" spans="1:37" s="62" customFormat="1" ht="15.75" customHeight="1">
      <c r="A775" s="43">
        <v>4034</v>
      </c>
      <c r="B775" s="35">
        <v>4034</v>
      </c>
      <c r="C775" s="35">
        <v>4034</v>
      </c>
      <c r="D775" s="37" t="str">
        <f>VLOOKUP(B775,SAOM!B$2:H2432,7,0)</f>
        <v>SES-OUTO-4034</v>
      </c>
      <c r="E775" s="28">
        <v>41116</v>
      </c>
      <c r="F775" s="28">
        <f t="shared" si="34"/>
        <v>41161</v>
      </c>
      <c r="G775" s="28">
        <f>VLOOKUP(B775,SAOM!B$2:D2319,3,0)</f>
        <v>41161</v>
      </c>
      <c r="H775" s="28">
        <f t="shared" si="31"/>
        <v>41176</v>
      </c>
      <c r="I775" s="28" t="s">
        <v>497</v>
      </c>
      <c r="J775" s="52" t="s">
        <v>511</v>
      </c>
      <c r="K775" s="35" t="str">
        <f>VLOOKUP(B775,SAOM!B$2:H2316,4,0)</f>
        <v>Aceito</v>
      </c>
      <c r="L775" s="52" t="s">
        <v>495</v>
      </c>
      <c r="M775" s="52" t="s">
        <v>497</v>
      </c>
      <c r="N775" s="44" t="s">
        <v>5866</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9" t="str">
        <f>VLOOKUP(B775,SAOM!B$2:M2316,9,0)</f>
        <v>Mariana Sobral</v>
      </c>
      <c r="U775" s="28" t="str">
        <f>VLOOKUP(B775,SAOM!B$2:N2316,10,0)</f>
        <v>Rua Dez,esquina co Rua Hum,S/nº</v>
      </c>
      <c r="V775" s="59" t="str">
        <f>VLOOKUP(B775,SAOM!B$2:P2316,12,0)</f>
        <v>(31)35531589</v>
      </c>
      <c r="W775" s="181" t="str">
        <f>VLOOKUP(B775,SAOM!B$2:O2316,11,0)</f>
        <v>35410-000</v>
      </c>
      <c r="X775" s="35" t="str">
        <f>VLOOKUP(B775,SAOM!B$2:Q2316,13,0)</f>
        <v>00:20:0E:10:4F:95</v>
      </c>
      <c r="Y775" s="28">
        <v>41123</v>
      </c>
      <c r="Z775" s="44" t="s">
        <v>6087</v>
      </c>
      <c r="AA775" s="60">
        <v>41123</v>
      </c>
      <c r="AB775" s="32">
        <f>VLOOKUP(C775,Relatorios!A$3:B1546,2,0)</f>
        <v>41183</v>
      </c>
      <c r="AC775" s="49"/>
      <c r="AD775" s="60" t="str">
        <f>VLOOKUP(B775,SAOM!B$2:T2316,16,0)</f>
        <v>-</v>
      </c>
      <c r="AE775" s="60">
        <f t="shared" si="32"/>
        <v>41213</v>
      </c>
      <c r="AF775" s="60">
        <v>41253</v>
      </c>
      <c r="AG775" s="60">
        <v>41271</v>
      </c>
      <c r="AH775" s="187" t="s">
        <v>8981</v>
      </c>
      <c r="AI775" s="121" t="s">
        <v>12553</v>
      </c>
      <c r="AJ775" s="121" t="s">
        <v>13656</v>
      </c>
      <c r="AK775" s="44"/>
    </row>
    <row r="776" spans="1:37" s="17" customFormat="1" ht="15.75" customHeight="1">
      <c r="A776" s="43">
        <v>4039</v>
      </c>
      <c r="B776" s="35">
        <v>4039</v>
      </c>
      <c r="C776" s="35">
        <v>4039</v>
      </c>
      <c r="D776" s="37" t="str">
        <f>VLOOKUP(B776,SAOM!B$2:H2433,7,0)</f>
        <v>SES-OUTO-4039</v>
      </c>
      <c r="E776" s="15">
        <v>41116</v>
      </c>
      <c r="F776" s="15">
        <f t="shared" si="34"/>
        <v>41161</v>
      </c>
      <c r="G776" s="15">
        <f>VLOOKUP(B776,SAOM!B$2:D2320,3,0)</f>
        <v>41161</v>
      </c>
      <c r="H776" s="15">
        <f t="shared" si="31"/>
        <v>41176</v>
      </c>
      <c r="I776" s="15" t="s">
        <v>497</v>
      </c>
      <c r="J776" s="12" t="s">
        <v>511</v>
      </c>
      <c r="K776" s="37" t="str">
        <f>VLOOKUP(B776,SAOM!B$2:H2317,4,0)</f>
        <v>Aceito</v>
      </c>
      <c r="L776" s="12" t="s">
        <v>495</v>
      </c>
      <c r="M776" s="12" t="s">
        <v>497</v>
      </c>
      <c r="N776" s="13" t="s">
        <v>5866</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5" t="str">
        <f>VLOOKUP(B776,SAOM!B$2:O2317,11,0)</f>
        <v>35408-000</v>
      </c>
      <c r="X776" s="37" t="str">
        <f>VLOOKUP(B776,SAOM!B$2:Q2317,13,0)</f>
        <v>00:20:0e:10:4f:a6</v>
      </c>
      <c r="Y776" s="15">
        <v>41127</v>
      </c>
      <c r="Z776" s="13" t="s">
        <v>6082</v>
      </c>
      <c r="AA776" s="16">
        <v>41127</v>
      </c>
      <c r="AB776" s="32">
        <f>VLOOKUP(C776,Relatorios!A$3:B1547,2,0)</f>
        <v>41183</v>
      </c>
      <c r="AC776" s="45"/>
      <c r="AD776" s="16" t="str">
        <f>VLOOKUP(B776,SAOM!B$2:T2317,16,0)</f>
        <v>-</v>
      </c>
      <c r="AE776" s="16">
        <f t="shared" si="32"/>
        <v>41217</v>
      </c>
      <c r="AF776" s="16" t="s">
        <v>4492</v>
      </c>
      <c r="AG776" s="16"/>
      <c r="AH776" s="51"/>
      <c r="AI776" s="120"/>
      <c r="AJ776" s="120"/>
      <c r="AK776" s="13"/>
    </row>
    <row r="777" spans="1:37" s="17" customFormat="1" ht="15.75" customHeight="1">
      <c r="A777" s="43">
        <v>3991</v>
      </c>
      <c r="B777" s="35">
        <v>3991</v>
      </c>
      <c r="C777" s="35">
        <v>3991</v>
      </c>
      <c r="D777" s="37" t="str">
        <f>VLOOKUP(B777,SAOM!B$2:H2434,7,0)</f>
        <v>SES-PIGA-3991</v>
      </c>
      <c r="E777" s="15">
        <v>41116</v>
      </c>
      <c r="F777" s="15">
        <f t="shared" si="34"/>
        <v>41161</v>
      </c>
      <c r="G777" s="15">
        <f>VLOOKUP(B777,SAOM!B$2:D2321,3,0)</f>
        <v>41161</v>
      </c>
      <c r="H777" s="15">
        <f t="shared" si="31"/>
        <v>41176</v>
      </c>
      <c r="I777" s="15" t="s">
        <v>497</v>
      </c>
      <c r="J777" s="12" t="s">
        <v>511</v>
      </c>
      <c r="K777" s="37" t="str">
        <f>VLOOKUP(B777,SAOM!B$2:H2318,4,0)</f>
        <v>Aceito</v>
      </c>
      <c r="L777" s="12" t="s">
        <v>495</v>
      </c>
      <c r="M777" s="12" t="s">
        <v>497</v>
      </c>
      <c r="N777" s="13" t="s">
        <v>5875</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5" t="str">
        <f>VLOOKUP(B777,SAOM!B$2:O2318,11,0)</f>
        <v>36730-000</v>
      </c>
      <c r="X777" s="37" t="str">
        <f>VLOOKUP(B777,SAOM!B$2:Q2318,13,0)</f>
        <v>00:20:0E:10:56:55</v>
      </c>
      <c r="Y777" s="15">
        <v>41255</v>
      </c>
      <c r="Z777" s="13" t="s">
        <v>13126</v>
      </c>
      <c r="AA777" s="16">
        <v>41256</v>
      </c>
      <c r="AB777" s="32">
        <f>VLOOKUP(C777,Relatorios!A$3:B1548,2,0)</f>
        <v>41291</v>
      </c>
      <c r="AC777" s="45"/>
      <c r="AD777" s="16" t="str">
        <f>VLOOKUP(B777,SAOM!B$2:T2318,16,0)</f>
        <v>-</v>
      </c>
      <c r="AE777" s="16">
        <f t="shared" si="32"/>
        <v>41346</v>
      </c>
      <c r="AF777" s="16" t="s">
        <v>4492</v>
      </c>
      <c r="AG777" s="16"/>
      <c r="AH777" s="51"/>
      <c r="AI777" s="120"/>
      <c r="AJ777" s="120"/>
      <c r="AK777" s="13"/>
    </row>
    <row r="778" spans="1:37" s="17" customFormat="1" ht="15.75" customHeight="1">
      <c r="A778" s="43">
        <v>4017</v>
      </c>
      <c r="B778" s="35">
        <v>4017</v>
      </c>
      <c r="C778" s="35">
        <v>4017</v>
      </c>
      <c r="D778" s="37" t="str">
        <f>VLOOKUP(B778,SAOM!B$2:H2435,7,0)</f>
        <v>SES-ITRA-4017</v>
      </c>
      <c r="E778" s="15">
        <v>41116</v>
      </c>
      <c r="F778" s="15">
        <f t="shared" si="34"/>
        <v>41161</v>
      </c>
      <c r="G778" s="15">
        <f>VLOOKUP(B778,SAOM!B$2:D2322,3,0)</f>
        <v>41161</v>
      </c>
      <c r="H778" s="15">
        <f t="shared" si="31"/>
        <v>41176</v>
      </c>
      <c r="I778" s="15" t="s">
        <v>497</v>
      </c>
      <c r="J778" s="12" t="s">
        <v>511</v>
      </c>
      <c r="K778" s="37" t="str">
        <f>VLOOKUP(B778,SAOM!B$2:H2319,4,0)</f>
        <v>Aceito</v>
      </c>
      <c r="L778" s="12" t="s">
        <v>495</v>
      </c>
      <c r="M778" s="12" t="s">
        <v>497</v>
      </c>
      <c r="N778" s="13" t="s">
        <v>1790</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5" t="str">
        <f>VLOOKUP(B778,SAOM!B$2:O2319,11,0)</f>
        <v>35900-058</v>
      </c>
      <c r="X778" s="37" t="str">
        <f>VLOOKUP(B778,SAOM!B$2:Q2319,13,0)</f>
        <v>00:20:0e:10:4f:40</v>
      </c>
      <c r="Y778" s="15">
        <v>41172</v>
      </c>
      <c r="Z778" s="13" t="s">
        <v>6086</v>
      </c>
      <c r="AA778" s="16">
        <v>41190</v>
      </c>
      <c r="AB778" s="32">
        <f>VLOOKUP(C778,Relatorios!A$3:B1549,2,0)</f>
        <v>41193</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2"/>
        <v>41280</v>
      </c>
      <c r="AF778" s="16" t="s">
        <v>4492</v>
      </c>
      <c r="AG778" s="16"/>
      <c r="AH778" s="51"/>
      <c r="AI778" s="120"/>
      <c r="AJ778" s="120"/>
      <c r="AK778" s="13"/>
    </row>
    <row r="779" spans="1:37" s="17" customFormat="1" ht="15.75" customHeight="1">
      <c r="A779" s="43">
        <v>4018</v>
      </c>
      <c r="B779" s="35">
        <v>4018</v>
      </c>
      <c r="C779" s="35">
        <v>4018</v>
      </c>
      <c r="D779" s="37" t="str">
        <f>VLOOKUP(B779,SAOM!B$2:H2436,7,0)</f>
        <v>SES-ITRA-4018</v>
      </c>
      <c r="E779" s="15">
        <v>41116</v>
      </c>
      <c r="F779" s="15">
        <f t="shared" si="34"/>
        <v>41161</v>
      </c>
      <c r="G779" s="15">
        <f>VLOOKUP(B779,SAOM!B$2:D2323,3,0)</f>
        <v>41161</v>
      </c>
      <c r="H779" s="15">
        <f t="shared" si="31"/>
        <v>41176</v>
      </c>
      <c r="I779" s="15" t="s">
        <v>497</v>
      </c>
      <c r="J779" s="12" t="s">
        <v>511</v>
      </c>
      <c r="K779" s="37" t="str">
        <f>VLOOKUP(B779,SAOM!B$2:H2320,4,0)</f>
        <v>Aceito</v>
      </c>
      <c r="L779" s="12" t="s">
        <v>495</v>
      </c>
      <c r="M779" s="12" t="s">
        <v>495</v>
      </c>
      <c r="N779" s="13" t="s">
        <v>1790</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5" t="str">
        <f>VLOOKUP(B779,SAOM!B$2:O2320,11,0)</f>
        <v>35900-595</v>
      </c>
      <c r="X779" s="37" t="str">
        <f>VLOOKUP(B779,SAOM!B$2:Q2320,13,0)</f>
        <v>00:20:0E:10:4A:6E</v>
      </c>
      <c r="Y779" s="15">
        <v>41178</v>
      </c>
      <c r="Z779" s="13" t="s">
        <v>8753</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2"/>
        <v>41268</v>
      </c>
      <c r="AF779" s="16" t="s">
        <v>4492</v>
      </c>
      <c r="AG779" s="16"/>
      <c r="AH779" s="51"/>
      <c r="AI779" s="120"/>
      <c r="AJ779" s="120"/>
      <c r="AK779" s="13"/>
    </row>
    <row r="780" spans="1:37" s="17" customFormat="1" ht="15.75" customHeight="1">
      <c r="A780" s="43">
        <v>4019</v>
      </c>
      <c r="B780" s="35">
        <v>4019</v>
      </c>
      <c r="C780" s="35">
        <v>4019</v>
      </c>
      <c r="D780" s="37" t="str">
        <f>VLOOKUP(B780,SAOM!B$2:H2437,7,0)</f>
        <v>SES-ITRA-4019</v>
      </c>
      <c r="E780" s="15">
        <v>41116</v>
      </c>
      <c r="F780" s="15">
        <f t="shared" si="34"/>
        <v>41161</v>
      </c>
      <c r="G780" s="15">
        <f>VLOOKUP(B780,SAOM!B$2:D2324,3,0)</f>
        <v>41161</v>
      </c>
      <c r="H780" s="15">
        <f t="shared" si="31"/>
        <v>41176</v>
      </c>
      <c r="I780" s="15" t="s">
        <v>497</v>
      </c>
      <c r="J780" s="12" t="s">
        <v>511</v>
      </c>
      <c r="K780" s="37" t="str">
        <f>VLOOKUP(B780,SAOM!B$2:H2321,4,0)</f>
        <v>Aceito</v>
      </c>
      <c r="L780" s="12" t="s">
        <v>495</v>
      </c>
      <c r="M780" s="12" t="s">
        <v>497</v>
      </c>
      <c r="N780" s="13" t="s">
        <v>1790</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5" t="str">
        <f>VLOOKUP(B780,SAOM!B$2:O2321,11,0)</f>
        <v>35900-062</v>
      </c>
      <c r="X780" s="37" t="str">
        <f>VLOOKUP(B780,SAOM!B$2:Q2321,13,0)</f>
        <v>00:20:0E:10:53:FD</v>
      </c>
      <c r="Y780" s="15">
        <v>41234</v>
      </c>
      <c r="Z780" s="13" t="s">
        <v>8753</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2"/>
        <v>41325</v>
      </c>
      <c r="AF780" s="16" t="s">
        <v>4492</v>
      </c>
      <c r="AG780" s="16"/>
      <c r="AH780" s="51"/>
      <c r="AI780" s="120"/>
      <c r="AJ780" s="120"/>
      <c r="AK780" s="13"/>
    </row>
    <row r="781" spans="1:37" s="62" customFormat="1" ht="15.75" customHeight="1">
      <c r="A781" s="43">
        <v>4053</v>
      </c>
      <c r="B781" s="35">
        <v>4053</v>
      </c>
      <c r="C781" s="35">
        <v>4053</v>
      </c>
      <c r="D781" s="37" t="str">
        <f>VLOOKUP(B781,SAOM!B$2:H2438,7,0)</f>
        <v>SES-SARA-4053</v>
      </c>
      <c r="E781" s="28">
        <v>41116</v>
      </c>
      <c r="F781" s="28">
        <f t="shared" si="34"/>
        <v>41161</v>
      </c>
      <c r="G781" s="15">
        <f>VLOOKUP(B781,SAOM!B$2:D2325,3,0)</f>
        <v>41161</v>
      </c>
      <c r="H781" s="28">
        <f t="shared" si="31"/>
        <v>41176</v>
      </c>
      <c r="I781" s="28" t="s">
        <v>497</v>
      </c>
      <c r="J781" s="52" t="s">
        <v>511</v>
      </c>
      <c r="K781" s="37" t="str">
        <f>VLOOKUP(B781,SAOM!B$2:H2322,4,0)</f>
        <v>Aceito</v>
      </c>
      <c r="L781" s="52" t="s">
        <v>676</v>
      </c>
      <c r="M781" s="52" t="s">
        <v>497</v>
      </c>
      <c r="N781" s="44" t="s">
        <v>5167</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5" t="str">
        <f>VLOOKUP(B781,SAOM!B$2:O2322,11,0)</f>
        <v>34740-000</v>
      </c>
      <c r="X781" s="37" t="str">
        <f>VLOOKUP(B781,SAOM!B$2:Q2322,13,0)</f>
        <v>00:20:0e:10:4a:66</v>
      </c>
      <c r="Y781" s="28">
        <v>41171</v>
      </c>
      <c r="Z781" s="44" t="s">
        <v>4098</v>
      </c>
      <c r="AA781" s="60">
        <v>41171</v>
      </c>
      <c r="AB781" s="32" t="e">
        <f>VLOOKUP(C781,Relatorios!A$3:B1552,2,0)</f>
        <v>#N/A</v>
      </c>
      <c r="AC781" s="49" t="s">
        <v>6692</v>
      </c>
      <c r="AD781" s="16" t="str">
        <f>VLOOKUP(B781,SAOM!B$2:T2322,16,0)</f>
        <v>-</v>
      </c>
      <c r="AE781" s="16">
        <f t="shared" si="32"/>
        <v>41261</v>
      </c>
      <c r="AF781" s="60" t="s">
        <v>4492</v>
      </c>
      <c r="AG781" s="60"/>
      <c r="AH781" s="187"/>
      <c r="AI781" s="121"/>
      <c r="AJ781" s="121"/>
      <c r="AK781" s="44"/>
    </row>
    <row r="782" spans="1:37" s="62" customFormat="1" ht="15.75" customHeight="1">
      <c r="A782" s="43">
        <v>4025</v>
      </c>
      <c r="B782" s="35">
        <v>4025</v>
      </c>
      <c r="C782" s="35">
        <v>4025</v>
      </c>
      <c r="D782" s="37" t="str">
        <f>VLOOKUP(B782,SAOM!B$2:H2439,7,0)</f>
        <v>SES-OUTO-4025</v>
      </c>
      <c r="E782" s="28">
        <v>41116</v>
      </c>
      <c r="F782" s="28">
        <f t="shared" si="34"/>
        <v>41161</v>
      </c>
      <c r="G782" s="28">
        <f>VLOOKUP(B782,SAOM!B$2:D2326,3,0)</f>
        <v>41161</v>
      </c>
      <c r="H782" s="28">
        <f t="shared" si="31"/>
        <v>41176</v>
      </c>
      <c r="I782" s="28" t="s">
        <v>497</v>
      </c>
      <c r="J782" s="52" t="s">
        <v>511</v>
      </c>
      <c r="K782" s="35" t="str">
        <f>VLOOKUP(B782,SAOM!B$2:H2323,4,0)</f>
        <v>Aceito</v>
      </c>
      <c r="L782" s="52" t="s">
        <v>495</v>
      </c>
      <c r="M782" s="52" t="s">
        <v>497</v>
      </c>
      <c r="N782" s="44" t="s">
        <v>5866</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9" t="str">
        <f>VLOOKUP(B782,SAOM!B$2:M2323,9,0)</f>
        <v>Jordana Souza Rodrigues de Paula</v>
      </c>
      <c r="U782" s="28" t="str">
        <f>VLOOKUP(B782,SAOM!B$2:N2323,10,0)</f>
        <v>Rua do Campo, S/Nº</v>
      </c>
      <c r="V782" s="59" t="str">
        <f>VLOOKUP(B782,SAOM!B$2:P2323,12,0)</f>
        <v>(31)35593211</v>
      </c>
      <c r="W782" s="181" t="str">
        <f>VLOOKUP(B782,SAOM!B$2:O2323,11,0)</f>
        <v>35400-000</v>
      </c>
      <c r="X782" s="35" t="str">
        <f>VLOOKUP(B782,SAOM!B$2:Q2323,13,0)</f>
        <v>00:20:0e:10:4f:a8</v>
      </c>
      <c r="Y782" s="28">
        <v>41123</v>
      </c>
      <c r="Z782" s="44" t="s">
        <v>6082</v>
      </c>
      <c r="AA782" s="60">
        <v>41124</v>
      </c>
      <c r="AB782" s="32">
        <f>VLOOKUP(C782,Relatorios!A$3:B1553,2,0)</f>
        <v>41183</v>
      </c>
      <c r="AC782" s="49"/>
      <c r="AD782" s="60" t="str">
        <f>VLOOKUP(B782,SAOM!B$2:T2323,16,0)</f>
        <v>-</v>
      </c>
      <c r="AE782" s="60">
        <f t="shared" si="32"/>
        <v>41214</v>
      </c>
      <c r="AF782" s="60">
        <v>41253</v>
      </c>
      <c r="AG782" s="60">
        <v>41271</v>
      </c>
      <c r="AH782" s="187" t="s">
        <v>8981</v>
      </c>
      <c r="AI782" s="121" t="s">
        <v>12553</v>
      </c>
      <c r="AJ782" s="121" t="s">
        <v>13656</v>
      </c>
      <c r="AK782" s="44"/>
    </row>
    <row r="783" spans="1:37" s="17" customFormat="1" ht="15.75" customHeight="1">
      <c r="A783" s="43">
        <v>4023</v>
      </c>
      <c r="B783" s="35">
        <v>4023</v>
      </c>
      <c r="C783" s="35">
        <v>4023</v>
      </c>
      <c r="D783" s="37" t="str">
        <f>VLOOKUP(B783,SAOM!B$2:H2440,7,0)</f>
        <v>SES-OUTO-4023</v>
      </c>
      <c r="E783" s="15">
        <v>41116</v>
      </c>
      <c r="F783" s="15">
        <f t="shared" si="34"/>
        <v>41161</v>
      </c>
      <c r="G783" s="15">
        <f>VLOOKUP(B783,SAOM!B$2:D2327,3,0)</f>
        <v>41161</v>
      </c>
      <c r="H783" s="15">
        <f t="shared" si="31"/>
        <v>41176</v>
      </c>
      <c r="I783" s="15" t="s">
        <v>497</v>
      </c>
      <c r="J783" s="12" t="s">
        <v>511</v>
      </c>
      <c r="K783" s="37" t="str">
        <f>VLOOKUP(B783,SAOM!B$2:H2324,4,0)</f>
        <v>Aceito</v>
      </c>
      <c r="L783" s="12" t="s">
        <v>495</v>
      </c>
      <c r="M783" s="12" t="s">
        <v>497</v>
      </c>
      <c r="N783" s="13" t="s">
        <v>5866</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5" t="str">
        <f>VLOOKUP(B783,SAOM!B$2:O2324,11,0)</f>
        <v>35410-000</v>
      </c>
      <c r="X783" s="37" t="str">
        <f>VLOOKUP(B783,SAOM!B$2:Q2324,13,0)</f>
        <v>00:20:0e:10:4f:64</v>
      </c>
      <c r="Y783" s="15">
        <v>41124</v>
      </c>
      <c r="Z783" s="13" t="s">
        <v>1492</v>
      </c>
      <c r="AA783" s="16">
        <v>41127</v>
      </c>
      <c r="AB783" s="32">
        <f>VLOOKUP(C783,Relatorios!A$3:B1554,2,0)</f>
        <v>41183</v>
      </c>
      <c r="AC783" s="45"/>
      <c r="AD783" s="16" t="str">
        <f>VLOOKUP(B783,SAOM!B$2:T2324,16,0)</f>
        <v>-</v>
      </c>
      <c r="AE783" s="16">
        <f t="shared" si="32"/>
        <v>41217</v>
      </c>
      <c r="AF783" s="16">
        <v>41290</v>
      </c>
      <c r="AG783" s="16"/>
      <c r="AH783" s="51"/>
      <c r="AI783" s="120"/>
      <c r="AJ783" s="120"/>
      <c r="AK783" s="13"/>
    </row>
    <row r="784" spans="1:37" s="17" customFormat="1" ht="15.75" customHeight="1">
      <c r="A784" s="43">
        <v>4024</v>
      </c>
      <c r="B784" s="35">
        <v>4024</v>
      </c>
      <c r="C784" s="35">
        <v>4024</v>
      </c>
      <c r="D784" s="37" t="str">
        <f>VLOOKUP(B784,SAOM!B$2:H2441,7,0)</f>
        <v>SES-OUTO-4024</v>
      </c>
      <c r="E784" s="15">
        <v>41116</v>
      </c>
      <c r="F784" s="15">
        <f t="shared" si="34"/>
        <v>41161</v>
      </c>
      <c r="G784" s="15">
        <f>VLOOKUP(B784,SAOM!B$2:D2328,3,0)</f>
        <v>41161</v>
      </c>
      <c r="H784" s="15">
        <f t="shared" si="31"/>
        <v>41176</v>
      </c>
      <c r="I784" s="15" t="s">
        <v>497</v>
      </c>
      <c r="J784" s="12" t="s">
        <v>511</v>
      </c>
      <c r="K784" s="37" t="str">
        <f>VLOOKUP(B784,SAOM!B$2:H2325,4,0)</f>
        <v>Aceito</v>
      </c>
      <c r="L784" s="12" t="s">
        <v>495</v>
      </c>
      <c r="M784" s="12" t="s">
        <v>497</v>
      </c>
      <c r="N784" s="13" t="s">
        <v>5866</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5" t="str">
        <f>VLOOKUP(B784,SAOM!B$2:O2325,11,0)</f>
        <v>35400-000</v>
      </c>
      <c r="X784" s="37" t="str">
        <f>VLOOKUP(B784,SAOM!B$2:Q2325,13,0)</f>
        <v>00:20:0E:10:4F:BD</v>
      </c>
      <c r="Y784" s="15">
        <v>41123</v>
      </c>
      <c r="Z784" s="13" t="s">
        <v>1461</v>
      </c>
      <c r="AA784" s="16">
        <v>41124</v>
      </c>
      <c r="AB784" s="32">
        <f>VLOOKUP(C784,Relatorios!A$3:B1555,2,0)</f>
        <v>41183</v>
      </c>
      <c r="AC784" s="45"/>
      <c r="AD784" s="16" t="str">
        <f>VLOOKUP(B784,SAOM!B$2:T2325,16,0)</f>
        <v>-</v>
      </c>
      <c r="AE784" s="16">
        <f t="shared" si="32"/>
        <v>41214</v>
      </c>
      <c r="AF784" s="16" t="s">
        <v>4492</v>
      </c>
      <c r="AG784" s="16"/>
      <c r="AH784" s="51"/>
      <c r="AI784" s="120"/>
      <c r="AJ784" s="120"/>
      <c r="AK784" s="13"/>
    </row>
    <row r="785" spans="1:42" s="17" customFormat="1" ht="15.75" customHeight="1">
      <c r="A785" s="43">
        <v>4026</v>
      </c>
      <c r="B785" s="35">
        <v>4026</v>
      </c>
      <c r="C785" s="35">
        <v>4026</v>
      </c>
      <c r="D785" s="37" t="str">
        <f>VLOOKUP(B785,SAOM!B$2:H2442,7,0)</f>
        <v>SES-OUTO-4026</v>
      </c>
      <c r="E785" s="15">
        <v>41116</v>
      </c>
      <c r="F785" s="15">
        <f t="shared" si="34"/>
        <v>41161</v>
      </c>
      <c r="G785" s="15">
        <f>VLOOKUP(B785,SAOM!B$2:D2329,3,0)</f>
        <v>41161</v>
      </c>
      <c r="H785" s="15">
        <f t="shared" si="31"/>
        <v>41176</v>
      </c>
      <c r="I785" s="15" t="s">
        <v>497</v>
      </c>
      <c r="J785" s="12" t="s">
        <v>511</v>
      </c>
      <c r="K785" s="37" t="str">
        <f>VLOOKUP(B785,SAOM!B$2:H2326,4,0)</f>
        <v>Aceito</v>
      </c>
      <c r="L785" s="12" t="s">
        <v>495</v>
      </c>
      <c r="M785" s="12" t="s">
        <v>497</v>
      </c>
      <c r="N785" s="13" t="s">
        <v>5866</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5" t="str">
        <f>VLOOKUP(B785,SAOM!B$2:O2326,11,0)</f>
        <v>35400-000</v>
      </c>
      <c r="X785" s="37" t="str">
        <f>VLOOKUP(B785,SAOM!B$2:Q2326,13,0)</f>
        <v>00:20:0E:10:4A:DB</v>
      </c>
      <c r="Y785" s="15">
        <v>41127</v>
      </c>
      <c r="Z785" s="13" t="s">
        <v>1492</v>
      </c>
      <c r="AA785" s="16">
        <v>41141</v>
      </c>
      <c r="AB785" s="32">
        <f>VLOOKUP(C785,Relatorios!A$3:B1556,2,0)</f>
        <v>41183</v>
      </c>
      <c r="AC785" s="45" t="s">
        <v>6384</v>
      </c>
      <c r="AD785" s="16" t="str">
        <f>VLOOKUP(B785,SAOM!B$2:T2326,16,0)</f>
        <v>-</v>
      </c>
      <c r="AE785" s="16">
        <f t="shared" si="32"/>
        <v>41231</v>
      </c>
      <c r="AF785" s="16" t="s">
        <v>4492</v>
      </c>
      <c r="AG785" s="16"/>
      <c r="AH785" s="51"/>
      <c r="AI785" s="120"/>
      <c r="AJ785" s="120"/>
      <c r="AK785" s="13"/>
    </row>
    <row r="786" spans="1:42" s="17" customFormat="1" ht="15.75" customHeight="1">
      <c r="A786" s="43">
        <v>4027</v>
      </c>
      <c r="B786" s="35">
        <v>4027</v>
      </c>
      <c r="C786" s="35">
        <v>4027</v>
      </c>
      <c r="D786" s="37" t="str">
        <f>VLOOKUP(B786,SAOM!B$2:H2443,7,0)</f>
        <v>SES-OUTO-4027</v>
      </c>
      <c r="E786" s="15">
        <v>41116</v>
      </c>
      <c r="F786" s="15">
        <f t="shared" si="34"/>
        <v>41161</v>
      </c>
      <c r="G786" s="15">
        <f>VLOOKUP(B786,SAOM!B$2:D2330,3,0)</f>
        <v>41161</v>
      </c>
      <c r="H786" s="15">
        <f t="shared" si="31"/>
        <v>41176</v>
      </c>
      <c r="I786" s="15" t="s">
        <v>497</v>
      </c>
      <c r="J786" s="12" t="s">
        <v>511</v>
      </c>
      <c r="K786" s="37" t="str">
        <f>VLOOKUP(B786,SAOM!B$2:H2327,4,0)</f>
        <v>Aceito</v>
      </c>
      <c r="L786" s="12" t="s">
        <v>495</v>
      </c>
      <c r="M786" s="12" t="s">
        <v>497</v>
      </c>
      <c r="N786" s="13" t="s">
        <v>5866</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5" t="str">
        <f>VLOOKUP(B786,SAOM!B$2:O2327,11,0)</f>
        <v>35400-000</v>
      </c>
      <c r="X786" s="37" t="str">
        <f>VLOOKUP(B786,SAOM!B$2:Q2327,13,0)</f>
        <v>00:20:0E:10:4C:5E</v>
      </c>
      <c r="Y786" s="15">
        <v>41124</v>
      </c>
      <c r="Z786" s="13" t="s">
        <v>5747</v>
      </c>
      <c r="AA786" s="16">
        <v>41127</v>
      </c>
      <c r="AB786" s="32">
        <f>VLOOKUP(C786,Relatorios!A$3:B1557,2,0)</f>
        <v>41183</v>
      </c>
      <c r="AC786" s="45"/>
      <c r="AD786" s="16" t="str">
        <f>VLOOKUP(B786,SAOM!B$2:T2327,16,0)</f>
        <v>-</v>
      </c>
      <c r="AE786" s="16">
        <f t="shared" si="32"/>
        <v>41217</v>
      </c>
      <c r="AF786" s="16">
        <v>41324</v>
      </c>
      <c r="AG786" s="16">
        <v>41324</v>
      </c>
      <c r="AH786" s="51" t="s">
        <v>8981</v>
      </c>
      <c r="AI786" s="120" t="s">
        <v>15908</v>
      </c>
      <c r="AJ786" s="120" t="s">
        <v>15909</v>
      </c>
      <c r="AK786" s="13"/>
    </row>
    <row r="787" spans="1:42" s="17" customFormat="1" ht="15.75" customHeight="1">
      <c r="A787" s="43">
        <v>4022</v>
      </c>
      <c r="B787" s="35">
        <v>4022</v>
      </c>
      <c r="C787" s="35">
        <v>4022</v>
      </c>
      <c r="D787" s="37" t="str">
        <f>VLOOKUP(B787,SAOM!B$2:H2444,7,0)</f>
        <v>SES-OUTO-4022</v>
      </c>
      <c r="E787" s="15">
        <v>41116</v>
      </c>
      <c r="F787" s="15">
        <f t="shared" si="34"/>
        <v>41161</v>
      </c>
      <c r="G787" s="15">
        <f>VLOOKUP(B787,SAOM!B$2:D2331,3,0)</f>
        <v>41161</v>
      </c>
      <c r="H787" s="15">
        <f t="shared" si="31"/>
        <v>41176</v>
      </c>
      <c r="I787" s="15" t="s">
        <v>497</v>
      </c>
      <c r="J787" s="12" t="s">
        <v>511</v>
      </c>
      <c r="K787" s="37" t="str">
        <f>VLOOKUP(B787,SAOM!B$2:H2328,4,0)</f>
        <v>Aceito</v>
      </c>
      <c r="L787" s="12" t="s">
        <v>495</v>
      </c>
      <c r="M787" s="12" t="s">
        <v>497</v>
      </c>
      <c r="N787" s="13" t="s">
        <v>5866</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5" t="str">
        <f>VLOOKUP(B787,SAOM!B$2:O2328,11,0)</f>
        <v>35400-000</v>
      </c>
      <c r="X787" s="37" t="str">
        <f>VLOOKUP(B787,SAOM!B$2:Q2328,13,0)</f>
        <v>00:20:0e:10:4f:a7</v>
      </c>
      <c r="Y787" s="15">
        <v>41137</v>
      </c>
      <c r="Z787" s="13" t="s">
        <v>6082</v>
      </c>
      <c r="AA787" s="16">
        <v>41137</v>
      </c>
      <c r="AB787" s="32">
        <f>VLOOKUP(C787,Relatorios!A$3:B1558,2,0)</f>
        <v>41183</v>
      </c>
      <c r="AC787" s="45"/>
      <c r="AD787" s="16" t="str">
        <f>VLOOKUP(B787,SAOM!B$2:T2328,16,0)</f>
        <v>-</v>
      </c>
      <c r="AE787" s="16">
        <f t="shared" si="32"/>
        <v>41227</v>
      </c>
      <c r="AF787" s="16" t="s">
        <v>4492</v>
      </c>
      <c r="AG787" s="16"/>
      <c r="AH787" s="51"/>
      <c r="AI787" s="120"/>
      <c r="AJ787" s="120"/>
      <c r="AK787" s="13"/>
    </row>
    <row r="788" spans="1:42" s="17" customFormat="1" ht="15.75" customHeight="1">
      <c r="A788" s="43">
        <v>4029</v>
      </c>
      <c r="B788" s="35">
        <v>4029</v>
      </c>
      <c r="C788" s="35">
        <v>4029</v>
      </c>
      <c r="D788" s="37" t="str">
        <f>VLOOKUP(B788,SAOM!B$2:H2445,7,0)</f>
        <v>SES-OUTO-4029</v>
      </c>
      <c r="E788" s="15">
        <v>41116</v>
      </c>
      <c r="F788" s="15">
        <f t="shared" si="34"/>
        <v>41161</v>
      </c>
      <c r="G788" s="15">
        <f>VLOOKUP(B788,SAOM!B$2:D2332,3,0)</f>
        <v>41161</v>
      </c>
      <c r="H788" s="15">
        <f t="shared" si="31"/>
        <v>41176</v>
      </c>
      <c r="I788" s="15" t="s">
        <v>497</v>
      </c>
      <c r="J788" s="12" t="s">
        <v>511</v>
      </c>
      <c r="K788" s="37" t="str">
        <f>VLOOKUP(B788,SAOM!B$2:H2329,4,0)</f>
        <v>Aceito</v>
      </c>
      <c r="L788" s="12" t="s">
        <v>495</v>
      </c>
      <c r="M788" s="12" t="s">
        <v>497</v>
      </c>
      <c r="N788" s="13" t="s">
        <v>5866</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5" t="str">
        <f>VLOOKUP(B788,SAOM!B$2:O2329,11,0)</f>
        <v>35400-000</v>
      </c>
      <c r="X788" s="37" t="str">
        <f>VLOOKUP(B788,SAOM!B$2:Q2329,13,0)</f>
        <v>00:20:0e:10:4f:8a</v>
      </c>
      <c r="Y788" s="15">
        <v>41138</v>
      </c>
      <c r="Z788" s="13" t="s">
        <v>5146</v>
      </c>
      <c r="AA788" s="16">
        <v>41141</v>
      </c>
      <c r="AB788" s="32">
        <f>VLOOKUP(C788,Relatorios!A$3:B1559,2,0)</f>
        <v>41183</v>
      </c>
      <c r="AC788" s="45"/>
      <c r="AD788" s="16" t="str">
        <f>VLOOKUP(B788,SAOM!B$2:T2329,16,0)</f>
        <v>-</v>
      </c>
      <c r="AE788" s="16">
        <f t="shared" si="32"/>
        <v>41231</v>
      </c>
      <c r="AF788" s="16">
        <v>41324</v>
      </c>
      <c r="AG788" s="16">
        <v>41324</v>
      </c>
      <c r="AH788" s="51" t="s">
        <v>8981</v>
      </c>
      <c r="AI788" s="120" t="s">
        <v>15908</v>
      </c>
      <c r="AJ788" s="120" t="s">
        <v>15911</v>
      </c>
      <c r="AK788" s="13" t="s">
        <v>4492</v>
      </c>
      <c r="AL788" s="16">
        <v>41292</v>
      </c>
      <c r="AM788" s="16">
        <v>41304</v>
      </c>
      <c r="AN788" s="51" t="s">
        <v>676</v>
      </c>
      <c r="AO788" s="120" t="s">
        <v>14670</v>
      </c>
      <c r="AP788" s="120" t="s">
        <v>14751</v>
      </c>
    </row>
    <row r="789" spans="1:42" s="17" customFormat="1" ht="15.75" customHeight="1">
      <c r="A789" s="43">
        <v>4028</v>
      </c>
      <c r="B789" s="35">
        <v>4028</v>
      </c>
      <c r="C789" s="35">
        <v>4028</v>
      </c>
      <c r="D789" s="37" t="str">
        <f>VLOOKUP(B789,SAOM!B$2:H2446,7,0)</f>
        <v>SES-OUTO-4028</v>
      </c>
      <c r="E789" s="15">
        <v>41116</v>
      </c>
      <c r="F789" s="15">
        <f t="shared" si="34"/>
        <v>41161</v>
      </c>
      <c r="G789" s="15">
        <f>VLOOKUP(B789,SAOM!B$2:D2333,3,0)</f>
        <v>41161</v>
      </c>
      <c r="H789" s="15">
        <f t="shared" si="31"/>
        <v>41176</v>
      </c>
      <c r="I789" s="15" t="s">
        <v>497</v>
      </c>
      <c r="J789" s="12" t="s">
        <v>511</v>
      </c>
      <c r="K789" s="37" t="str">
        <f>VLOOKUP(B789,SAOM!B$2:H2330,4,0)</f>
        <v>Aceito</v>
      </c>
      <c r="L789" s="12" t="s">
        <v>495</v>
      </c>
      <c r="M789" s="12" t="s">
        <v>497</v>
      </c>
      <c r="N789" s="13" t="s">
        <v>5866</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5" t="str">
        <f>VLOOKUP(B789,SAOM!B$2:O2330,11,0)</f>
        <v>35400-000</v>
      </c>
      <c r="X789" s="37" t="str">
        <f>VLOOKUP(B789,SAOM!B$2:Q2330,13,0)</f>
        <v>00:20:0e:10:4c:7c</v>
      </c>
      <c r="Y789" s="15">
        <v>41129</v>
      </c>
      <c r="Z789" s="13" t="s">
        <v>5747</v>
      </c>
      <c r="AA789" s="16">
        <v>41130</v>
      </c>
      <c r="AB789" s="32">
        <f>VLOOKUP(C789,Relatorios!A$3:B1560,2,0)</f>
        <v>41183</v>
      </c>
      <c r="AC789" s="45" t="s">
        <v>6239</v>
      </c>
      <c r="AD789" s="16" t="str">
        <f>VLOOKUP(B789,SAOM!B$2:T2330,16,0)</f>
        <v>-</v>
      </c>
      <c r="AE789" s="16">
        <f t="shared" si="32"/>
        <v>41220</v>
      </c>
      <c r="AF789" s="16" t="s">
        <v>4492</v>
      </c>
      <c r="AG789" s="16"/>
      <c r="AH789" s="51"/>
      <c r="AI789" s="120"/>
      <c r="AJ789" s="120"/>
      <c r="AK789" s="13"/>
    </row>
    <row r="790" spans="1:42" s="17" customFormat="1" ht="15.75" customHeight="1">
      <c r="A790" s="43">
        <v>4030</v>
      </c>
      <c r="B790" s="35">
        <v>4030</v>
      </c>
      <c r="C790" s="35">
        <v>4030</v>
      </c>
      <c r="D790" s="37" t="str">
        <f>VLOOKUP(B790,SAOM!B$2:H2447,7,0)</f>
        <v>SES-OUTO-4030</v>
      </c>
      <c r="E790" s="15">
        <v>41116</v>
      </c>
      <c r="F790" s="15">
        <f t="shared" si="34"/>
        <v>41161</v>
      </c>
      <c r="G790" s="15">
        <f>VLOOKUP(B790,SAOM!B$2:D2334,3,0)</f>
        <v>41161</v>
      </c>
      <c r="H790" s="15">
        <f t="shared" si="31"/>
        <v>41176</v>
      </c>
      <c r="I790" s="15" t="s">
        <v>497</v>
      </c>
      <c r="J790" s="12" t="s">
        <v>511</v>
      </c>
      <c r="K790" s="37" t="str">
        <f>VLOOKUP(B790,SAOM!B$2:H2331,4,0)</f>
        <v>Aceito</v>
      </c>
      <c r="L790" s="12" t="s">
        <v>495</v>
      </c>
      <c r="M790" s="12" t="s">
        <v>497</v>
      </c>
      <c r="N790" s="13" t="s">
        <v>5866</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5" t="str">
        <f>VLOOKUP(B790,SAOM!B$2:O2331,11,0)</f>
        <v>35400-000</v>
      </c>
      <c r="X790" s="37" t="str">
        <f>VLOOKUP(B790,SAOM!B$2:Q2331,13,0)</f>
        <v>00:20:0e:10:4a:e5</v>
      </c>
      <c r="Y790" s="15">
        <v>41163</v>
      </c>
      <c r="Z790" s="13" t="s">
        <v>7642</v>
      </c>
      <c r="AA790" s="16">
        <v>41163</v>
      </c>
      <c r="AB790" s="32">
        <f>VLOOKUP(C790,Relatorios!A$3:B1561,2,0)</f>
        <v>41193</v>
      </c>
      <c r="AC790" s="45"/>
      <c r="AD790" s="16" t="str">
        <f>VLOOKUP(B790,SAOM!B$2:T2331,16,0)</f>
        <v>-</v>
      </c>
      <c r="AE790" s="16">
        <f t="shared" si="32"/>
        <v>41253</v>
      </c>
      <c r="AF790" s="16" t="s">
        <v>4492</v>
      </c>
      <c r="AG790" s="16"/>
      <c r="AH790" s="51"/>
      <c r="AI790" s="120"/>
      <c r="AJ790" s="120"/>
      <c r="AK790" s="13"/>
    </row>
    <row r="791" spans="1:42" s="17" customFormat="1" ht="15.75" customHeight="1">
      <c r="A791" s="43">
        <v>4031</v>
      </c>
      <c r="B791" s="35">
        <v>4031</v>
      </c>
      <c r="C791" s="35">
        <v>4031</v>
      </c>
      <c r="D791" s="37" t="str">
        <f>VLOOKUP(B791,SAOM!B$2:H2448,7,0)</f>
        <v>SES-OUTO-4031</v>
      </c>
      <c r="E791" s="15">
        <v>41116</v>
      </c>
      <c r="F791" s="15">
        <f t="shared" si="34"/>
        <v>41161</v>
      </c>
      <c r="G791" s="15">
        <f>VLOOKUP(B791,SAOM!B$2:D2335,3,0)</f>
        <v>41161</v>
      </c>
      <c r="H791" s="15">
        <f t="shared" si="31"/>
        <v>41176</v>
      </c>
      <c r="I791" s="15" t="s">
        <v>497</v>
      </c>
      <c r="J791" s="12" t="s">
        <v>511</v>
      </c>
      <c r="K791" s="37" t="str">
        <f>VLOOKUP(B791,SAOM!B$2:H2332,4,0)</f>
        <v>Aceito</v>
      </c>
      <c r="L791" s="12" t="s">
        <v>495</v>
      </c>
      <c r="M791" s="12" t="s">
        <v>497</v>
      </c>
      <c r="N791" s="13" t="s">
        <v>5866</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5" t="str">
        <f>VLOOKUP(B791,SAOM!B$2:O2332,11,0)</f>
        <v>35400-000</v>
      </c>
      <c r="X791" s="37" t="str">
        <f>VLOOKUP(B791,SAOM!B$2:Q2332,13,0)</f>
        <v>00:20:0E:10:4B:0E</v>
      </c>
      <c r="Y791" s="15">
        <v>41158</v>
      </c>
      <c r="Z791" s="13" t="s">
        <v>5003</v>
      </c>
      <c r="AA791" s="16">
        <v>41158</v>
      </c>
      <c r="AB791" s="32">
        <f>VLOOKUP(C791,Relatorios!A$3:B1562,2,0)</f>
        <v>41193</v>
      </c>
      <c r="AC791" s="45"/>
      <c r="AD791" s="16" t="str">
        <f>VLOOKUP(B791,SAOM!B$2:T2332,16,0)</f>
        <v>-</v>
      </c>
      <c r="AE791" s="16">
        <f t="shared" si="32"/>
        <v>41248</v>
      </c>
      <c r="AF791" s="16" t="s">
        <v>4492</v>
      </c>
      <c r="AG791" s="16"/>
      <c r="AH791" s="51"/>
      <c r="AI791" s="120"/>
      <c r="AJ791" s="120"/>
      <c r="AK791" s="13"/>
    </row>
    <row r="792" spans="1:42" s="17" customFormat="1" ht="15.75" customHeight="1">
      <c r="A792" s="43">
        <v>4032</v>
      </c>
      <c r="B792" s="35">
        <v>4032</v>
      </c>
      <c r="C792" s="35">
        <v>4032</v>
      </c>
      <c r="D792" s="37" t="str">
        <f>VLOOKUP(B792,SAOM!B$2:H2449,7,0)</f>
        <v>SES-OUTO-4032</v>
      </c>
      <c r="E792" s="15">
        <v>41116</v>
      </c>
      <c r="F792" s="15">
        <f t="shared" si="34"/>
        <v>41161</v>
      </c>
      <c r="G792" s="15">
        <f>VLOOKUP(B792,SAOM!B$2:D2336,3,0)</f>
        <v>41161</v>
      </c>
      <c r="H792" s="15">
        <f t="shared" si="31"/>
        <v>41176</v>
      </c>
      <c r="I792" s="15" t="s">
        <v>497</v>
      </c>
      <c r="J792" s="12" t="s">
        <v>511</v>
      </c>
      <c r="K792" s="37" t="str">
        <f>VLOOKUP(B792,SAOM!B$2:H2333,4,0)</f>
        <v>Aceito</v>
      </c>
      <c r="L792" s="12" t="s">
        <v>495</v>
      </c>
      <c r="M792" s="12" t="s">
        <v>497</v>
      </c>
      <c r="N792" s="13" t="s">
        <v>5866</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5" t="str">
        <f>VLOOKUP(B792,SAOM!B$2:O2333,11,0)</f>
        <v>35400-000</v>
      </c>
      <c r="X792" s="37" t="str">
        <f>VLOOKUP(B792,SAOM!B$2:Q2333,13,0)</f>
        <v>00:20:0E:10:4B:15</v>
      </c>
      <c r="Y792" s="15">
        <v>41158</v>
      </c>
      <c r="Z792" s="13" t="s">
        <v>6080</v>
      </c>
      <c r="AA792" s="16">
        <v>41158</v>
      </c>
      <c r="AB792" s="32">
        <f>VLOOKUP(C792,Relatorios!A$3:B1563,2,0)</f>
        <v>41299</v>
      </c>
      <c r="AC792" s="45"/>
      <c r="AD792" s="16" t="str">
        <f>VLOOKUP(B792,SAOM!B$2:T2333,16,0)</f>
        <v>-</v>
      </c>
      <c r="AE792" s="16">
        <f t="shared" si="32"/>
        <v>41248</v>
      </c>
      <c r="AF792" s="16" t="s">
        <v>4492</v>
      </c>
      <c r="AG792" s="16"/>
      <c r="AH792" s="51"/>
      <c r="AI792" s="120"/>
      <c r="AJ792" s="120"/>
      <c r="AK792" s="13"/>
    </row>
    <row r="793" spans="1:42" s="17" customFormat="1" ht="15.75" customHeight="1">
      <c r="A793" s="43">
        <v>4033</v>
      </c>
      <c r="B793" s="35">
        <v>4033</v>
      </c>
      <c r="C793" s="35">
        <v>4033</v>
      </c>
      <c r="D793" s="37" t="str">
        <f>VLOOKUP(B793,SAOM!B$2:H2450,7,0)</f>
        <v>SES-OUTO-4033</v>
      </c>
      <c r="E793" s="15">
        <v>41116</v>
      </c>
      <c r="F793" s="15">
        <f t="shared" si="34"/>
        <v>41161</v>
      </c>
      <c r="G793" s="15">
        <f>VLOOKUP(B793,SAOM!B$2:D2337,3,0)</f>
        <v>41161</v>
      </c>
      <c r="H793" s="15">
        <f t="shared" si="31"/>
        <v>41176</v>
      </c>
      <c r="I793" s="15" t="s">
        <v>497</v>
      </c>
      <c r="J793" s="12" t="s">
        <v>511</v>
      </c>
      <c r="K793" s="37" t="str">
        <f>VLOOKUP(B793,SAOM!B$2:H2334,4,0)</f>
        <v>Aceito</v>
      </c>
      <c r="L793" s="12" t="s">
        <v>495</v>
      </c>
      <c r="M793" s="12" t="s">
        <v>497</v>
      </c>
      <c r="N793" s="13" t="s">
        <v>5866</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5" t="str">
        <f>VLOOKUP(B793,SAOM!B$2:O2334,11,0)</f>
        <v>35400-000</v>
      </c>
      <c r="X793" s="37" t="str">
        <f>VLOOKUP(B793,SAOM!B$2:Q2334,13,0)</f>
        <v>00:20:0E:10:4C:F0</v>
      </c>
      <c r="Y793" s="15">
        <v>41164</v>
      </c>
      <c r="Z793" s="13" t="s">
        <v>7645</v>
      </c>
      <c r="AA793" s="16">
        <v>41165</v>
      </c>
      <c r="AB793" s="32">
        <f>VLOOKUP(C793,Relatorios!A$3:B1564,2,0)</f>
        <v>41193</v>
      </c>
      <c r="AC793" s="45"/>
      <c r="AD793" s="16" t="str">
        <f>VLOOKUP(B793,SAOM!B$2:T2334,16,0)</f>
        <v>-</v>
      </c>
      <c r="AE793" s="16">
        <f t="shared" si="32"/>
        <v>41255</v>
      </c>
      <c r="AF793" s="16" t="s">
        <v>4492</v>
      </c>
      <c r="AG793" s="16"/>
      <c r="AH793" s="51"/>
      <c r="AI793" s="120"/>
      <c r="AJ793" s="120"/>
      <c r="AK793" s="13"/>
    </row>
    <row r="794" spans="1:42" s="17" customFormat="1" ht="15.75" customHeight="1">
      <c r="A794" s="43">
        <v>4035</v>
      </c>
      <c r="B794" s="35">
        <v>4035</v>
      </c>
      <c r="C794" s="35">
        <v>4035</v>
      </c>
      <c r="D794" s="37" t="str">
        <f>VLOOKUP(B794,SAOM!B$2:H2451,7,0)</f>
        <v>SES-OUTO-4035</v>
      </c>
      <c r="E794" s="15">
        <v>41116</v>
      </c>
      <c r="F794" s="15">
        <f t="shared" si="34"/>
        <v>41161</v>
      </c>
      <c r="G794" s="15">
        <f>VLOOKUP(B794,SAOM!B$2:D2338,3,0)</f>
        <v>41161</v>
      </c>
      <c r="H794" s="15">
        <f t="shared" si="31"/>
        <v>41176</v>
      </c>
      <c r="I794" s="15" t="s">
        <v>497</v>
      </c>
      <c r="J794" s="12" t="s">
        <v>511</v>
      </c>
      <c r="K794" s="37" t="str">
        <f>VLOOKUP(B794,SAOM!B$2:H2335,4,0)</f>
        <v>Aceito</v>
      </c>
      <c r="L794" s="12" t="s">
        <v>495</v>
      </c>
      <c r="M794" s="12" t="s">
        <v>495</v>
      </c>
      <c r="N794" s="13" t="s">
        <v>5866</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5" t="str">
        <f>VLOOKUP(B794,SAOM!B$2:O2335,11,0)</f>
        <v>35410-000</v>
      </c>
      <c r="X794" s="37" t="str">
        <f>VLOOKUP(B794,SAOM!B$2:Q2335,13,0)</f>
        <v>00:20:0E:10:4C:DA</v>
      </c>
      <c r="Y794" s="15">
        <v>41169</v>
      </c>
      <c r="Z794" s="13" t="s">
        <v>5003</v>
      </c>
      <c r="AA794" s="16">
        <v>41169</v>
      </c>
      <c r="AB794" s="32">
        <f>VLOOKUP(C794,Relatorios!A$3:B1565,2,0)</f>
        <v>41193</v>
      </c>
      <c r="AC794" s="45"/>
      <c r="AD794" s="16" t="str">
        <f>VLOOKUP(B794,SAOM!B$2:T2335,16,0)</f>
        <v>-</v>
      </c>
      <c r="AE794" s="16">
        <f t="shared" si="32"/>
        <v>41259</v>
      </c>
      <c r="AF794" s="16" t="s">
        <v>4492</v>
      </c>
      <c r="AG794" s="16"/>
      <c r="AH794" s="51"/>
      <c r="AI794" s="120"/>
      <c r="AJ794" s="120"/>
      <c r="AK794" s="13"/>
    </row>
    <row r="795" spans="1:42" s="17" customFormat="1" ht="15.75" customHeight="1">
      <c r="A795" s="43">
        <v>4036</v>
      </c>
      <c r="B795" s="35">
        <v>4036</v>
      </c>
      <c r="C795" s="35">
        <v>4036</v>
      </c>
      <c r="D795" s="37" t="str">
        <f>VLOOKUP(B795,SAOM!B$2:H2452,7,0)</f>
        <v>SES-OUTO-4036</v>
      </c>
      <c r="E795" s="15">
        <v>41116</v>
      </c>
      <c r="F795" s="15">
        <f t="shared" si="34"/>
        <v>41161</v>
      </c>
      <c r="G795" s="15">
        <f>VLOOKUP(B795,SAOM!B$2:D2339,3,0)</f>
        <v>41161</v>
      </c>
      <c r="H795" s="15">
        <f t="shared" si="31"/>
        <v>41176</v>
      </c>
      <c r="I795" s="15" t="s">
        <v>497</v>
      </c>
      <c r="J795" s="12" t="s">
        <v>511</v>
      </c>
      <c r="K795" s="37" t="str">
        <f>VLOOKUP(B795,SAOM!B$2:H2336,4,0)</f>
        <v>Aceito</v>
      </c>
      <c r="L795" s="12" t="s">
        <v>495</v>
      </c>
      <c r="M795" s="12" t="s">
        <v>497</v>
      </c>
      <c r="N795" s="13" t="s">
        <v>5866</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5" t="str">
        <f>VLOOKUP(B795,SAOM!B$2:O2336,11,0)</f>
        <v>35412-000</v>
      </c>
      <c r="X795" s="37" t="str">
        <f>VLOOKUP(B795,SAOM!B$2:Q2336,13,0)</f>
        <v>00:20:0e:10:4c:81</v>
      </c>
      <c r="Y795" s="15">
        <v>41170</v>
      </c>
      <c r="Z795" s="13" t="s">
        <v>5003</v>
      </c>
      <c r="AA795" s="16">
        <v>41171</v>
      </c>
      <c r="AB795" s="32">
        <f>VLOOKUP(C795,Relatorios!A$3:B1566,2,0)</f>
        <v>41193</v>
      </c>
      <c r="AC795" s="45"/>
      <c r="AD795" s="16" t="str">
        <f>VLOOKUP(B795,SAOM!B$2:T2336,16,0)</f>
        <v>-</v>
      </c>
      <c r="AE795" s="16">
        <f t="shared" si="32"/>
        <v>41261</v>
      </c>
      <c r="AF795" s="16" t="s">
        <v>4492</v>
      </c>
      <c r="AG795" s="16"/>
      <c r="AH795" s="51"/>
      <c r="AI795" s="120"/>
      <c r="AJ795" s="120"/>
      <c r="AK795" s="13"/>
    </row>
    <row r="796" spans="1:42"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1"/>
        <v>41188</v>
      </c>
      <c r="I796" s="15">
        <v>41145</v>
      </c>
      <c r="J796" s="12" t="s">
        <v>511</v>
      </c>
      <c r="K796" s="37" t="str">
        <f>VLOOKUP(B796,SAOM!B$2:H2337,4,0)</f>
        <v>Aceito</v>
      </c>
      <c r="L796" s="12" t="s">
        <v>495</v>
      </c>
      <c r="M796" s="12" t="s">
        <v>497</v>
      </c>
      <c r="N796" s="13" t="s">
        <v>5866</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5" t="str">
        <f>VLOOKUP(B796,SAOM!B$2:O2337,11,0)</f>
        <v>35412-000</v>
      </c>
      <c r="X796" s="37" t="str">
        <f>VLOOKUP(B796,SAOM!B$2:Q2337,13,0)</f>
        <v>00:20:0e:10:55:61</v>
      </c>
      <c r="Y796" s="15">
        <v>41255</v>
      </c>
      <c r="Z796" s="13" t="s">
        <v>8302</v>
      </c>
      <c r="AA796" s="16">
        <v>41255</v>
      </c>
      <c r="AB796" s="32">
        <f>VLOOKUP(C796,Relatorios!A$3:B1567,2,0)</f>
        <v>41291</v>
      </c>
      <c r="AC796" s="45" t="s">
        <v>7073</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2"/>
        <v>41345</v>
      </c>
      <c r="AF796" s="16">
        <v>41324</v>
      </c>
      <c r="AG796" s="16">
        <v>41324</v>
      </c>
      <c r="AH796" s="51" t="s">
        <v>8981</v>
      </c>
      <c r="AI796" s="120" t="s">
        <v>15908</v>
      </c>
      <c r="AJ796" s="120" t="s">
        <v>15910</v>
      </c>
      <c r="AK796" s="13" t="s">
        <v>4492</v>
      </c>
    </row>
    <row r="797" spans="1:42" s="17" customFormat="1" ht="15.75" customHeight="1">
      <c r="A797" s="43">
        <v>4042</v>
      </c>
      <c r="B797" s="35">
        <v>4042</v>
      </c>
      <c r="C797" s="35">
        <v>4042</v>
      </c>
      <c r="D797" s="37" t="str">
        <f>VLOOKUP(B797,SAOM!B$2:H2454,7,0)</f>
        <v>SES-OUTO-4042</v>
      </c>
      <c r="E797" s="15">
        <v>41116</v>
      </c>
      <c r="F797" s="15">
        <f t="shared" ref="F797:F842" si="35">E797+45</f>
        <v>41161</v>
      </c>
      <c r="G797" s="15">
        <f>VLOOKUP(B797,SAOM!B$2:D2341,3,0)</f>
        <v>41161</v>
      </c>
      <c r="H797" s="15">
        <f t="shared" si="31"/>
        <v>41176</v>
      </c>
      <c r="I797" s="15" t="s">
        <v>497</v>
      </c>
      <c r="J797" s="12" t="s">
        <v>511</v>
      </c>
      <c r="K797" s="37" t="str">
        <f>VLOOKUP(B797,SAOM!B$2:H2338,4,0)</f>
        <v>Aceito</v>
      </c>
      <c r="L797" s="12" t="s">
        <v>676</v>
      </c>
      <c r="M797" s="12" t="s">
        <v>497</v>
      </c>
      <c r="N797" s="13" t="s">
        <v>5866</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5" t="str">
        <f>VLOOKUP(B797,SAOM!B$2:O2338,11,0)</f>
        <v>35411-000</v>
      </c>
      <c r="X797" s="37" t="str">
        <f>VLOOKUP(B797,SAOM!B$2:Q2338,13,0)</f>
        <v>00:20:0e:10:4f:aa</v>
      </c>
      <c r="Y797" s="15">
        <v>41264</v>
      </c>
      <c r="Z797" s="13" t="s">
        <v>5613</v>
      </c>
      <c r="AA797" s="16">
        <v>41264</v>
      </c>
      <c r="AB797" s="32" t="e">
        <f>VLOOKUP(C797,Relatorios!A$3:B1568,2,0)</f>
        <v>#N/A</v>
      </c>
      <c r="AC797" s="45"/>
      <c r="AD797" s="16" t="str">
        <f>VLOOKUP(B797,SAOM!B$2:T2338,16,0)</f>
        <v>-</v>
      </c>
      <c r="AE797" s="16">
        <f t="shared" si="32"/>
        <v>41354</v>
      </c>
      <c r="AF797" s="16" t="s">
        <v>4492</v>
      </c>
      <c r="AG797" s="16"/>
      <c r="AH797" s="51"/>
      <c r="AI797" s="120"/>
      <c r="AJ797" s="120"/>
      <c r="AK797" s="13"/>
    </row>
    <row r="798" spans="1:42" s="271" customFormat="1" ht="15.75" customHeight="1">
      <c r="A798" s="260">
        <v>4047</v>
      </c>
      <c r="B798" s="196">
        <v>4047</v>
      </c>
      <c r="C798" s="35">
        <v>4047</v>
      </c>
      <c r="D798" s="196" t="str">
        <f>VLOOKUP(B798,SAOM!B$2:H2455,7,0)</f>
        <v>SES-OUTO-4047</v>
      </c>
      <c r="E798" s="261">
        <v>41116</v>
      </c>
      <c r="F798" s="261">
        <f t="shared" si="35"/>
        <v>41161</v>
      </c>
      <c r="G798" s="261">
        <f>VLOOKUP(B798,SAOM!B$2:D2342,3,0)</f>
        <v>41161</v>
      </c>
      <c r="H798" s="261">
        <f t="shared" si="31"/>
        <v>41176</v>
      </c>
      <c r="I798" s="261">
        <v>41292</v>
      </c>
      <c r="J798" s="262" t="s">
        <v>2335</v>
      </c>
      <c r="K798" s="196" t="str">
        <f>VLOOKUP(B798,SAOM!B$2:H2339,4,0)</f>
        <v>Paralisado</v>
      </c>
      <c r="L798" s="262" t="s">
        <v>495</v>
      </c>
      <c r="M798" s="262" t="s">
        <v>497</v>
      </c>
      <c r="N798" s="263" t="s">
        <v>5866</v>
      </c>
      <c r="O798" s="263" t="str">
        <f>VLOOKUP(N798,Coordenadas!B$2:C1645,2,0)</f>
        <v>CENTRO</v>
      </c>
      <c r="P798" s="263" t="str">
        <f>VLOOKUP(N798,Coordenadas!B$2:D1645,3,0)</f>
        <v xml:space="preserve"> 20°23'7.59"S</v>
      </c>
      <c r="Q798" s="263" t="str">
        <f>VLOOKUP(N798,Coordenadas!B$2:E1645,4,0)</f>
        <v xml:space="preserve"> 43°30'12.33"O</v>
      </c>
      <c r="R798" s="196">
        <v>4033</v>
      </c>
      <c r="S798" s="261">
        <v>41156</v>
      </c>
      <c r="T798" s="264" t="str">
        <f>VLOOKUP(B798,SAOM!B$2:M2339,9,0)</f>
        <v>Natália Neiva</v>
      </c>
      <c r="U798" s="261" t="str">
        <f>VLOOKUP(B798,SAOM!B$2:N2339,10,0)</f>
        <v>Rua Geraldo Paiva</v>
      </c>
      <c r="V798" s="264" t="str">
        <f>VLOOKUP(B798,SAOM!B$2:P2339,12,0)</f>
        <v>(31)35542224</v>
      </c>
      <c r="W798" s="265" t="str">
        <f>VLOOKUP(B798,SAOM!B$2:O2339,11,0)</f>
        <v>35400-000</v>
      </c>
      <c r="X798" s="196" t="str">
        <f>VLOOKUP(B798,SAOM!B$2:Q2339,13,0)</f>
        <v>00:20:0e:10:58:a2</v>
      </c>
      <c r="Y798" s="261">
        <v>41333</v>
      </c>
      <c r="Z798" s="263" t="s">
        <v>15982</v>
      </c>
      <c r="AA798" s="266"/>
      <c r="AB798" s="267" t="e">
        <f>VLOOKUP(C798,Relatorios!A$3:B1569,2,0)</f>
        <v>#N/A</v>
      </c>
      <c r="AC798" s="268" t="s">
        <v>15983</v>
      </c>
      <c r="AD798" s="266" t="str">
        <f>VLOOKUP(B798,SAOM!B$2:T2339,16,0)</f>
        <v>18/01/2013 12:54:59 	Hernan Martins Alves 	Conforme Aline, o endereço correto do local é Rua Nossa Senhora dos Prazeres 255, Distrito de Lavras Novas - Ouro Preto.   	Pendência Ativação</v>
      </c>
      <c r="AE798" s="266">
        <f t="shared" si="32"/>
        <v>90</v>
      </c>
      <c r="AF798" s="266" t="s">
        <v>4492</v>
      </c>
      <c r="AG798" s="266"/>
      <c r="AH798" s="269"/>
      <c r="AI798" s="270" t="s">
        <v>13267</v>
      </c>
      <c r="AJ798" s="270"/>
      <c r="AK798" s="263"/>
    </row>
    <row r="799" spans="1:42" s="62" customFormat="1" ht="15.75" customHeight="1">
      <c r="A799" s="43">
        <v>4049</v>
      </c>
      <c r="B799" s="35">
        <v>4049</v>
      </c>
      <c r="C799" s="35">
        <v>4049</v>
      </c>
      <c r="D799" s="37" t="str">
        <f>VLOOKUP(B799,SAOM!B$2:H2456,7,0)</f>
        <v>SES-OUTO-4049</v>
      </c>
      <c r="E799" s="28">
        <v>41116</v>
      </c>
      <c r="F799" s="28">
        <f t="shared" si="35"/>
        <v>41161</v>
      </c>
      <c r="G799" s="15">
        <f>VLOOKUP(B799,SAOM!B$2:D2343,3,0)</f>
        <v>41191</v>
      </c>
      <c r="H799" s="28">
        <f t="shared" si="31"/>
        <v>41176</v>
      </c>
      <c r="I799" s="28">
        <v>41185</v>
      </c>
      <c r="J799" s="52" t="s">
        <v>511</v>
      </c>
      <c r="K799" s="37" t="str">
        <f>VLOOKUP(B799,SAOM!B$2:H2340,4,0)</f>
        <v>Aceito</v>
      </c>
      <c r="L799" s="12" t="s">
        <v>495</v>
      </c>
      <c r="M799" s="52" t="s">
        <v>497</v>
      </c>
      <c r="N799" s="44" t="s">
        <v>5866</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5" t="str">
        <f>VLOOKUP(B799,SAOM!B$2:O2340,11,0)</f>
        <v>35413-000</v>
      </c>
      <c r="X799" s="37" t="str">
        <f>VLOOKUP(B799,SAOM!B$2:Q2340,13,0)</f>
        <v>00:20:0e:10:55:27</v>
      </c>
      <c r="Y799" s="28">
        <v>41250</v>
      </c>
      <c r="Z799" s="13" t="s">
        <v>8302</v>
      </c>
      <c r="AA799" s="60">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60">
        <f t="shared" si="32"/>
        <v>41343</v>
      </c>
      <c r="AF799" s="60">
        <v>41324</v>
      </c>
      <c r="AG799" s="60">
        <v>41324</v>
      </c>
      <c r="AH799" s="51" t="s">
        <v>8981</v>
      </c>
      <c r="AI799" s="120" t="s">
        <v>15908</v>
      </c>
      <c r="AJ799" s="121" t="s">
        <v>15912</v>
      </c>
      <c r="AK799" s="44"/>
    </row>
    <row r="800" spans="1:42"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ref="H800:H863" si="36">F800+15</f>
        <v>41176</v>
      </c>
      <c r="I800" s="15" t="s">
        <v>497</v>
      </c>
      <c r="J800" s="12" t="s">
        <v>511</v>
      </c>
      <c r="K800" s="37" t="str">
        <f>VLOOKUP(B800,SAOM!B$2:H2341,4,0)</f>
        <v>Aceito</v>
      </c>
      <c r="L800" s="12" t="s">
        <v>495</v>
      </c>
      <c r="M800" s="12" t="s">
        <v>497</v>
      </c>
      <c r="N800" s="13" t="s">
        <v>5866</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5" t="str">
        <f>VLOOKUP(B800,SAOM!B$2:O2341,11,0)</f>
        <v>35414-000</v>
      </c>
      <c r="X800" s="37" t="str">
        <f>VLOOKUP(B800,SAOM!B$2:Q2341,13,0)</f>
        <v>00:20:0e:10:4f:b4</v>
      </c>
      <c r="Y800" s="15">
        <v>41149</v>
      </c>
      <c r="Z800" s="13" t="s">
        <v>6611</v>
      </c>
      <c r="AA800" s="16">
        <v>41149</v>
      </c>
      <c r="AB800" s="32">
        <f>VLOOKUP(C800,Relatorios!A$3:B1571,2,0)</f>
        <v>41183</v>
      </c>
      <c r="AC800" s="45"/>
      <c r="AD800" s="16" t="str">
        <f>VLOOKUP(B800,SAOM!B$2:T2341,16,0)</f>
        <v>-</v>
      </c>
      <c r="AE800" s="16">
        <f t="shared" ref="AE800:AE863" si="37">AA800+90</f>
        <v>41239</v>
      </c>
      <c r="AF800" s="16">
        <v>41324</v>
      </c>
      <c r="AG800" s="16">
        <v>41324</v>
      </c>
      <c r="AH800" s="51" t="s">
        <v>8981</v>
      </c>
      <c r="AI800" s="120" t="s">
        <v>15916</v>
      </c>
      <c r="AJ800" s="120" t="s">
        <v>15917</v>
      </c>
      <c r="AK800" s="13"/>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6"/>
        <v>41176</v>
      </c>
      <c r="I801" s="15" t="s">
        <v>497</v>
      </c>
      <c r="J801" s="12" t="s">
        <v>511</v>
      </c>
      <c r="K801" s="37" t="str">
        <f>VLOOKUP(B801,SAOM!B$2:H2342,4,0)</f>
        <v>Aceito</v>
      </c>
      <c r="L801" s="12" t="s">
        <v>495</v>
      </c>
      <c r="M801" s="12" t="s">
        <v>497</v>
      </c>
      <c r="N801" s="13" t="s">
        <v>5866</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5" t="str">
        <f>VLOOKUP(B801,SAOM!B$2:O2342,11,0)</f>
        <v>35409-000</v>
      </c>
      <c r="X801" s="37" t="str">
        <f>VLOOKUP(B801,SAOM!B$2:Q2342,13,0)</f>
        <v>00:20:0e:10:4c:e0</v>
      </c>
      <c r="Y801" s="15">
        <v>41151</v>
      </c>
      <c r="Z801" s="13" t="s">
        <v>7227</v>
      </c>
      <c r="AA801" s="16">
        <v>41151</v>
      </c>
      <c r="AB801" s="32">
        <f>VLOOKUP(C801,Relatorios!A$3:B1572,2,0)</f>
        <v>41254</v>
      </c>
      <c r="AC801" s="45"/>
      <c r="AD801" s="16" t="str">
        <f>VLOOKUP(B801,SAOM!B$2:T2342,16,0)</f>
        <v>-</v>
      </c>
      <c r="AE801" s="16">
        <f t="shared" si="37"/>
        <v>41241</v>
      </c>
      <c r="AF801" s="16">
        <v>41324</v>
      </c>
      <c r="AG801" s="16">
        <v>41324</v>
      </c>
      <c r="AH801" s="51" t="s">
        <v>8981</v>
      </c>
      <c r="AI801" s="120" t="s">
        <v>15908</v>
      </c>
      <c r="AJ801" s="120" t="s">
        <v>15918</v>
      </c>
      <c r="AK801" s="13"/>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6"/>
        <v>41176</v>
      </c>
      <c r="I802" s="15" t="s">
        <v>497</v>
      </c>
      <c r="J802" s="12" t="s">
        <v>511</v>
      </c>
      <c r="K802" s="37" t="str">
        <f>VLOOKUP(B802,SAOM!B$2:H2343,4,0)</f>
        <v>Aceito</v>
      </c>
      <c r="L802" s="12" t="s">
        <v>495</v>
      </c>
      <c r="M802" s="12" t="s">
        <v>497</v>
      </c>
      <c r="N802" s="13" t="s">
        <v>5866</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5" t="str">
        <f>VLOOKUP(B802,SAOM!B$2:O2343,11,0)</f>
        <v>35416-000</v>
      </c>
      <c r="X802" s="37" t="str">
        <f>VLOOKUP(B802,SAOM!B$2:Q2343,13,0)</f>
        <v>00:20:0e:10:4a:bc</v>
      </c>
      <c r="Y802" s="15">
        <v>41135</v>
      </c>
      <c r="Z802" s="13" t="s">
        <v>6593</v>
      </c>
      <c r="AA802" s="16">
        <v>41135</v>
      </c>
      <c r="AB802" s="32">
        <f>VLOOKUP(C802,Relatorios!A$3:B1573,2,0)</f>
        <v>41183</v>
      </c>
      <c r="AC802" s="45"/>
      <c r="AD802" s="16" t="str">
        <f>VLOOKUP(B802,SAOM!B$2:T2343,16,0)</f>
        <v>-</v>
      </c>
      <c r="AE802" s="16">
        <f t="shared" si="37"/>
        <v>41225</v>
      </c>
      <c r="AF802" s="16" t="s">
        <v>4492</v>
      </c>
      <c r="AG802" s="16"/>
      <c r="AH802" s="51"/>
      <c r="AI802" s="120"/>
      <c r="AJ802" s="120"/>
      <c r="AK802" s="13"/>
    </row>
    <row r="803" spans="1:42" s="62"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6"/>
        <v>41176</v>
      </c>
      <c r="I803" s="28" t="s">
        <v>497</v>
      </c>
      <c r="J803" s="52" t="s">
        <v>511</v>
      </c>
      <c r="K803" s="35" t="str">
        <f>VLOOKUP(B803,SAOM!B$2:H2344,4,0)</f>
        <v>Aceito</v>
      </c>
      <c r="L803" s="52" t="s">
        <v>495</v>
      </c>
      <c r="M803" s="52" t="s">
        <v>497</v>
      </c>
      <c r="N803" s="44" t="s">
        <v>5866</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9" t="str">
        <f>VLOOKUP(B803,SAOM!B$2:M2344,9,0)</f>
        <v>Thaline Alves</v>
      </c>
      <c r="U803" s="28" t="str">
        <f>VLOOKUP(B803,SAOM!B$2:N2344,10,0)</f>
        <v>Rua Principal,S/Nº</v>
      </c>
      <c r="V803" s="59" t="str">
        <f>VLOOKUP(B803,SAOM!B$2:P2344,12,0)</f>
        <v>(31)35535100</v>
      </c>
      <c r="W803" s="181" t="str">
        <f>VLOOKUP(B803,SAOM!B$2:O2344,11,0)</f>
        <v>35412-000</v>
      </c>
      <c r="X803" s="35" t="str">
        <f>VLOOKUP(B803,SAOM!B$2:Q2344,13,0)</f>
        <v>00:20:0e:10:4b:19</v>
      </c>
      <c r="Y803" s="28">
        <v>41131</v>
      </c>
      <c r="Z803" s="44" t="s">
        <v>5677</v>
      </c>
      <c r="AA803" s="60">
        <v>41134</v>
      </c>
      <c r="AB803" s="32">
        <f>VLOOKUP(C803,Relatorios!A$3:B1574,2,0)</f>
        <v>41291</v>
      </c>
      <c r="AC803" s="49"/>
      <c r="AD803" s="60" t="str">
        <f>VLOOKUP(B803,SAOM!B$2:T2344,16,0)</f>
        <v>-</v>
      </c>
      <c r="AE803" s="60">
        <f t="shared" si="37"/>
        <v>41224</v>
      </c>
      <c r="AF803" s="60">
        <v>41253</v>
      </c>
      <c r="AG803" s="60">
        <v>41264</v>
      </c>
      <c r="AH803" s="187" t="s">
        <v>8981</v>
      </c>
      <c r="AI803" s="121" t="s">
        <v>12553</v>
      </c>
      <c r="AJ803" s="121" t="s">
        <v>13656</v>
      </c>
      <c r="AK803" s="44" t="s">
        <v>4492</v>
      </c>
      <c r="AL803" s="60">
        <v>41187</v>
      </c>
      <c r="AM803" s="60">
        <v>41198</v>
      </c>
      <c r="AN803" s="187" t="s">
        <v>676</v>
      </c>
      <c r="AO803" s="121" t="s">
        <v>9027</v>
      </c>
      <c r="AP803" s="226" t="s">
        <v>9050</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6"/>
        <v>41176</v>
      </c>
      <c r="I804" s="15" t="s">
        <v>497</v>
      </c>
      <c r="J804" s="12" t="s">
        <v>511</v>
      </c>
      <c r="K804" s="37" t="str">
        <f>VLOOKUP(B804,SAOM!B$2:H2345,4,0)</f>
        <v>Aceito</v>
      </c>
      <c r="L804" s="12" t="s">
        <v>495</v>
      </c>
      <c r="M804" s="12" t="s">
        <v>497</v>
      </c>
      <c r="N804" s="13" t="s">
        <v>5866</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v>
      </c>
      <c r="U804" s="15" t="str">
        <f>VLOOKUP(B804,SAOM!B$2:N2345,10,0)</f>
        <v>Rua Principal,S/Nº</v>
      </c>
      <c r="V804" s="39" t="str">
        <f>VLOOKUP(B804,SAOM!B$2:P2345,12,0)</f>
        <v>(31)35537150</v>
      </c>
      <c r="W804" s="65" t="str">
        <f>VLOOKUP(B804,SAOM!B$2:O2345,11,0)</f>
        <v>35406-000</v>
      </c>
      <c r="X804" s="37" t="str">
        <f>VLOOKUP(B804,SAOM!B$2:Q2345,13,0)</f>
        <v>00:20:0E:10:4A:EF</v>
      </c>
      <c r="Y804" s="15">
        <v>41137</v>
      </c>
      <c r="Z804" s="13" t="s">
        <v>5677</v>
      </c>
      <c r="AA804" s="16">
        <v>41137</v>
      </c>
      <c r="AB804" s="32">
        <f>VLOOKUP(C804,Relatorios!A$3:B1575,2,0)</f>
        <v>41183</v>
      </c>
      <c r="AC804" s="45"/>
      <c r="AD804" s="16" t="str">
        <f>VLOOKUP(B804,SAOM!B$2:T2345,16,0)</f>
        <v>-</v>
      </c>
      <c r="AE804" s="16">
        <f t="shared" si="37"/>
        <v>41227</v>
      </c>
      <c r="AF804" s="16" t="s">
        <v>4492</v>
      </c>
      <c r="AG804" s="16"/>
      <c r="AH804" s="51"/>
      <c r="AI804" s="120"/>
      <c r="AJ804" s="120"/>
      <c r="AK804" s="13"/>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6"/>
        <v>41176</v>
      </c>
      <c r="I805" s="15" t="s">
        <v>497</v>
      </c>
      <c r="J805" s="12" t="s">
        <v>511</v>
      </c>
      <c r="K805" s="37" t="str">
        <f>VLOOKUP(B805,SAOM!B$2:H2346,4,0)</f>
        <v>Aceito</v>
      </c>
      <c r="L805" s="12" t="s">
        <v>495</v>
      </c>
      <c r="M805" s="12" t="s">
        <v>497</v>
      </c>
      <c r="N805" s="13" t="s">
        <v>5866</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5" t="str">
        <f>VLOOKUP(B805,SAOM!B$2:O2346,11,0)</f>
        <v>35410-000</v>
      </c>
      <c r="X805" s="37" t="str">
        <f>VLOOKUP(B805,SAOM!B$2:Q2346,13,0)</f>
        <v>00:20:0e:10:4b:10</v>
      </c>
      <c r="Y805" s="15">
        <v>41137</v>
      </c>
      <c r="Z805" s="13" t="s">
        <v>5677</v>
      </c>
      <c r="AA805" s="16">
        <v>41138</v>
      </c>
      <c r="AB805" s="32">
        <f>VLOOKUP(C805,Relatorios!A$3:B1576,2,0)</f>
        <v>41183</v>
      </c>
      <c r="AC805" s="45"/>
      <c r="AD805" s="16" t="str">
        <f>VLOOKUP(B805,SAOM!B$2:T2346,16,0)</f>
        <v>-</v>
      </c>
      <c r="AE805" s="16">
        <f t="shared" si="37"/>
        <v>41228</v>
      </c>
      <c r="AF805" s="16" t="s">
        <v>4492</v>
      </c>
      <c r="AG805" s="16"/>
      <c r="AH805" s="51"/>
      <c r="AI805" s="120"/>
      <c r="AJ805" s="120"/>
      <c r="AK805" s="13"/>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6"/>
        <v>41176</v>
      </c>
      <c r="I806" s="15" t="s">
        <v>497</v>
      </c>
      <c r="J806" s="12" t="s">
        <v>511</v>
      </c>
      <c r="K806" s="37" t="str">
        <f>VLOOKUP(B806,SAOM!B$2:H2347,4,0)</f>
        <v>Aceito</v>
      </c>
      <c r="L806" s="12" t="s">
        <v>495</v>
      </c>
      <c r="M806" s="12" t="s">
        <v>497</v>
      </c>
      <c r="N806" s="13" t="s">
        <v>5866</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5" t="str">
        <f>VLOOKUP(B806,SAOM!B$2:O2347,11,0)</f>
        <v>35410-000</v>
      </c>
      <c r="X806" s="37" t="str">
        <f>VLOOKUP(B806,SAOM!B$2:Q2347,13,0)</f>
        <v>00:20:0e:10:4a:c1</v>
      </c>
      <c r="Y806" s="15">
        <v>41132</v>
      </c>
      <c r="Z806" s="13" t="s">
        <v>6389</v>
      </c>
      <c r="AA806" s="16">
        <v>41134</v>
      </c>
      <c r="AB806" s="32">
        <f>VLOOKUP(C806,Relatorios!A$3:B1577,2,0)</f>
        <v>41183</v>
      </c>
      <c r="AC806" s="45"/>
      <c r="AD806" s="16" t="str">
        <f>VLOOKUP(B806,SAOM!B$2:T2347,16,0)</f>
        <v>-</v>
      </c>
      <c r="AE806" s="16">
        <f t="shared" si="37"/>
        <v>41224</v>
      </c>
      <c r="AF806" s="16" t="s">
        <v>4492</v>
      </c>
      <c r="AG806" s="16"/>
      <c r="AH806" s="51"/>
      <c r="AI806" s="120"/>
      <c r="AJ806" s="120"/>
      <c r="AK806" s="13"/>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6"/>
        <v>41176</v>
      </c>
      <c r="I807" s="15" t="s">
        <v>497</v>
      </c>
      <c r="J807" s="12" t="s">
        <v>511</v>
      </c>
      <c r="K807" s="37" t="str">
        <f>VLOOKUP(B807,SAOM!B$2:H2348,4,0)</f>
        <v>Aceito</v>
      </c>
      <c r="L807" s="12" t="s">
        <v>495</v>
      </c>
      <c r="M807" s="12" t="s">
        <v>495</v>
      </c>
      <c r="N807" s="13" t="s">
        <v>5866</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5" t="str">
        <f>VLOOKUP(B807,SAOM!B$2:O2348,11,0)</f>
        <v>35407-000</v>
      </c>
      <c r="X807" s="37" t="str">
        <f>VLOOKUP(B807,SAOM!B$2:Q2348,13,0)</f>
        <v>00:20:0E:10:4A:FA</v>
      </c>
      <c r="Y807" s="15">
        <v>41135</v>
      </c>
      <c r="Z807" s="13" t="s">
        <v>6594</v>
      </c>
      <c r="AA807" s="16">
        <v>41135</v>
      </c>
      <c r="AB807" s="32">
        <f>VLOOKUP(C807,Relatorios!A$3:B1578,2,0)</f>
        <v>41183</v>
      </c>
      <c r="AC807" s="45"/>
      <c r="AD807" s="16" t="str">
        <f>VLOOKUP(B807,SAOM!B$2:T2348,16,0)</f>
        <v>-</v>
      </c>
      <c r="AE807" s="16">
        <f t="shared" si="37"/>
        <v>41225</v>
      </c>
      <c r="AF807" s="16" t="s">
        <v>4492</v>
      </c>
      <c r="AG807" s="16"/>
      <c r="AH807" s="51"/>
      <c r="AI807" s="120"/>
      <c r="AJ807" s="120"/>
      <c r="AK807" s="13"/>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6"/>
        <v>41176</v>
      </c>
      <c r="I808" s="15" t="s">
        <v>497</v>
      </c>
      <c r="J808" s="12" t="s">
        <v>511</v>
      </c>
      <c r="K808" s="37" t="str">
        <f>VLOOKUP(B808,SAOM!B$2:H2349,4,0)</f>
        <v>Aceito</v>
      </c>
      <c r="L808" s="12" t="s">
        <v>495</v>
      </c>
      <c r="M808" s="12" t="s">
        <v>497</v>
      </c>
      <c r="N808" s="13" t="s">
        <v>5866</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5" t="str">
        <f>VLOOKUP(B808,SAOM!B$2:O2349,11,0)</f>
        <v>35410-000</v>
      </c>
      <c r="X808" s="37" t="str">
        <f>VLOOKUP(B808,SAOM!B$2:Q2349,13,0)</f>
        <v>00:20:0E:10:4B:0D</v>
      </c>
      <c r="Y808" s="15">
        <v>41134</v>
      </c>
      <c r="Z808" s="13" t="s">
        <v>6392</v>
      </c>
      <c r="AA808" s="16">
        <v>41134</v>
      </c>
      <c r="AB808" s="32">
        <f>VLOOKUP(C808,Relatorios!A$3:B1579,2,0)</f>
        <v>41183</v>
      </c>
      <c r="AC808" s="45"/>
      <c r="AD808" s="16" t="str">
        <f>VLOOKUP(B808,SAOM!B$2:T2349,16,0)</f>
        <v>-</v>
      </c>
      <c r="AE808" s="16">
        <f t="shared" si="37"/>
        <v>41224</v>
      </c>
      <c r="AF808" s="16" t="s">
        <v>4492</v>
      </c>
      <c r="AG808" s="16"/>
      <c r="AH808" s="51"/>
      <c r="AI808" s="120"/>
      <c r="AJ808" s="120"/>
      <c r="AK808" s="13"/>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6"/>
        <v>41176</v>
      </c>
      <c r="I809" s="15" t="s">
        <v>497</v>
      </c>
      <c r="J809" s="12" t="s">
        <v>511</v>
      </c>
      <c r="K809" s="37" t="str">
        <f>VLOOKUP(B809,SAOM!B$2:H2350,4,0)</f>
        <v>Aceito</v>
      </c>
      <c r="L809" s="12" t="s">
        <v>495</v>
      </c>
      <c r="M809" s="12" t="s">
        <v>497</v>
      </c>
      <c r="N809" s="13" t="s">
        <v>5866</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5" t="str">
        <f>VLOOKUP(B809,SAOM!B$2:O2350,11,0)</f>
        <v>35400-000</v>
      </c>
      <c r="X809" s="37" t="str">
        <f>VLOOKUP(B809,SAOM!B$2:Q2350,13,0)</f>
        <v>00:20:0E:10:4C:7F</v>
      </c>
      <c r="Y809" s="15">
        <v>41131</v>
      </c>
      <c r="Z809" s="13" t="s">
        <v>6385</v>
      </c>
      <c r="AA809" s="16">
        <v>41134</v>
      </c>
      <c r="AB809" s="32">
        <f>VLOOKUP(C809,Relatorios!A$3:B1580,2,0)</f>
        <v>41183</v>
      </c>
      <c r="AC809" s="45" t="s">
        <v>6239</v>
      </c>
      <c r="AD809" s="16" t="str">
        <f>VLOOKUP(B809,SAOM!B$2:T2350,16,0)</f>
        <v>-</v>
      </c>
      <c r="AE809" s="16">
        <f t="shared" si="37"/>
        <v>41224</v>
      </c>
      <c r="AF809" s="16" t="s">
        <v>4492</v>
      </c>
      <c r="AG809" s="16"/>
      <c r="AH809" s="51"/>
      <c r="AI809" s="120"/>
      <c r="AJ809" s="120"/>
      <c r="AK809" s="13"/>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6"/>
        <v>41176</v>
      </c>
      <c r="I810" s="15" t="s">
        <v>497</v>
      </c>
      <c r="J810" s="12" t="s">
        <v>511</v>
      </c>
      <c r="K810" s="37" t="str">
        <f>VLOOKUP(B810,SAOM!B$2:H2351,4,0)</f>
        <v>Aceito</v>
      </c>
      <c r="L810" s="12" t="s">
        <v>495</v>
      </c>
      <c r="M810" s="12" t="s">
        <v>497</v>
      </c>
      <c r="N810" s="13" t="s">
        <v>5866</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5" t="str">
        <f>VLOOKUP(B810,SAOM!B$2:O2351,11,0)</f>
        <v>35414-000</v>
      </c>
      <c r="X810" s="37" t="str">
        <f>VLOOKUP(B810,SAOM!B$2:Q2351,13,0)</f>
        <v>00:20:0e:10:4a:e7</v>
      </c>
      <c r="Y810" s="15">
        <v>41135</v>
      </c>
      <c r="Z810" s="13" t="s">
        <v>6392</v>
      </c>
      <c r="AA810" s="16">
        <v>41135</v>
      </c>
      <c r="AB810" s="32">
        <f>VLOOKUP(C810,Relatorios!A$3:B1581,2,0)</f>
        <v>41183</v>
      </c>
      <c r="AC810" s="45"/>
      <c r="AD810" s="16" t="str">
        <f>VLOOKUP(B810,SAOM!B$2:T2351,16,0)</f>
        <v>-</v>
      </c>
      <c r="AE810" s="16">
        <f t="shared" si="37"/>
        <v>41225</v>
      </c>
      <c r="AF810" s="16" t="s">
        <v>4492</v>
      </c>
      <c r="AG810" s="16"/>
      <c r="AH810" s="51"/>
      <c r="AI810" s="120"/>
      <c r="AJ810" s="120"/>
      <c r="AK810" s="13"/>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6"/>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5" t="str">
        <f>VLOOKUP(B811,SAOM!B$2:O2352,11,0)</f>
        <v>36700-003</v>
      </c>
      <c r="X811" s="37" t="str">
        <f>VLOOKUP(B811,SAOM!B$2:Q2352,13,0)</f>
        <v>00:20:0E:10:4A:DE</v>
      </c>
      <c r="Y811" s="15">
        <v>41173</v>
      </c>
      <c r="Z811" s="13" t="s">
        <v>5713</v>
      </c>
      <c r="AA811" s="16">
        <v>41173</v>
      </c>
      <c r="AB811" s="32">
        <f>VLOOKUP(C811,Relatorios!A$3:B1582,2,0)</f>
        <v>41193</v>
      </c>
      <c r="AC811" s="45"/>
      <c r="AD811" s="16" t="str">
        <f>VLOOKUP(B811,SAOM!B$2:T2352,16,0)</f>
        <v>-</v>
      </c>
      <c r="AE811" s="16">
        <f t="shared" si="37"/>
        <v>41263</v>
      </c>
      <c r="AF811" s="16" t="s">
        <v>4492</v>
      </c>
      <c r="AG811" s="16"/>
      <c r="AH811" s="51"/>
      <c r="AI811" s="120"/>
      <c r="AJ811" s="120"/>
      <c r="AK811" s="13"/>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6"/>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5" t="str">
        <f>VLOOKUP(B812,SAOM!B$2:O2353,11,0)</f>
        <v>36700-002</v>
      </c>
      <c r="X812" s="37" t="str">
        <f>VLOOKUP(B812,SAOM!B$2:Q2353,13,0)</f>
        <v>00:20:0E:10:4B:11</v>
      </c>
      <c r="Y812" s="15">
        <v>41178</v>
      </c>
      <c r="Z812" s="13" t="s">
        <v>8754</v>
      </c>
      <c r="AA812" s="16">
        <v>41178</v>
      </c>
      <c r="AB812" s="32">
        <f>VLOOKUP(C812,Relatorios!A$3:B1583,2,0)</f>
        <v>41277</v>
      </c>
      <c r="AC812" s="45"/>
      <c r="AD812" s="16" t="str">
        <f>VLOOKUP(B812,SAOM!B$2:T2353,16,0)</f>
        <v>-</v>
      </c>
      <c r="AE812" s="16">
        <f t="shared" si="37"/>
        <v>41268</v>
      </c>
      <c r="AF812" s="16" t="s">
        <v>4492</v>
      </c>
      <c r="AG812" s="16"/>
      <c r="AH812" s="51"/>
      <c r="AI812" s="120"/>
      <c r="AJ812" s="120"/>
      <c r="AK812" s="13"/>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6"/>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5" t="str">
        <f>VLOOKUP(B813,SAOM!B$2:O2354,11,0)</f>
        <v>36700-001</v>
      </c>
      <c r="X813" s="37" t="str">
        <f>VLOOKUP(B813,SAOM!B$2:Q2354,13,0)</f>
        <v>00:20:0e:10:4a:ba</v>
      </c>
      <c r="Y813" s="15">
        <v>41176</v>
      </c>
      <c r="Z813" s="13" t="s">
        <v>5739</v>
      </c>
      <c r="AA813" s="16">
        <v>41176</v>
      </c>
      <c r="AB813" s="32">
        <f>VLOOKUP(C813,Relatorios!A$3:B1584,2,0)</f>
        <v>41193</v>
      </c>
      <c r="AC813" s="45"/>
      <c r="AD813" s="16" t="str">
        <f>VLOOKUP(B813,SAOM!B$2:T2354,16,0)</f>
        <v>-</v>
      </c>
      <c r="AE813" s="16">
        <f t="shared" si="37"/>
        <v>41266</v>
      </c>
      <c r="AF813" s="16" t="s">
        <v>4492</v>
      </c>
      <c r="AG813" s="16"/>
      <c r="AH813" s="51"/>
      <c r="AI813" s="120"/>
      <c r="AJ813" s="120"/>
      <c r="AK813" s="13"/>
    </row>
    <row r="814" spans="1:42" s="62"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6"/>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9" t="str">
        <f>VLOOKUP(B814,SAOM!B$2:M2355,9,0)</f>
        <v>Roberta Lopes Karlburger</v>
      </c>
      <c r="U814" s="28" t="str">
        <f>VLOOKUP(B814,SAOM!B$2:N2355,10,0)</f>
        <v>Rua Antonio do Couto Silva Filho, 60</v>
      </c>
      <c r="V814" s="59" t="str">
        <f>VLOOKUP(B814,SAOM!B$2:P2355,12,0)</f>
        <v>(32) 3694-4258</v>
      </c>
      <c r="W814" s="181" t="str">
        <f>VLOOKUP(B814,SAOM!B$2:O2355,11,0)</f>
        <v>36700-000</v>
      </c>
      <c r="X814" s="35" t="str">
        <f>VLOOKUP(B814,SAOM!B$2:Q2355,13,0)</f>
        <v>00:20:0E:10:4A:C3</v>
      </c>
      <c r="Y814" s="28">
        <v>41170</v>
      </c>
      <c r="Z814" s="44" t="s">
        <v>5713</v>
      </c>
      <c r="AA814" s="60">
        <v>41171</v>
      </c>
      <c r="AB814" s="32">
        <f>VLOOKUP(C814,Relatorios!A$3:B1585,2,0)</f>
        <v>41193</v>
      </c>
      <c r="AC814" s="49"/>
      <c r="AD814" s="60" t="str">
        <f>VLOOKUP(B814,SAOM!B$2:T2355,16,0)</f>
        <v>-</v>
      </c>
      <c r="AE814" s="60">
        <f t="shared" si="37"/>
        <v>41261</v>
      </c>
      <c r="AF814" s="60">
        <v>41253</v>
      </c>
      <c r="AG814" s="60">
        <v>41309</v>
      </c>
      <c r="AH814" s="187" t="s">
        <v>8983</v>
      </c>
      <c r="AI814" s="121" t="s">
        <v>12562</v>
      </c>
      <c r="AJ814" s="121" t="s">
        <v>15441</v>
      </c>
      <c r="AK814" s="44" t="s">
        <v>4492</v>
      </c>
      <c r="AL814" s="60">
        <v>41184</v>
      </c>
      <c r="AM814" s="60">
        <v>41192</v>
      </c>
      <c r="AN814" s="187" t="s">
        <v>676</v>
      </c>
      <c r="AO814" s="121" t="s">
        <v>9028</v>
      </c>
      <c r="AP814" s="121" t="s">
        <v>9051</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6"/>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5" t="str">
        <f>VLOOKUP(B815,SAOM!B$2:O2356,11,0)</f>
        <v>36700-000</v>
      </c>
      <c r="X815" s="37" t="str">
        <f>VLOOKUP(B815,SAOM!B$2:Q2356,13,0)</f>
        <v>00:20:0e:10:4a:c6</v>
      </c>
      <c r="Y815" s="15">
        <v>41171</v>
      </c>
      <c r="Z815" s="13" t="s">
        <v>5713</v>
      </c>
      <c r="AA815" s="16">
        <v>41172</v>
      </c>
      <c r="AB815" s="32">
        <f>VLOOKUP(C815,Relatorios!A$3:B1586,2,0)</f>
        <v>41193</v>
      </c>
      <c r="AC815" s="45"/>
      <c r="AD815" s="16" t="str">
        <f>VLOOKUP(B815,SAOM!B$2:T2356,16,0)</f>
        <v>-</v>
      </c>
      <c r="AE815" s="16">
        <f t="shared" si="37"/>
        <v>41262</v>
      </c>
      <c r="AF815" s="16">
        <v>41163</v>
      </c>
      <c r="AG815" s="16">
        <v>41288</v>
      </c>
      <c r="AH815" s="51" t="s">
        <v>676</v>
      </c>
      <c r="AI815" s="120" t="s">
        <v>12553</v>
      </c>
      <c r="AJ815" s="120" t="s">
        <v>14117</v>
      </c>
      <c r="AK815" s="13" t="s">
        <v>4492</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6"/>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5" t="str">
        <f>VLOOKUP(B816,SAOM!B$2:O2357,11,0)</f>
        <v>36700-000</v>
      </c>
      <c r="X816" s="37" t="str">
        <f>VLOOKUP(B816,SAOM!B$2:Q2357,13,0)</f>
        <v>00:20:0E:10:4C:2A</v>
      </c>
      <c r="Y816" s="15">
        <v>41177</v>
      </c>
      <c r="Z816" s="13" t="s">
        <v>5739</v>
      </c>
      <c r="AA816" s="16">
        <v>41177</v>
      </c>
      <c r="AB816" s="32">
        <f>VLOOKUP(C816,Relatorios!A$3:B1587,2,0)</f>
        <v>41193</v>
      </c>
      <c r="AC816" s="45"/>
      <c r="AD816" s="16" t="str">
        <f>VLOOKUP(B816,SAOM!B$2:T2357,16,0)</f>
        <v>-</v>
      </c>
      <c r="AE816" s="16">
        <f t="shared" si="37"/>
        <v>41267</v>
      </c>
      <c r="AF816" s="16" t="s">
        <v>4492</v>
      </c>
      <c r="AG816" s="16"/>
      <c r="AH816" s="51"/>
      <c r="AI816" s="120"/>
      <c r="AJ816" s="120"/>
      <c r="AK816" s="13"/>
    </row>
    <row r="817" spans="1:42" s="62"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6"/>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5" t="str">
        <f>VLOOKUP(B817,SAOM!B$2:O2358,11,0)</f>
        <v>36700-000</v>
      </c>
      <c r="X817" s="37" t="str">
        <f>VLOOKUP(B817,SAOM!B$2:Q2358,13,0)</f>
        <v>00:20:0E:10:54:79</v>
      </c>
      <c r="Y817" s="28">
        <v>41249</v>
      </c>
      <c r="Z817" s="13" t="s">
        <v>7898</v>
      </c>
      <c r="AA817" s="60">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60">
        <f t="shared" si="37"/>
        <v>41339</v>
      </c>
      <c r="AF817" s="60"/>
      <c r="AG817" s="60"/>
      <c r="AH817" s="187"/>
      <c r="AI817" s="121"/>
      <c r="AJ817" s="121"/>
      <c r="AK817" s="44"/>
    </row>
    <row r="818" spans="1:42" s="62"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6"/>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5" t="str">
        <f>VLOOKUP(B818,SAOM!B$2:O2359,11,0)</f>
        <v>36700-000</v>
      </c>
      <c r="X818" s="37" t="str">
        <f>VLOOKUP(B818,SAOM!B$2:Q2359,13,0)</f>
        <v>00:20:0e:10:4a:e2</v>
      </c>
      <c r="Y818" s="28">
        <v>41176</v>
      </c>
      <c r="Z818" s="44" t="s">
        <v>6688</v>
      </c>
      <c r="AA818" s="60">
        <v>41176</v>
      </c>
      <c r="AB818" s="32">
        <f>VLOOKUP(C818,Relatorios!A$3:B1589,2,0)</f>
        <v>41193</v>
      </c>
      <c r="AC818" s="49"/>
      <c r="AD818" s="16" t="str">
        <f>VLOOKUP(B818,SAOM!B$2:T2359,16,0)</f>
        <v>-</v>
      </c>
      <c r="AE818" s="16">
        <f t="shared" si="37"/>
        <v>41266</v>
      </c>
      <c r="AF818" s="60" t="s">
        <v>4492</v>
      </c>
      <c r="AG818" s="60"/>
      <c r="AH818" s="187"/>
      <c r="AI818" s="121"/>
      <c r="AJ818" s="121"/>
      <c r="AK818" s="44"/>
    </row>
    <row r="819" spans="1:42" s="62"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6"/>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5" t="str">
        <f>VLOOKUP(B819,SAOM!B$2:O2360,11,0)</f>
        <v>36700-000</v>
      </c>
      <c r="X819" s="37" t="str">
        <f>VLOOKUP(B819,SAOM!B$2:Q2360,13,0)</f>
        <v>00:20:0E:10:4A:88</v>
      </c>
      <c r="Y819" s="28">
        <v>41170</v>
      </c>
      <c r="Z819" s="13" t="s">
        <v>5713</v>
      </c>
      <c r="AA819" s="60">
        <v>41170</v>
      </c>
      <c r="AB819" s="32">
        <f>VLOOKUP(C819,Relatorios!A$3:B1590,2,0)</f>
        <v>41193</v>
      </c>
      <c r="AC819" s="49"/>
      <c r="AD819" s="16" t="str">
        <f>VLOOKUP(B819,SAOM!B$2:T2360,16,0)</f>
        <v>-</v>
      </c>
      <c r="AE819" s="16">
        <f t="shared" si="37"/>
        <v>41260</v>
      </c>
      <c r="AF819" s="60" t="s">
        <v>4492</v>
      </c>
      <c r="AG819" s="60"/>
      <c r="AH819" s="187"/>
      <c r="AI819" s="121"/>
      <c r="AJ819" s="121"/>
      <c r="AK819" s="44"/>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6"/>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5" t="str">
        <f>VLOOKUP(B820,SAOM!B$2:O2361,11,0)</f>
        <v>36700-000</v>
      </c>
      <c r="X820" s="37" t="str">
        <f>VLOOKUP(B820,SAOM!B$2:Q2361,13,0)</f>
        <v>00:20:0e:10:4a:df</v>
      </c>
      <c r="Y820" s="15">
        <v>41176</v>
      </c>
      <c r="Z820" s="13" t="s">
        <v>6688</v>
      </c>
      <c r="AA820" s="16">
        <v>41177</v>
      </c>
      <c r="AB820" s="32">
        <f>VLOOKUP(C820,Relatorios!A$3:B1591,2,0)</f>
        <v>41254</v>
      </c>
      <c r="AC820" s="45"/>
      <c r="AD820" s="16" t="str">
        <f>VLOOKUP(B820,SAOM!B$2:T2361,16,0)</f>
        <v>-</v>
      </c>
      <c r="AE820" s="16">
        <f t="shared" si="37"/>
        <v>41267</v>
      </c>
      <c r="AF820" s="16" t="s">
        <v>4492</v>
      </c>
      <c r="AG820" s="16"/>
      <c r="AH820" s="51"/>
      <c r="AI820" s="120"/>
      <c r="AJ820" s="120"/>
      <c r="AK820" s="13"/>
    </row>
    <row r="821" spans="1:42" s="62"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6"/>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5" t="str">
        <f>VLOOKUP(B821,SAOM!B$2:O2362,11,0)</f>
        <v>36700-000</v>
      </c>
      <c r="X821" s="37" t="str">
        <f>VLOOKUP(B821,SAOM!B$2:Q2362,13,0)</f>
        <v>00:20:0E:10:4A:D8</v>
      </c>
      <c r="Y821" s="28">
        <v>41172</v>
      </c>
      <c r="Z821" s="13" t="s">
        <v>5713</v>
      </c>
      <c r="AA821" s="60">
        <v>41172</v>
      </c>
      <c r="AB821" s="32">
        <f>VLOOKUP(C821,Relatorios!A$3:B1592,2,0)</f>
        <v>41254</v>
      </c>
      <c r="AC821" s="49"/>
      <c r="AD821" s="16" t="str">
        <f>VLOOKUP(B821,SAOM!B$2:T2362,16,0)</f>
        <v>-</v>
      </c>
      <c r="AE821" s="16">
        <f t="shared" si="37"/>
        <v>41262</v>
      </c>
      <c r="AF821" s="60" t="s">
        <v>4492</v>
      </c>
      <c r="AG821" s="60"/>
      <c r="AH821" s="187"/>
      <c r="AI821" s="121"/>
      <c r="AJ821" s="121"/>
      <c r="AK821" s="44"/>
    </row>
    <row r="822" spans="1:42" s="62"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6"/>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5" t="str">
        <f>VLOOKUP(B822,SAOM!B$2:O2363,11,0)</f>
        <v>36700-000</v>
      </c>
      <c r="X822" s="37" t="str">
        <f>VLOOKUP(B822,SAOM!B$2:Q2363,13,0)</f>
        <v>00:20:0e:10:4a:e3</v>
      </c>
      <c r="Y822" s="28">
        <v>41171</v>
      </c>
      <c r="Z822" s="13" t="s">
        <v>5713</v>
      </c>
      <c r="AA822" s="60">
        <v>41172</v>
      </c>
      <c r="AB822" s="32">
        <f>VLOOKUP(C822,Relatorios!A$3:B1593,2,0)</f>
        <v>41193</v>
      </c>
      <c r="AC822" s="49"/>
      <c r="AD822" s="16" t="str">
        <f>VLOOKUP(B822,SAOM!B$2:T2363,16,0)</f>
        <v>-</v>
      </c>
      <c r="AE822" s="16">
        <f t="shared" si="37"/>
        <v>41262</v>
      </c>
      <c r="AF822" s="60" t="s">
        <v>4492</v>
      </c>
      <c r="AG822" s="60"/>
      <c r="AH822" s="187"/>
      <c r="AI822" s="121"/>
      <c r="AJ822" s="121"/>
      <c r="AK822" s="44"/>
    </row>
    <row r="823" spans="1:42" s="62"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6"/>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5" t="str">
        <f>VLOOKUP(B823,SAOM!B$2:O2364,11,0)</f>
        <v>36700-000</v>
      </c>
      <c r="X823" s="37" t="str">
        <f>VLOOKUP(B823,SAOM!B$2:Q2364,13,0)</f>
        <v>00:20:0e:10:4a:62</v>
      </c>
      <c r="Y823" s="28">
        <v>41166</v>
      </c>
      <c r="Z823" s="13" t="s">
        <v>5713</v>
      </c>
      <c r="AA823" s="60">
        <v>41170</v>
      </c>
      <c r="AB823" s="32">
        <f>VLOOKUP(C823,Relatorios!A$3:B1594,2,0)</f>
        <v>41193</v>
      </c>
      <c r="AC823" s="49"/>
      <c r="AD823" s="16" t="str">
        <f>VLOOKUP(B823,SAOM!B$2:T2364,16,0)</f>
        <v>-</v>
      </c>
      <c r="AE823" s="16">
        <f t="shared" si="37"/>
        <v>41260</v>
      </c>
      <c r="AF823" s="60">
        <v>41285</v>
      </c>
      <c r="AG823" s="60">
        <v>41309</v>
      </c>
      <c r="AH823" s="187" t="s">
        <v>8983</v>
      </c>
      <c r="AI823" s="121" t="s">
        <v>14245</v>
      </c>
      <c r="AJ823" s="121" t="s">
        <v>15442</v>
      </c>
      <c r="AK823" s="44"/>
    </row>
    <row r="824" spans="1:42" s="62"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6"/>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5" t="str">
        <f>VLOOKUP(B824,SAOM!B$2:O2365,11,0)</f>
        <v>36700-000</v>
      </c>
      <c r="X824" s="37" t="str">
        <f>VLOOKUP(B824,SAOM!B$2:Q2365,13,0)</f>
        <v>00:20:0e:10:4a:e9</v>
      </c>
      <c r="Y824" s="28">
        <v>41169</v>
      </c>
      <c r="Z824" s="13" t="s">
        <v>5713</v>
      </c>
      <c r="AA824" s="60">
        <v>41170</v>
      </c>
      <c r="AB824" s="32">
        <f>VLOOKUP(C824,Relatorios!A$3:B1595,2,0)</f>
        <v>41193</v>
      </c>
      <c r="AC824" s="49"/>
      <c r="AD824" s="16" t="str">
        <f>VLOOKUP(B824,SAOM!B$2:T2365,16,0)</f>
        <v>-</v>
      </c>
      <c r="AE824" s="16">
        <f t="shared" si="37"/>
        <v>41260</v>
      </c>
      <c r="AF824" s="60">
        <v>41289</v>
      </c>
      <c r="AG824" s="60">
        <v>41309</v>
      </c>
      <c r="AH824" s="187" t="s">
        <v>8983</v>
      </c>
      <c r="AI824" s="121" t="s">
        <v>14242</v>
      </c>
      <c r="AJ824" s="121" t="s">
        <v>15441</v>
      </c>
      <c r="AK824" s="44" t="s">
        <v>4492</v>
      </c>
      <c r="AL824" s="60">
        <v>41285</v>
      </c>
      <c r="AM824" s="60">
        <v>41288</v>
      </c>
      <c r="AN824" s="187" t="s">
        <v>676</v>
      </c>
      <c r="AO824" s="121" t="s">
        <v>14242</v>
      </c>
      <c r="AP824" s="121" t="s">
        <v>14117</v>
      </c>
    </row>
    <row r="825" spans="1:42" s="62"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6"/>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5" t="str">
        <f>VLOOKUP(B825,SAOM!B$2:O2366,11,0)</f>
        <v>36700-000</v>
      </c>
      <c r="X825" s="37" t="str">
        <f>VLOOKUP(B825,SAOM!B$2:Q2366,13,0)</f>
        <v>00:20:0e:10:4c:bb</v>
      </c>
      <c r="Y825" s="28">
        <v>41169</v>
      </c>
      <c r="Z825" s="13" t="s">
        <v>5713</v>
      </c>
      <c r="AA825" s="60">
        <v>41170</v>
      </c>
      <c r="AB825" s="32">
        <f>VLOOKUP(C825,Relatorios!A$3:B1596,2,0)</f>
        <v>41193</v>
      </c>
      <c r="AC825" s="49"/>
      <c r="AD825" s="16" t="str">
        <f>VLOOKUP(B825,SAOM!B$2:T2366,16,0)</f>
        <v>-</v>
      </c>
      <c r="AE825" s="16">
        <f t="shared" si="37"/>
        <v>41260</v>
      </c>
      <c r="AF825" s="60" t="s">
        <v>4492</v>
      </c>
      <c r="AG825" s="60"/>
      <c r="AH825" s="187"/>
      <c r="AI825" s="121"/>
      <c r="AJ825" s="121"/>
      <c r="AK825" s="44"/>
    </row>
    <row r="826" spans="1:42" s="62"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6"/>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5" t="str">
        <f>VLOOKUP(B826,SAOM!B$2:O2367,11,0)</f>
        <v>36700-000</v>
      </c>
      <c r="X826" s="37" t="str">
        <f>VLOOKUP(B826,SAOM!B$2:Q2367,13,0)</f>
        <v>00:20:0e:10:4c:39</v>
      </c>
      <c r="Y826" s="28">
        <v>41166</v>
      </c>
      <c r="Z826" s="13" t="s">
        <v>5713</v>
      </c>
      <c r="AA826" s="60">
        <v>41170</v>
      </c>
      <c r="AB826" s="32">
        <f>VLOOKUP(C826,Relatorios!A$3:B1597,2,0)</f>
        <v>41193</v>
      </c>
      <c r="AC826" s="49"/>
      <c r="AD826" s="16" t="str">
        <f>VLOOKUP(B826,SAOM!B$2:T2367,16,0)</f>
        <v>-</v>
      </c>
      <c r="AE826" s="16">
        <f t="shared" si="37"/>
        <v>41260</v>
      </c>
      <c r="AF826" s="60">
        <v>41215</v>
      </c>
      <c r="AG826" s="60">
        <v>41242</v>
      </c>
      <c r="AH826" s="187" t="s">
        <v>495</v>
      </c>
      <c r="AI826" s="121" t="s">
        <v>10008</v>
      </c>
      <c r="AJ826" s="121" t="s">
        <v>14114</v>
      </c>
      <c r="AK826" s="44"/>
    </row>
    <row r="827" spans="1:42" s="62"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6"/>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5" t="str">
        <f>VLOOKUP(B827,SAOM!B$2:O2368,11,0)</f>
        <v>36700-000</v>
      </c>
      <c r="X827" s="37" t="str">
        <f>VLOOKUP(B827,SAOM!B$2:Q2368,13,0)</f>
        <v>00:20:0E:10:4C:C4</v>
      </c>
      <c r="Y827" s="28">
        <v>41169</v>
      </c>
      <c r="Z827" s="13" t="s">
        <v>5713</v>
      </c>
      <c r="AA827" s="60">
        <v>41170</v>
      </c>
      <c r="AB827" s="32">
        <f>VLOOKUP(C827,Relatorios!A$3:B1598,2,0)</f>
        <v>41193</v>
      </c>
      <c r="AC827" s="49"/>
      <c r="AD827" s="16" t="str">
        <f>VLOOKUP(B827,SAOM!B$2:T2368,16,0)</f>
        <v>-</v>
      </c>
      <c r="AE827" s="16">
        <f t="shared" si="37"/>
        <v>41260</v>
      </c>
      <c r="AF827" s="60" t="s">
        <v>4492</v>
      </c>
      <c r="AG827" s="60"/>
      <c r="AH827" s="187"/>
      <c r="AI827" s="121"/>
      <c r="AJ827" s="121"/>
      <c r="AK827" s="44"/>
    </row>
    <row r="828" spans="1:42" s="62"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6"/>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5" t="str">
        <f>VLOOKUP(B828,SAOM!B$2:O2369,11,0)</f>
        <v>36700-000</v>
      </c>
      <c r="X828" s="37" t="str">
        <f>VLOOKUP(B828,SAOM!B$2:Q2369,13,0)</f>
        <v>00:20:0e:10:4c:ba</v>
      </c>
      <c r="Y828" s="28">
        <v>41165</v>
      </c>
      <c r="Z828" s="44" t="s">
        <v>6750</v>
      </c>
      <c r="AA828" s="60">
        <v>41166</v>
      </c>
      <c r="AB828" s="32">
        <f>VLOOKUP(C828,Relatorios!A$3:B1599,2,0)</f>
        <v>41193</v>
      </c>
      <c r="AC828" s="49"/>
      <c r="AD828" s="16" t="str">
        <f>VLOOKUP(B828,SAOM!B$2:T2369,16,0)</f>
        <v>-</v>
      </c>
      <c r="AE828" s="16">
        <f t="shared" si="37"/>
        <v>41256</v>
      </c>
      <c r="AF828" s="60" t="s">
        <v>4492</v>
      </c>
      <c r="AG828" s="60"/>
      <c r="AH828" s="187"/>
      <c r="AI828" s="121"/>
      <c r="AJ828" s="121"/>
      <c r="AK828" s="44"/>
    </row>
    <row r="829" spans="1:42" s="62"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6"/>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5" t="str">
        <f>VLOOKUP(B829,SAOM!B$2:O2370,11,0)</f>
        <v>36700-000</v>
      </c>
      <c r="X829" s="37" t="str">
        <f>VLOOKUP(B829,SAOM!B$2:Q2370,13,0)</f>
        <v>00:20:0e:10:4b:18</v>
      </c>
      <c r="Y829" s="28">
        <v>41179</v>
      </c>
      <c r="Z829" s="44" t="s">
        <v>6688</v>
      </c>
      <c r="AA829" s="60">
        <v>41179</v>
      </c>
      <c r="AB829" s="32">
        <f>VLOOKUP(C829,Relatorios!A$3:B1600,2,0)</f>
        <v>41193</v>
      </c>
      <c r="AC829" s="49"/>
      <c r="AD829" s="16" t="str">
        <f>VLOOKUP(B829,SAOM!B$2:T2370,16,0)</f>
        <v>-</v>
      </c>
      <c r="AE829" s="16">
        <f t="shared" si="37"/>
        <v>41269</v>
      </c>
      <c r="AF829" s="60" t="s">
        <v>4492</v>
      </c>
      <c r="AG829" s="60"/>
      <c r="AH829" s="187"/>
      <c r="AI829" s="121"/>
      <c r="AJ829" s="121"/>
      <c r="AK829" s="44"/>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6"/>
        <v>41188</v>
      </c>
      <c r="I830" s="15" t="s">
        <v>497</v>
      </c>
      <c r="J830" s="12" t="s">
        <v>511</v>
      </c>
      <c r="K830" s="37" t="str">
        <f>VLOOKUP(B830,SAOM!B$2:H2371,4,0)</f>
        <v>Aceito</v>
      </c>
      <c r="L830" s="12" t="s">
        <v>495</v>
      </c>
      <c r="M830" s="12" t="s">
        <v>497</v>
      </c>
      <c r="N830" s="13" t="s">
        <v>1848</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5" t="str">
        <f>VLOOKUP(B830,SAOM!B$2:O2371,11,0)</f>
        <v>37470-000</v>
      </c>
      <c r="X830" s="37" t="str">
        <f>VLOOKUP(B830,SAOM!B$2:Q2371,13,0)</f>
        <v>00:20:0e:10:4c:27</v>
      </c>
      <c r="Y830" s="15">
        <v>41141</v>
      </c>
      <c r="Z830" s="13" t="s">
        <v>6688</v>
      </c>
      <c r="AA830" s="16">
        <v>41141</v>
      </c>
      <c r="AB830" s="32">
        <f>VLOOKUP(C830,Relatorios!A$3:B1601,2,0)</f>
        <v>41183</v>
      </c>
      <c r="AC830" s="45"/>
      <c r="AD830" s="16" t="str">
        <f>VLOOKUP(B830,SAOM!B$2:T2371,16,0)</f>
        <v>-</v>
      </c>
      <c r="AE830" s="16">
        <f t="shared" si="37"/>
        <v>41231</v>
      </c>
      <c r="AF830" s="16" t="s">
        <v>4492</v>
      </c>
      <c r="AG830" s="16"/>
      <c r="AH830" s="51"/>
      <c r="AI830" s="120"/>
      <c r="AJ830" s="120"/>
      <c r="AK830" s="13"/>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si="36"/>
        <v>41188</v>
      </c>
      <c r="I831" s="15" t="s">
        <v>497</v>
      </c>
      <c r="J831" s="12" t="s">
        <v>511</v>
      </c>
      <c r="K831" s="37" t="str">
        <f>VLOOKUP(B831,SAOM!B$2:H2372,4,0)</f>
        <v>Aceito</v>
      </c>
      <c r="L831" s="12" t="s">
        <v>495</v>
      </c>
      <c r="M831" s="12" t="s">
        <v>497</v>
      </c>
      <c r="N831" s="13" t="s">
        <v>1848</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5" t="str">
        <f>VLOOKUP(B831,SAOM!B$2:O2372,11,0)</f>
        <v>37470-000</v>
      </c>
      <c r="X831" s="37" t="str">
        <f>VLOOKUP(B831,SAOM!B$2:Q2372,13,0)</f>
        <v>00:20:0e:10:4f:a9</v>
      </c>
      <c r="Y831" s="15">
        <v>41137</v>
      </c>
      <c r="Z831" s="13" t="s">
        <v>5713</v>
      </c>
      <c r="AA831" s="16">
        <v>41137</v>
      </c>
      <c r="AB831" s="32">
        <f>VLOOKUP(C831,Relatorios!A$3:B1602,2,0)</f>
        <v>41183</v>
      </c>
      <c r="AC831" s="45"/>
      <c r="AD831" s="16" t="str">
        <f>VLOOKUP(B831,SAOM!B$2:T2372,16,0)</f>
        <v>-</v>
      </c>
      <c r="AE831" s="16">
        <f t="shared" si="37"/>
        <v>41227</v>
      </c>
      <c r="AF831" s="16" t="s">
        <v>4492</v>
      </c>
      <c r="AG831" s="16"/>
      <c r="AH831" s="51"/>
      <c r="AI831" s="120"/>
      <c r="AJ831" s="120"/>
      <c r="AK831" s="13"/>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6"/>
        <v>41188</v>
      </c>
      <c r="I832" s="15" t="s">
        <v>497</v>
      </c>
      <c r="J832" s="12" t="s">
        <v>511</v>
      </c>
      <c r="K832" s="37" t="str">
        <f>VLOOKUP(B832,SAOM!B$2:H2373,4,0)</f>
        <v>Aceito</v>
      </c>
      <c r="L832" s="12" t="s">
        <v>495</v>
      </c>
      <c r="M832" s="12" t="s">
        <v>497</v>
      </c>
      <c r="N832" s="13" t="s">
        <v>1848</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5" t="str">
        <f>VLOOKUP(B832,SAOM!B$2:O2373,11,0)</f>
        <v>37470-000</v>
      </c>
      <c r="X832" s="37" t="str">
        <f>VLOOKUP(B832,SAOM!B$2:Q2373,13,0)</f>
        <v>00:20:0E:10:4C:1D</v>
      </c>
      <c r="Y832" s="15">
        <v>41137</v>
      </c>
      <c r="Z832" s="13" t="s">
        <v>6686</v>
      </c>
      <c r="AA832" s="16">
        <v>41137</v>
      </c>
      <c r="AB832" s="32">
        <f>VLOOKUP(C832,Relatorios!A$3:B1603,2,0)</f>
        <v>41183</v>
      </c>
      <c r="AC832" s="45"/>
      <c r="AD832" s="16" t="str">
        <f>VLOOKUP(B832,SAOM!B$2:T2373,16,0)</f>
        <v>-</v>
      </c>
      <c r="AE832" s="16">
        <f t="shared" si="37"/>
        <v>41227</v>
      </c>
      <c r="AF832" s="16" t="s">
        <v>4492</v>
      </c>
      <c r="AG832" s="16"/>
      <c r="AH832" s="51"/>
      <c r="AI832" s="120"/>
      <c r="AJ832" s="120"/>
      <c r="AK832" s="13"/>
    </row>
    <row r="833" spans="1:37" s="62"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6"/>
        <v>41188</v>
      </c>
      <c r="I833" s="28">
        <v>41141</v>
      </c>
      <c r="J833" s="52" t="s">
        <v>756</v>
      </c>
      <c r="K833" s="37" t="str">
        <f>VLOOKUP(B833,SAOM!B$2:H2374,4,0)</f>
        <v>Paralisado</v>
      </c>
      <c r="L833" s="12" t="s">
        <v>495</v>
      </c>
      <c r="M833" s="52" t="s">
        <v>502</v>
      </c>
      <c r="N833" s="44" t="s">
        <v>1848</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5" t="str">
        <f>VLOOKUP(B833,SAOM!B$2:O2374,11,0)</f>
        <v>37470-000</v>
      </c>
      <c r="X833" s="37" t="str">
        <f>VLOOKUP(B833,SAOM!B$2:Q2374,13,0)</f>
        <v>-</v>
      </c>
      <c r="Y833" s="28"/>
      <c r="Z833" s="44"/>
      <c r="AA833" s="60"/>
      <c r="AB833" s="32" t="e">
        <f>VLOOKUP(C833,Relatorios!A$3:B1604,2,0)</f>
        <v>#N/A</v>
      </c>
      <c r="AC833" s="49" t="s">
        <v>6693</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7"/>
        <v>90</v>
      </c>
      <c r="AF833" s="60" t="s">
        <v>4492</v>
      </c>
      <c r="AG833" s="60"/>
      <c r="AH833" s="187"/>
      <c r="AI833" s="121"/>
      <c r="AJ833" s="121"/>
      <c r="AK833" s="44"/>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6"/>
        <v>41188</v>
      </c>
      <c r="I834" s="15" t="s">
        <v>497</v>
      </c>
      <c r="J834" s="12" t="s">
        <v>511</v>
      </c>
      <c r="K834" s="37" t="str">
        <f>VLOOKUP(B834,SAOM!B$2:H2375,4,0)</f>
        <v>Aceito</v>
      </c>
      <c r="L834" s="12" t="s">
        <v>495</v>
      </c>
      <c r="M834" s="12" t="s">
        <v>497</v>
      </c>
      <c r="N834" s="13" t="s">
        <v>1848</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5" t="str">
        <f>VLOOKUP(B834,SAOM!B$2:O2375,11,0)</f>
        <v>37470-000</v>
      </c>
      <c r="X834" s="37" t="str">
        <f>VLOOKUP(B834,SAOM!B$2:Q2375,13,0)</f>
        <v>00:20:0e:10:4a:f4</v>
      </c>
      <c r="Y834" s="15">
        <v>41138</v>
      </c>
      <c r="Z834" s="13" t="s">
        <v>5713</v>
      </c>
      <c r="AA834" s="16">
        <v>41138</v>
      </c>
      <c r="AB834" s="32">
        <f>VLOOKUP(C834,Relatorios!A$3:B1605,2,0)</f>
        <v>41183</v>
      </c>
      <c r="AC834" s="45"/>
      <c r="AD834" s="16" t="str">
        <f>VLOOKUP(B834,SAOM!B$2:T2375,16,0)</f>
        <v>-</v>
      </c>
      <c r="AE834" s="16">
        <f t="shared" si="37"/>
        <v>41228</v>
      </c>
      <c r="AF834" s="16" t="s">
        <v>4492</v>
      </c>
      <c r="AG834" s="16"/>
      <c r="AH834" s="51"/>
      <c r="AI834" s="120"/>
      <c r="AJ834" s="120"/>
      <c r="AK834" s="13"/>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6"/>
        <v>41189</v>
      </c>
      <c r="I835" s="15" t="s">
        <v>497</v>
      </c>
      <c r="J835" s="12" t="s">
        <v>511</v>
      </c>
      <c r="K835" s="37" t="str">
        <f>VLOOKUP(B835,SAOM!B$2:H2376,4,0)</f>
        <v>Aceito</v>
      </c>
      <c r="L835" s="12" t="s">
        <v>495</v>
      </c>
      <c r="M835" s="12" t="s">
        <v>497</v>
      </c>
      <c r="N835" s="13" t="s">
        <v>1848</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5" t="str">
        <f>VLOOKUP(B835,SAOM!B$2:O2376,11,0)</f>
        <v>37470-00</v>
      </c>
      <c r="X835" s="37" t="str">
        <f>VLOOKUP(B835,SAOM!B$2:Q2376,13,0)</f>
        <v>00:20:0e:10:4d:0e</v>
      </c>
      <c r="Y835" s="15">
        <v>41136</v>
      </c>
      <c r="Z835" s="13" t="s">
        <v>5713</v>
      </c>
      <c r="AA835" s="16">
        <v>41137</v>
      </c>
      <c r="AB835" s="32">
        <f>VLOOKUP(C835,Relatorios!A$3:B1606,2,0)</f>
        <v>41183</v>
      </c>
      <c r="AC835" s="45"/>
      <c r="AD835" s="16" t="str">
        <f>VLOOKUP(B835,SAOM!B$2:T2376,16,0)</f>
        <v>-</v>
      </c>
      <c r="AE835" s="16">
        <f t="shared" si="37"/>
        <v>41227</v>
      </c>
      <c r="AF835" s="16" t="s">
        <v>4492</v>
      </c>
      <c r="AG835" s="16"/>
      <c r="AH835" s="51"/>
      <c r="AI835" s="120"/>
      <c r="AJ835" s="120"/>
      <c r="AK835" s="13"/>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6"/>
        <v>41189</v>
      </c>
      <c r="I836" s="15" t="s">
        <v>497</v>
      </c>
      <c r="J836" s="12" t="s">
        <v>511</v>
      </c>
      <c r="K836" s="37" t="str">
        <f>VLOOKUP(B836,SAOM!B$2:H2377,4,0)</f>
        <v>Aceito</v>
      </c>
      <c r="L836" s="12" t="s">
        <v>495</v>
      </c>
      <c r="M836" s="12" t="s">
        <v>497</v>
      </c>
      <c r="N836" s="13" t="s">
        <v>1848</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5" t="str">
        <f>VLOOKUP(B836,SAOM!B$2:O2377,11,0)</f>
        <v>37470-000</v>
      </c>
      <c r="X836" s="37" t="str">
        <f>VLOOKUP(B836,SAOM!B$2:Q2377,13,0)</f>
        <v>00:20:0e:10:4f:4e</v>
      </c>
      <c r="Y836" s="15">
        <v>41142</v>
      </c>
      <c r="Z836" s="13" t="s">
        <v>5713</v>
      </c>
      <c r="AA836" s="16">
        <v>41142</v>
      </c>
      <c r="AB836" s="32">
        <f>VLOOKUP(C836,Relatorios!A$3:B1607,2,0)</f>
        <v>41183</v>
      </c>
      <c r="AC836" s="45"/>
      <c r="AD836" s="16" t="str">
        <f>VLOOKUP(B836,SAOM!B$2:T2377,16,0)</f>
        <v>-</v>
      </c>
      <c r="AE836" s="16">
        <f t="shared" si="37"/>
        <v>41232</v>
      </c>
      <c r="AF836" s="16" t="s">
        <v>4492</v>
      </c>
      <c r="AG836" s="16"/>
      <c r="AH836" s="51"/>
      <c r="AI836" s="120"/>
      <c r="AJ836" s="120"/>
      <c r="AK836" s="13"/>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si="36"/>
        <v>41189</v>
      </c>
      <c r="I837" s="15" t="s">
        <v>497</v>
      </c>
      <c r="J837" s="12" t="s">
        <v>511</v>
      </c>
      <c r="K837" s="37" t="str">
        <f>VLOOKUP(B837,SAOM!B$2:H2378,4,0)</f>
        <v>Aceito</v>
      </c>
      <c r="L837" s="12" t="s">
        <v>495</v>
      </c>
      <c r="M837" s="12" t="s">
        <v>497</v>
      </c>
      <c r="N837" s="13" t="s">
        <v>1848</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5" t="str">
        <f>VLOOKUP(B837,SAOM!B$2:O2378,11,0)</f>
        <v>37470-000</v>
      </c>
      <c r="X837" s="37" t="str">
        <f>VLOOKUP(B837,SAOM!B$2:Q2378,13,0)</f>
        <v>00:20:0e:10:4f:58</v>
      </c>
      <c r="Y837" s="15">
        <v>41141</v>
      </c>
      <c r="Z837" s="13" t="s">
        <v>6688</v>
      </c>
      <c r="AA837" s="16">
        <v>41141</v>
      </c>
      <c r="AB837" s="32">
        <f>VLOOKUP(C837,Relatorios!A$3:B1608,2,0)</f>
        <v>41183</v>
      </c>
      <c r="AC837" s="45"/>
      <c r="AD837" s="16" t="str">
        <f>VLOOKUP(B837,SAOM!B$2:T2378,16,0)</f>
        <v>-</v>
      </c>
      <c r="AE837" s="16">
        <f t="shared" si="37"/>
        <v>41231</v>
      </c>
      <c r="AF837" s="16" t="s">
        <v>4492</v>
      </c>
      <c r="AG837" s="16"/>
      <c r="AH837" s="51"/>
      <c r="AI837" s="120"/>
      <c r="AJ837" s="120"/>
      <c r="AK837" s="13"/>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1848</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5" t="str">
        <f>VLOOKUP(B838,SAOM!B$2:O2379,11,0)</f>
        <v>37470-000</v>
      </c>
      <c r="X838" s="37" t="str">
        <f>VLOOKUP(B838,SAOM!B$2:Q2379,13,0)</f>
        <v>00:20:0E:10:4F:3B</v>
      </c>
      <c r="Y838" s="15">
        <v>41138</v>
      </c>
      <c r="Z838" s="13" t="s">
        <v>6688</v>
      </c>
      <c r="AA838" s="16">
        <v>41138</v>
      </c>
      <c r="AB838" s="32">
        <f>VLOOKUP(C838,Relatorios!A$3:B1609,2,0)</f>
        <v>41183</v>
      </c>
      <c r="AC838" s="45"/>
      <c r="AD838" s="16" t="str">
        <f>VLOOKUP(B838,SAOM!B$2:T2379,16,0)</f>
        <v>-</v>
      </c>
      <c r="AE838" s="16">
        <f t="shared" si="37"/>
        <v>41228</v>
      </c>
      <c r="AF838" s="16">
        <v>41163</v>
      </c>
      <c r="AG838" s="16">
        <v>41284</v>
      </c>
      <c r="AH838" s="51" t="s">
        <v>8981</v>
      </c>
      <c r="AI838" s="120" t="s">
        <v>12553</v>
      </c>
      <c r="AJ838" s="120" t="s">
        <v>13656</v>
      </c>
      <c r="AK838" s="13"/>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1848</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5" t="str">
        <f>VLOOKUP(B839,SAOM!B$2:O2380,11,0)</f>
        <v>37470-000</v>
      </c>
      <c r="X839" s="37" t="str">
        <f>VLOOKUP(B839,SAOM!B$2:Q2380,13,0)</f>
        <v>00:20:0e:10:4a:5b</v>
      </c>
      <c r="Y839" s="15">
        <v>41141</v>
      </c>
      <c r="Z839" s="13" t="s">
        <v>6688</v>
      </c>
      <c r="AA839" s="16">
        <v>41141</v>
      </c>
      <c r="AB839" s="32">
        <f>VLOOKUP(C839,Relatorios!A$3:B1610,2,0)</f>
        <v>41183</v>
      </c>
      <c r="AC839" s="45"/>
      <c r="AD839" s="16" t="str">
        <f>VLOOKUP(B839,SAOM!B$2:T2380,16,0)</f>
        <v>-</v>
      </c>
      <c r="AE839" s="16">
        <f t="shared" si="37"/>
        <v>41231</v>
      </c>
      <c r="AF839" s="16" t="s">
        <v>4492</v>
      </c>
      <c r="AG839" s="16"/>
      <c r="AH839" s="51"/>
      <c r="AI839" s="120"/>
      <c r="AJ839" s="120"/>
      <c r="AK839" s="13"/>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2041</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5" t="str">
        <f>VLOOKUP(B840,SAOM!B$2:O2381,11,0)</f>
        <v>36160-000</v>
      </c>
      <c r="X840" s="37" t="str">
        <f>VLOOKUP(B840,SAOM!B$2:Q2381,13,0)</f>
        <v>00:20:0e:10:4c:f5</v>
      </c>
      <c r="Y840" s="15">
        <v>41206</v>
      </c>
      <c r="Z840" s="13" t="s">
        <v>6194</v>
      </c>
      <c r="AA840" s="16">
        <v>41206</v>
      </c>
      <c r="AB840" s="32">
        <f>VLOOKUP(C840,Relatorios!A$3:B1611,2,0)</f>
        <v>41291</v>
      </c>
      <c r="AC840" s="45"/>
      <c r="AD840" s="16" t="str">
        <f>VLOOKUP(B840,SAOM!B$2:T2381,16,0)</f>
        <v>-</v>
      </c>
      <c r="AE840" s="16">
        <f t="shared" si="37"/>
        <v>41296</v>
      </c>
      <c r="AF840" s="16">
        <v>41201</v>
      </c>
      <c r="AG840" s="16">
        <v>41206</v>
      </c>
      <c r="AH840" s="51" t="s">
        <v>495</v>
      </c>
      <c r="AI840" s="120" t="s">
        <v>9023</v>
      </c>
      <c r="AJ840" s="120" t="s">
        <v>9371</v>
      </c>
      <c r="AK840" s="13" t="s">
        <v>4492</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2041</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5" t="str">
        <f>VLOOKUP(B841,SAOM!B$2:O2382,11,0)</f>
        <v>36160-000</v>
      </c>
      <c r="X841" s="37" t="str">
        <f>VLOOKUP(B841,SAOM!B$2:Q2382,13,0)</f>
        <v>00:20:0e:10:4f:38</v>
      </c>
      <c r="Y841" s="15">
        <v>41144</v>
      </c>
      <c r="Z841" s="13" t="s">
        <v>6086</v>
      </c>
      <c r="AA841" s="16">
        <v>41151</v>
      </c>
      <c r="AB841" s="32">
        <f>VLOOKUP(C841,Relatorios!A$3:B1612,2,0)</f>
        <v>41291</v>
      </c>
      <c r="AC841" s="45"/>
      <c r="AD841" s="16" t="str">
        <f>VLOOKUP(B841,SAOM!B$2:T2382,16,0)</f>
        <v>-</v>
      </c>
      <c r="AE841" s="16">
        <f t="shared" si="37"/>
        <v>41241</v>
      </c>
      <c r="AF841" s="16" t="s">
        <v>4492</v>
      </c>
      <c r="AG841" s="16"/>
      <c r="AH841" s="51"/>
      <c r="AI841" s="120"/>
      <c r="AJ841" s="120"/>
      <c r="AK841" s="13"/>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2527</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5" t="str">
        <f>VLOOKUP(B842,SAOM!B$2:O2383,11,0)</f>
        <v>35130-000</v>
      </c>
      <c r="X842" s="37" t="str">
        <f>VLOOKUP(B842,SAOM!B$2:Q2383,13,0)</f>
        <v>00:20:0e:10:54:39</v>
      </c>
      <c r="Y842" s="15">
        <v>41235</v>
      </c>
      <c r="Z842" s="13" t="s">
        <v>9771</v>
      </c>
      <c r="AA842" s="16">
        <v>41236</v>
      </c>
      <c r="AB842" s="32">
        <f>VLOOKUP(C842,Relatorios!A$3:B1613,2,0)</f>
        <v>41277</v>
      </c>
      <c r="AC842" s="45"/>
      <c r="AD842" s="16" t="str">
        <f>VLOOKUP(B842,SAOM!B$2:T2383,16,0)</f>
        <v>-</v>
      </c>
      <c r="AE842" s="16">
        <f t="shared" si="37"/>
        <v>41326</v>
      </c>
      <c r="AF842" s="16" t="s">
        <v>4492</v>
      </c>
      <c r="AG842" s="16"/>
      <c r="AH842" s="51"/>
      <c r="AI842" s="120"/>
      <c r="AJ842" s="120"/>
      <c r="AK842" s="13"/>
    </row>
    <row r="843" spans="1:37" s="62"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2527</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5" t="str">
        <f>VLOOKUP(B843,SAOM!B$2:O2384,11,0)</f>
        <v>35130-000</v>
      </c>
      <c r="X843" s="37" t="str">
        <f>VLOOKUP(B843,SAOM!B$2:Q2384,13,0)</f>
        <v>00:20:0e:10:4c:d2</v>
      </c>
      <c r="Y843" s="28">
        <v>41233</v>
      </c>
      <c r="Z843" s="44" t="s">
        <v>5378</v>
      </c>
      <c r="AA843" s="60">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60">
        <f t="shared" si="37"/>
        <v>41324</v>
      </c>
      <c r="AF843" s="60" t="s">
        <v>4492</v>
      </c>
      <c r="AG843" s="60"/>
      <c r="AH843" s="187"/>
      <c r="AI843" s="121"/>
      <c r="AJ843" s="121"/>
      <c r="AK843" s="44"/>
    </row>
    <row r="844" spans="1:37" s="62"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2527</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5" t="str">
        <f>VLOOKUP(B844,SAOM!B$2:O2385,11,0)</f>
        <v>35130-000</v>
      </c>
      <c r="X844" s="37" t="str">
        <f>VLOOKUP(B844,SAOM!B$2:Q2385,13,0)</f>
        <v>00:20:0e:10:4a:5e</v>
      </c>
      <c r="Y844" s="28">
        <v>41157</v>
      </c>
      <c r="Z844" s="44" t="s">
        <v>7388</v>
      </c>
      <c r="AA844" s="60">
        <v>41157</v>
      </c>
      <c r="AB844" s="32">
        <f>VLOOKUP(C844,Relatorios!A$3:B1615,2,0)</f>
        <v>41193</v>
      </c>
      <c r="AC844" s="49" t="s">
        <v>7391</v>
      </c>
      <c r="AD844" s="16" t="str">
        <f>VLOOKUP(B844,SAOM!B$2:T2385,16,0)</f>
        <v>-</v>
      </c>
      <c r="AE844" s="16">
        <f t="shared" si="37"/>
        <v>41247</v>
      </c>
      <c r="AF844" s="60" t="s">
        <v>4492</v>
      </c>
      <c r="AG844" s="60"/>
      <c r="AH844" s="187"/>
      <c r="AI844" s="121"/>
      <c r="AJ844" s="121"/>
      <c r="AK844" s="44"/>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5" t="str">
        <f>VLOOKUP(B845,SAOM!B$2:O2386,11,0)</f>
        <v>37926-000</v>
      </c>
      <c r="X845" s="37" t="str">
        <f>VLOOKUP(B845,SAOM!B$2:Q2386,13,0)</f>
        <v>00:20:0E:10:4C:A1</v>
      </c>
      <c r="Y845" s="15">
        <v>41140</v>
      </c>
      <c r="Z845" s="13" t="s">
        <v>6071</v>
      </c>
      <c r="AA845" s="16">
        <v>41171</v>
      </c>
      <c r="AB845" s="32">
        <f>VLOOKUP(C845,Relatorios!A$3:B1616,2,0)</f>
        <v>41254</v>
      </c>
      <c r="AC845" s="45"/>
      <c r="AD845" s="16" t="str">
        <f>VLOOKUP(B845,SAOM!B$2:T2386,16,0)</f>
        <v>-</v>
      </c>
      <c r="AE845" s="16">
        <f t="shared" si="37"/>
        <v>41261</v>
      </c>
      <c r="AF845" s="16" t="s">
        <v>4492</v>
      </c>
      <c r="AG845" s="16"/>
      <c r="AH845" s="51"/>
      <c r="AI845" s="120"/>
      <c r="AJ845" s="120"/>
      <c r="AK845" s="13"/>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5" t="str">
        <f>VLOOKUP(B846,SAOM!B$2:O2387,11,0)</f>
        <v>37926-000</v>
      </c>
      <c r="X846" s="37" t="str">
        <f>VLOOKUP(B846,SAOM!B$2:Q2387,13,0)</f>
        <v>00:20:0e:10:4c:a7</v>
      </c>
      <c r="Y846" s="15">
        <v>41139</v>
      </c>
      <c r="Z846" s="13" t="s">
        <v>6071</v>
      </c>
      <c r="AA846" s="16">
        <v>41170</v>
      </c>
      <c r="AB846" s="32">
        <f>VLOOKUP(C846,Relatorios!A$3:B1617,2,0)</f>
        <v>41254</v>
      </c>
      <c r="AC846" s="45"/>
      <c r="AD846" s="16" t="str">
        <f>VLOOKUP(B846,SAOM!B$2:T2387,16,0)</f>
        <v>-</v>
      </c>
      <c r="AE846" s="16">
        <f t="shared" si="37"/>
        <v>41260</v>
      </c>
      <c r="AF846" s="16">
        <v>41285</v>
      </c>
      <c r="AG846" s="16" t="s">
        <v>14127</v>
      </c>
      <c r="AH846" s="51" t="s">
        <v>676</v>
      </c>
      <c r="AI846" s="120" t="s">
        <v>14249</v>
      </c>
      <c r="AJ846" s="120" t="s">
        <v>4492</v>
      </c>
      <c r="AK846" s="13"/>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2382</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5" t="str">
        <f>VLOOKUP(B847,SAOM!B$2:O2388,11,0)</f>
        <v>37997-000</v>
      </c>
      <c r="X847" s="37" t="str">
        <f>VLOOKUP(B847,SAOM!B$2:Q2388,13,0)</f>
        <v>00:20:0E:10:52:37</v>
      </c>
      <c r="Y847" s="15">
        <v>41165</v>
      </c>
      <c r="Z847" s="13" t="s">
        <v>7673</v>
      </c>
      <c r="AA847" s="16">
        <v>41166</v>
      </c>
      <c r="AB847" s="32">
        <f>VLOOKUP(C847,Relatorios!A$3:B1618,2,0)</f>
        <v>41254</v>
      </c>
      <c r="AC847" s="45"/>
      <c r="AD847" s="16" t="str">
        <f>VLOOKUP(B847,SAOM!B$2:T2388,16,0)</f>
        <v>-</v>
      </c>
      <c r="AE847" s="16">
        <f t="shared" si="37"/>
        <v>41256</v>
      </c>
      <c r="AF847" s="16" t="s">
        <v>4492</v>
      </c>
      <c r="AG847" s="16"/>
      <c r="AH847" s="51"/>
      <c r="AI847" s="120"/>
      <c r="AJ847" s="120"/>
      <c r="AK847" s="13"/>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2382</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5" t="str">
        <f>VLOOKUP(B848,SAOM!B$2:O2389,11,0)</f>
        <v>37997-000</v>
      </c>
      <c r="X848" s="37" t="str">
        <f>VLOOKUP(B848,SAOM!B$2:Q2389,13,0)</f>
        <v>00:20:0E:10:4C:B9</v>
      </c>
      <c r="Y848" s="15">
        <v>41165</v>
      </c>
      <c r="Z848" s="13" t="s">
        <v>7673</v>
      </c>
      <c r="AA848" s="16">
        <v>41166</v>
      </c>
      <c r="AB848" s="32">
        <f>VLOOKUP(C848,Relatorios!A$3:B1619,2,0)</f>
        <v>41254</v>
      </c>
      <c r="AC848" s="45"/>
      <c r="AD848" s="16" t="str">
        <f>VLOOKUP(B848,SAOM!B$2:T2389,16,0)</f>
        <v>-</v>
      </c>
      <c r="AE848" s="16">
        <f t="shared" si="37"/>
        <v>41256</v>
      </c>
      <c r="AF848" s="16" t="s">
        <v>4492</v>
      </c>
      <c r="AG848" s="16"/>
      <c r="AH848" s="51"/>
      <c r="AI848" s="120"/>
      <c r="AJ848" s="120"/>
      <c r="AK848" s="13"/>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2382</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5" t="str">
        <f>VLOOKUP(B849,SAOM!B$2:O2390,11,0)</f>
        <v>37997-000</v>
      </c>
      <c r="X849" s="37" t="str">
        <f>VLOOKUP(B849,SAOM!B$2:Q2390,13,0)</f>
        <v>00:20:0e:10:4c:6c</v>
      </c>
      <c r="Y849" s="15">
        <v>41165</v>
      </c>
      <c r="Z849" s="13" t="s">
        <v>7646</v>
      </c>
      <c r="AA849" s="16">
        <v>41165</v>
      </c>
      <c r="AB849" s="32">
        <f>VLOOKUP(C849,Relatorios!A$3:B1620,2,0)</f>
        <v>41254</v>
      </c>
      <c r="AC849" s="45"/>
      <c r="AD849" s="16" t="str">
        <f>VLOOKUP(B849,SAOM!B$2:T2390,16,0)</f>
        <v>-</v>
      </c>
      <c r="AE849" s="16">
        <f t="shared" si="37"/>
        <v>41255</v>
      </c>
      <c r="AF849" s="16">
        <v>41185</v>
      </c>
      <c r="AG849" s="16">
        <v>41206</v>
      </c>
      <c r="AH849" s="51" t="s">
        <v>495</v>
      </c>
      <c r="AI849" s="120" t="s">
        <v>8611</v>
      </c>
      <c r="AJ849" s="120" t="s">
        <v>9369</v>
      </c>
      <c r="AK849" s="13" t="s">
        <v>4492</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6346</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5"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4492</v>
      </c>
      <c r="AG850" s="16"/>
      <c r="AH850" s="51"/>
      <c r="AI850" s="120"/>
      <c r="AJ850" s="120"/>
      <c r="AK850" s="13"/>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6346</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5" t="str">
        <f>VLOOKUP(B851,SAOM!B$2:O2392,11,0)</f>
        <v>37556-000</v>
      </c>
      <c r="X851" s="37" t="str">
        <f>VLOOKUP(B851,SAOM!B$2:Q2392,13,0)</f>
        <v>00:20:0e:10:52:59</v>
      </c>
      <c r="Y851" s="15">
        <v>41218</v>
      </c>
      <c r="Z851" s="13" t="s">
        <v>6688</v>
      </c>
      <c r="AA851" s="16">
        <v>41218</v>
      </c>
      <c r="AB851" s="32">
        <f>VLOOKUP(C851,Relatorios!A$3:B1622,2,0)</f>
        <v>41277</v>
      </c>
      <c r="AC851" s="45"/>
      <c r="AD851" s="16" t="str">
        <f>VLOOKUP(B851,SAOM!B$2:T2392,16,0)</f>
        <v>-</v>
      </c>
      <c r="AE851" s="16">
        <f t="shared" si="37"/>
        <v>41308</v>
      </c>
      <c r="AF851" s="16">
        <v>41253</v>
      </c>
      <c r="AG851" s="16">
        <v>41276</v>
      </c>
      <c r="AH851" s="51" t="s">
        <v>495</v>
      </c>
      <c r="AI851" s="120" t="s">
        <v>12563</v>
      </c>
      <c r="AJ851" s="120" t="s">
        <v>14116</v>
      </c>
      <c r="AK851" s="13"/>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6354</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5" t="str">
        <f>VLOOKUP(B852,SAOM!B$2:O2393,11,0)</f>
        <v>38970-000</v>
      </c>
      <c r="X852" s="37" t="str">
        <f>VLOOKUP(B852,SAOM!B$2:Q2393,13,0)</f>
        <v>00:20:0E:10:4A:AA</v>
      </c>
      <c r="Y852" s="15">
        <v>41138</v>
      </c>
      <c r="Z852" s="13" t="s">
        <v>6592</v>
      </c>
      <c r="AA852" s="16">
        <v>41234</v>
      </c>
      <c r="AB852" s="32">
        <f>VLOOKUP(C852,Relatorios!A$3:B1623,2,0)</f>
        <v>41183</v>
      </c>
      <c r="AC852" s="45"/>
      <c r="AD852" s="16" t="str">
        <f>VLOOKUP(B852,SAOM!B$2:T2393,16,0)</f>
        <v>-</v>
      </c>
      <c r="AE852" s="16">
        <f t="shared" si="37"/>
        <v>41324</v>
      </c>
      <c r="AF852" s="16" t="s">
        <v>4492</v>
      </c>
      <c r="AG852" s="16"/>
      <c r="AH852" s="51"/>
      <c r="AI852" s="120"/>
      <c r="AJ852" s="120"/>
      <c r="AK852" s="13"/>
    </row>
    <row r="853" spans="1:42" s="62"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5173</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9" t="str">
        <f>VLOOKUP(B853,SAOM!B$2:M2394,9,0)</f>
        <v xml:space="preserve"> Janice/Geovana</v>
      </c>
      <c r="U853" s="28" t="str">
        <f>VLOOKUP(B853,SAOM!B$2:N2394,10,0)</f>
        <v xml:space="preserve"> R. Juranir Silva, S/N -  Bela Vista</v>
      </c>
      <c r="V853" s="59" t="str">
        <f>VLOOKUP(B853,SAOM!B$2:P2394,12,0)</f>
        <v xml:space="preserve"> (33)3241-1184</v>
      </c>
      <c r="W853" s="181" t="str">
        <f>VLOOKUP(B853,SAOM!B$2:O2394,11,0)</f>
        <v>35290-000</v>
      </c>
      <c r="X853" s="35" t="str">
        <f>VLOOKUP(B853,SAOM!B$2:Q2394,13,0)</f>
        <v>00:20:0e:10:4c:ca</v>
      </c>
      <c r="Y853" s="28">
        <v>41312</v>
      </c>
      <c r="Z853" s="44" t="s">
        <v>15835</v>
      </c>
      <c r="AA853" s="60">
        <v>41313</v>
      </c>
      <c r="AB853" s="61" t="e">
        <f>VLOOKUP(C853,Relatorios!A$3:B1624,2,0)</f>
        <v>#N/A</v>
      </c>
      <c r="AC853" s="49"/>
      <c r="AD853" s="60"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60">
        <f t="shared" si="37"/>
        <v>41403</v>
      </c>
      <c r="AF853" s="60" t="s">
        <v>4492</v>
      </c>
      <c r="AG853" s="60"/>
      <c r="AH853" s="187"/>
      <c r="AI853" s="121"/>
      <c r="AJ853" s="121"/>
      <c r="AK853" s="44"/>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3880</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5" t="str">
        <f>VLOOKUP(B854,SAOM!B$2:O2395,11,0)</f>
        <v>39830-00</v>
      </c>
      <c r="X854" s="37" t="str">
        <f>VLOOKUP(B854,SAOM!B$2:Q2395,13,0)</f>
        <v>00:20:0e:10:52:d7</v>
      </c>
      <c r="Y854" s="15">
        <v>41136</v>
      </c>
      <c r="Z854" s="13" t="s">
        <v>5976</v>
      </c>
      <c r="AA854" s="16">
        <v>41137</v>
      </c>
      <c r="AB854" s="32">
        <f>VLOOKUP(C854,Relatorios!A$3:B1625,2,0)</f>
        <v>41193</v>
      </c>
      <c r="AC854" s="45"/>
      <c r="AD854" s="16" t="str">
        <f>VLOOKUP(B854,SAOM!B$2:T2395,16,0)</f>
        <v>-</v>
      </c>
      <c r="AE854" s="16">
        <f t="shared" si="37"/>
        <v>41227</v>
      </c>
      <c r="AF854" s="16">
        <v>41278</v>
      </c>
      <c r="AG854" s="16" t="s">
        <v>14127</v>
      </c>
      <c r="AH854" s="51" t="s">
        <v>8983</v>
      </c>
      <c r="AI854" s="120" t="s">
        <v>14132</v>
      </c>
      <c r="AJ854" s="120" t="s">
        <v>4492</v>
      </c>
      <c r="AK854" s="13"/>
    </row>
    <row r="855" spans="1:42" s="62"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3880</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5" t="str">
        <f>VLOOKUP(B855,SAOM!B$2:O2396,11,0)</f>
        <v>39830-00</v>
      </c>
      <c r="X855" s="37" t="str">
        <f>VLOOKUP(B855,SAOM!B$2:Q2396,13,0)</f>
        <v>00:20:0e:10:4a:ff</v>
      </c>
      <c r="Y855" s="28">
        <v>41158</v>
      </c>
      <c r="Z855" s="44" t="s">
        <v>7388</v>
      </c>
      <c r="AA855" s="60">
        <v>41166</v>
      </c>
      <c r="AB855" s="32">
        <f>VLOOKUP(C855,Relatorios!A$3:B1626,2,0)</f>
        <v>41193</v>
      </c>
      <c r="AC855" s="60" t="s">
        <v>7644</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60">
        <v>41198</v>
      </c>
      <c r="AG855" s="60"/>
      <c r="AH855" s="187" t="s">
        <v>8983</v>
      </c>
      <c r="AI855" s="121" t="s">
        <v>12551</v>
      </c>
      <c r="AJ855" s="121" t="s">
        <v>14236</v>
      </c>
      <c r="AK855" s="13" t="s">
        <v>4492</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3880</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5"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4492</v>
      </c>
      <c r="AG856" s="16"/>
      <c r="AH856" s="51"/>
      <c r="AI856" s="120"/>
      <c r="AJ856" s="120"/>
      <c r="AK856" s="13"/>
    </row>
    <row r="857" spans="1:42" s="62"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3880</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5" t="str">
        <f>VLOOKUP(B857,SAOM!B$2:O2398,11,0)</f>
        <v>39830-000</v>
      </c>
      <c r="X857" s="37" t="str">
        <f>VLOOKUP(B857,SAOM!B$2:Q2398,13,0)</f>
        <v>-</v>
      </c>
      <c r="Y857" s="28"/>
      <c r="Z857" s="44"/>
      <c r="AA857" s="60"/>
      <c r="AB857" s="32" t="e">
        <f>VLOOKUP(C857,Relatorios!A$3:B1628,2,0)</f>
        <v>#N/A</v>
      </c>
      <c r="AC857" s="49" t="s">
        <v>6397</v>
      </c>
      <c r="AD857" s="16" t="str">
        <f>VLOOKUP(B857,SAOM!B$2:T2398,16,0)</f>
        <v xml:space="preserve">13/8 - Local está em construção, com previsão de término para Outubro.
</v>
      </c>
      <c r="AE857" s="16">
        <f t="shared" si="37"/>
        <v>90</v>
      </c>
      <c r="AF857" s="60" t="s">
        <v>4492</v>
      </c>
      <c r="AG857" s="60"/>
      <c r="AH857" s="187"/>
      <c r="AI857" s="121"/>
      <c r="AJ857" s="121"/>
      <c r="AK857" s="44"/>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6372</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5" t="str">
        <f>VLOOKUP(B858,SAOM!B$2:O2399,11,0)</f>
        <v>35436-000</v>
      </c>
      <c r="X858" s="37" t="str">
        <f>VLOOKUP(B858,SAOM!B$2:Q2399,13,0)</f>
        <v>00:20:0e:10:55:3d</v>
      </c>
      <c r="Y858" s="15">
        <v>41235</v>
      </c>
      <c r="Z858" s="13" t="s">
        <v>5003</v>
      </c>
      <c r="AA858" s="16">
        <v>41235</v>
      </c>
      <c r="AB858" s="32">
        <f>VLOOKUP(C858,Relatorios!A$3:B1629,2,0)</f>
        <v>41277</v>
      </c>
      <c r="AC858" s="45"/>
      <c r="AD858" s="16" t="str">
        <f>VLOOKUP(B858,SAOM!B$2:T2399,16,0)</f>
        <v>-</v>
      </c>
      <c r="AE858" s="16">
        <f t="shared" si="37"/>
        <v>41325</v>
      </c>
      <c r="AF858" s="16" t="s">
        <v>4492</v>
      </c>
      <c r="AG858" s="16"/>
      <c r="AH858" s="51"/>
      <c r="AI858" s="120"/>
      <c r="AJ858" s="120"/>
      <c r="AK858" s="13"/>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6372</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5"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4492</v>
      </c>
      <c r="AG859" s="16"/>
      <c r="AH859" s="51"/>
      <c r="AI859" s="120"/>
      <c r="AJ859" s="120"/>
      <c r="AK859" s="13"/>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6372</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5" t="str">
        <f>VLOOKUP(B860,SAOM!B$2:O2401,11,0)</f>
        <v>35436-000</v>
      </c>
      <c r="X860" s="37" t="str">
        <f>VLOOKUP(B860,SAOM!B$2:Q2401,13,0)</f>
        <v>00:20:0E:10:4B:71</v>
      </c>
      <c r="Y860" s="15">
        <v>41221</v>
      </c>
      <c r="Z860" s="13" t="s">
        <v>5003</v>
      </c>
      <c r="AA860" s="16">
        <v>41221</v>
      </c>
      <c r="AB860" s="32">
        <f>VLOOKUP(C860,Relatorios!A$3:B1631,2,0)</f>
        <v>41277</v>
      </c>
      <c r="AC860" s="45"/>
      <c r="AD860" s="16" t="str">
        <f>VLOOKUP(B860,SAOM!B$2:T2401,16,0)</f>
        <v>-</v>
      </c>
      <c r="AE860" s="16">
        <f t="shared" si="37"/>
        <v>41311</v>
      </c>
      <c r="AF860" s="16" t="s">
        <v>4492</v>
      </c>
      <c r="AG860" s="16"/>
      <c r="AH860" s="51"/>
      <c r="AI860" s="120"/>
      <c r="AJ860" s="120"/>
      <c r="AK860" s="13"/>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5169</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5" t="str">
        <f>VLOOKUP(B861,SAOM!B$2:O2402,11,0)</f>
        <v>35650-000</v>
      </c>
      <c r="X861" s="37" t="str">
        <f>VLOOKUP(B861,SAOM!B$2:Q2402,13,0)</f>
        <v>00:20:0E:10:55:6A</v>
      </c>
      <c r="Y861" s="15">
        <v>41233</v>
      </c>
      <c r="Z861" s="13" t="s">
        <v>9766</v>
      </c>
      <c r="AA861" s="16">
        <v>41233</v>
      </c>
      <c r="AB861" s="32">
        <f>VLOOKUP(C861,Relatorios!A$3:B1632,2,0)</f>
        <v>41291</v>
      </c>
      <c r="AC861" s="45"/>
      <c r="AD861" s="16" t="str">
        <f>VLOOKUP(B861,SAOM!B$2:T2402,16,0)</f>
        <v>-</v>
      </c>
      <c r="AE861" s="16">
        <f t="shared" si="37"/>
        <v>41323</v>
      </c>
      <c r="AF861" s="16" t="s">
        <v>4492</v>
      </c>
      <c r="AG861" s="16"/>
      <c r="AH861" s="51"/>
      <c r="AI861" s="120"/>
      <c r="AJ861" s="120"/>
      <c r="AK861" s="13"/>
    </row>
    <row r="862" spans="1:42" s="62"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5169</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5" t="str">
        <f>VLOOKUP(B862,SAOM!B$2:O2403,11,0)</f>
        <v>35650-000</v>
      </c>
      <c r="X862" s="37" t="str">
        <f>VLOOKUP(B862,SAOM!B$2:Q2403,13,0)</f>
        <v>00:20:0e:10:4c:1e</v>
      </c>
      <c r="Y862" s="28">
        <v>41169</v>
      </c>
      <c r="Z862" s="44" t="s">
        <v>1449</v>
      </c>
      <c r="AA862" s="60">
        <v>41170</v>
      </c>
      <c r="AB862" s="32">
        <f>VLOOKUP(C862,Relatorios!A$3:B1633,2,0)</f>
        <v>41193</v>
      </c>
      <c r="AC862" s="49"/>
      <c r="AD862" s="16" t="str">
        <f>VLOOKUP(B862,SAOM!B$2:T2403,16,0)</f>
        <v>-</v>
      </c>
      <c r="AE862" s="16">
        <f t="shared" si="37"/>
        <v>41260</v>
      </c>
      <c r="AF862" s="60" t="s">
        <v>4492</v>
      </c>
      <c r="AG862" s="60"/>
      <c r="AH862" s="187"/>
      <c r="AI862" s="121"/>
      <c r="AJ862" s="121"/>
      <c r="AK862" s="44"/>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5170</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5" t="str">
        <f>VLOOKUP(B863,SAOM!B$2:O2404,11,0)</f>
        <v>38600-000</v>
      </c>
      <c r="X863" s="37" t="str">
        <f>VLOOKUP(B863,SAOM!B$2:Q2404,13,0)</f>
        <v>00:20:0E:10:4A:A4</v>
      </c>
      <c r="Y863" s="15">
        <v>41173</v>
      </c>
      <c r="Z863" s="13" t="s">
        <v>7898</v>
      </c>
      <c r="AA863" s="16">
        <v>41173</v>
      </c>
      <c r="AB863" s="32" t="str">
        <f>VLOOKUP(C863,Relatorios!A$3:B1634,2,0)</f>
        <v>Pendente</v>
      </c>
      <c r="AC863" s="45"/>
      <c r="AD863" s="16" t="str">
        <f>VLOOKUP(B863,SAOM!B$2:T2404,16,0)</f>
        <v>-</v>
      </c>
      <c r="AE863" s="16">
        <f t="shared" si="37"/>
        <v>41263</v>
      </c>
      <c r="AF863" s="16" t="s">
        <v>4492</v>
      </c>
      <c r="AG863" s="16"/>
      <c r="AH863" s="51"/>
      <c r="AI863" s="120"/>
      <c r="AJ863" s="120"/>
      <c r="AK863" s="13"/>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ref="H864:H927" si="39">F864+15</f>
        <v>41189</v>
      </c>
      <c r="I864" s="15" t="s">
        <v>497</v>
      </c>
      <c r="J864" s="12" t="s">
        <v>511</v>
      </c>
      <c r="K864" s="37" t="str">
        <f>VLOOKUP(B864,SAOM!B$2:H2405,4,0)</f>
        <v>Aceito</v>
      </c>
      <c r="L864" s="12" t="s">
        <v>495</v>
      </c>
      <c r="M864" s="12" t="s">
        <v>497</v>
      </c>
      <c r="N864" s="13" t="s">
        <v>5170</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5" t="str">
        <f>VLOOKUP(B864,SAOM!B$2:O2405,11,0)</f>
        <v>38600-000</v>
      </c>
      <c r="X864" s="37" t="str">
        <f>VLOOKUP(B864,SAOM!B$2:Q2405,13,0)</f>
        <v>00:20:0E:10:4A:E8</v>
      </c>
      <c r="Y864" s="15">
        <v>41186</v>
      </c>
      <c r="Z864" s="13" t="s">
        <v>7898</v>
      </c>
      <c r="AA864" s="16">
        <v>41186</v>
      </c>
      <c r="AB864" s="32">
        <f>VLOOKUP(C864,Relatorios!A$3:B1635,2,0)</f>
        <v>41254</v>
      </c>
      <c r="AC864" s="45"/>
      <c r="AD864" s="16" t="str">
        <f>VLOOKUP(B864,SAOM!B$2:T2405,16,0)</f>
        <v>-</v>
      </c>
      <c r="AE864" s="16">
        <f t="shared" ref="AE864:AE927" si="40">AA864+90</f>
        <v>41276</v>
      </c>
      <c r="AF864" s="16">
        <v>41276</v>
      </c>
      <c r="AG864" s="16" t="s">
        <v>14133</v>
      </c>
      <c r="AH864" s="51" t="s">
        <v>676</v>
      </c>
      <c r="AI864" s="120" t="s">
        <v>14134</v>
      </c>
      <c r="AJ864" s="197"/>
      <c r="AK864" s="13"/>
      <c r="AL864" s="16">
        <v>41198</v>
      </c>
      <c r="AM864" s="16">
        <v>41207</v>
      </c>
      <c r="AN864" s="51" t="s">
        <v>495</v>
      </c>
      <c r="AO864" s="120" t="s">
        <v>8979</v>
      </c>
      <c r="AP864" s="197" t="s">
        <v>9373</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9"/>
        <v>41189</v>
      </c>
      <c r="I865" s="15">
        <v>41148</v>
      </c>
      <c r="J865" s="12" t="s">
        <v>511</v>
      </c>
      <c r="K865" s="37" t="str">
        <f>VLOOKUP(B865,SAOM!B$2:H2406,4,0)</f>
        <v>Aceito</v>
      </c>
      <c r="L865" s="12" t="s">
        <v>495</v>
      </c>
      <c r="M865" s="12" t="s">
        <v>497</v>
      </c>
      <c r="N865" s="13" t="s">
        <v>5170</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5" t="str">
        <f>VLOOKUP(B865,SAOM!B$2:O2406,11,0)</f>
        <v>38600-000</v>
      </c>
      <c r="X865" s="37" t="str">
        <f>VLOOKUP(B865,SAOM!B$2:Q2406,13,0)</f>
        <v>00:20:0E:10:54:CB</v>
      </c>
      <c r="Y865" s="15">
        <v>40930</v>
      </c>
      <c r="Z865" s="13" t="s">
        <v>9772</v>
      </c>
      <c r="AA865" s="16">
        <v>41236</v>
      </c>
      <c r="AB865" s="32">
        <f>VLOOKUP(C865,Relatorios!A$3:B1636,2,0)</f>
        <v>41277</v>
      </c>
      <c r="AC865" s="45" t="s">
        <v>6940</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40"/>
        <v>41326</v>
      </c>
      <c r="AF865" s="16" t="s">
        <v>4492</v>
      </c>
      <c r="AG865" s="16"/>
      <c r="AH865" s="51"/>
      <c r="AI865" s="120"/>
      <c r="AJ865" s="120"/>
      <c r="AK865" s="13"/>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9"/>
        <v>41189</v>
      </c>
      <c r="I866" s="15" t="s">
        <v>497</v>
      </c>
      <c r="J866" s="12" t="s">
        <v>511</v>
      </c>
      <c r="K866" s="37" t="str">
        <f>VLOOKUP(B866,SAOM!B$2:H2407,4,0)</f>
        <v>Aceito</v>
      </c>
      <c r="L866" s="12" t="s">
        <v>495</v>
      </c>
      <c r="M866" s="12" t="s">
        <v>497</v>
      </c>
      <c r="N866" s="13" t="s">
        <v>5170</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5" t="str">
        <f>VLOOKUP(B866,SAOM!B$2:O2407,11,0)</f>
        <v>38600-000</v>
      </c>
      <c r="X866" s="37" t="str">
        <f>VLOOKUP(B866,SAOM!B$2:Q2407,13,0)</f>
        <v>00:20:0E:10:52:07</v>
      </c>
      <c r="Y866" s="15">
        <v>41173</v>
      </c>
      <c r="Z866" s="13" t="s">
        <v>7898</v>
      </c>
      <c r="AA866" s="16">
        <v>41173</v>
      </c>
      <c r="AB866" s="32">
        <f>VLOOKUP(C866,Relatorios!A$3:B1637,2,0)</f>
        <v>41254</v>
      </c>
      <c r="AC866" s="45"/>
      <c r="AD866" s="16" t="str">
        <f>VLOOKUP(B866,SAOM!B$2:T2407,16,0)</f>
        <v>-</v>
      </c>
      <c r="AE866" s="16">
        <f t="shared" si="40"/>
        <v>41263</v>
      </c>
      <c r="AF866" s="16" t="s">
        <v>4492</v>
      </c>
      <c r="AG866" s="16"/>
      <c r="AH866" s="51"/>
      <c r="AI866" s="120"/>
      <c r="AJ866" s="120"/>
      <c r="AK866" s="13"/>
    </row>
    <row r="867" spans="1:37" s="62"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9"/>
        <v>41189</v>
      </c>
      <c r="I867" s="28" t="s">
        <v>497</v>
      </c>
      <c r="J867" s="52" t="s">
        <v>511</v>
      </c>
      <c r="K867" s="37" t="str">
        <f>VLOOKUP(B867,SAOM!B$2:H2408,4,0)</f>
        <v>Aceito</v>
      </c>
      <c r="L867" s="12" t="s">
        <v>495</v>
      </c>
      <c r="M867" s="52" t="s">
        <v>497</v>
      </c>
      <c r="N867" s="44" t="s">
        <v>5170</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5" t="str">
        <f>VLOOKUP(B867,SAOM!B$2:O2408,11,0)</f>
        <v>38600-000</v>
      </c>
      <c r="X867" s="37" t="str">
        <f>VLOOKUP(B867,SAOM!B$2:Q2408,13,0)</f>
        <v>00:20:0E:10:4C:1F</v>
      </c>
      <c r="Y867" s="28">
        <v>41170</v>
      </c>
      <c r="Z867" s="13" t="s">
        <v>7898</v>
      </c>
      <c r="AA867" s="60">
        <v>41172</v>
      </c>
      <c r="AB867" s="32">
        <f>VLOOKUP(C867,Relatorios!A$3:B1638,2,0)</f>
        <v>41254</v>
      </c>
      <c r="AC867" s="49"/>
      <c r="AD867" s="16" t="str">
        <f>VLOOKUP(B867,SAOM!B$2:T2408,16,0)</f>
        <v>-</v>
      </c>
      <c r="AE867" s="16">
        <f t="shared" si="40"/>
        <v>41262</v>
      </c>
      <c r="AF867" s="60" t="s">
        <v>4492</v>
      </c>
      <c r="AG867" s="60"/>
      <c r="AH867" s="187"/>
      <c r="AI867" s="121"/>
      <c r="AJ867" s="121"/>
      <c r="AK867" s="44"/>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9"/>
        <v>41189</v>
      </c>
      <c r="I868" s="15" t="s">
        <v>497</v>
      </c>
      <c r="J868" s="12" t="s">
        <v>511</v>
      </c>
      <c r="K868" s="37" t="str">
        <f>VLOOKUP(B868,SAOM!B$2:H2409,4,0)</f>
        <v>Aceito</v>
      </c>
      <c r="L868" s="12" t="s">
        <v>495</v>
      </c>
      <c r="M868" s="12" t="s">
        <v>495</v>
      </c>
      <c r="N868" s="13" t="s">
        <v>5170</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5" t="str">
        <f>VLOOKUP(B868,SAOM!B$2:O2409,11,0)</f>
        <v>38600-00</v>
      </c>
      <c r="X868" s="37" t="str">
        <f>VLOOKUP(B868,SAOM!B$2:Q2409,13,0)</f>
        <v>00:20:0E:10:4C:5A</v>
      </c>
      <c r="Y868" s="15">
        <v>41269</v>
      </c>
      <c r="Z868" s="13" t="s">
        <v>14039</v>
      </c>
      <c r="AA868" s="16">
        <v>41269</v>
      </c>
      <c r="AB868" s="32">
        <f>VLOOKUP(C868,Relatorios!A$3:B1639,2,0)</f>
        <v>41254</v>
      </c>
      <c r="AC868" s="45"/>
      <c r="AD868" s="16" t="str">
        <f>VLOOKUP(B868,SAOM!B$2:T2409,16,0)</f>
        <v>-</v>
      </c>
      <c r="AE868" s="16">
        <f t="shared" si="40"/>
        <v>41359</v>
      </c>
      <c r="AF868" s="16" t="s">
        <v>4492</v>
      </c>
      <c r="AG868" s="16"/>
      <c r="AH868" s="51"/>
      <c r="AI868" s="120"/>
      <c r="AJ868" s="120"/>
      <c r="AK868" s="13"/>
    </row>
    <row r="869" spans="1:37" s="62"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9"/>
        <v>41189</v>
      </c>
      <c r="I869" s="28" t="s">
        <v>497</v>
      </c>
      <c r="J869" s="52" t="s">
        <v>511</v>
      </c>
      <c r="K869" s="37" t="str">
        <f>VLOOKUP(B869,SAOM!B$2:H2410,4,0)</f>
        <v>Aceito</v>
      </c>
      <c r="L869" s="12" t="s">
        <v>495</v>
      </c>
      <c r="M869" s="52" t="s">
        <v>497</v>
      </c>
      <c r="N869" s="44" t="s">
        <v>5169</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5" t="str">
        <f>VLOOKUP(B869,SAOM!B$2:O2410,11,0)</f>
        <v>35650-000</v>
      </c>
      <c r="X869" s="37" t="str">
        <f>VLOOKUP(B869,SAOM!B$2:Q2410,13,0)</f>
        <v>00:20:0e:10:4c:3c</v>
      </c>
      <c r="Y869" s="28">
        <v>41163</v>
      </c>
      <c r="Z869" s="44" t="s">
        <v>1521</v>
      </c>
      <c r="AA869" s="60">
        <v>41164</v>
      </c>
      <c r="AB869" s="32">
        <f>VLOOKUP(C869,Relatorios!A$3:B1640,2,0)</f>
        <v>41193</v>
      </c>
      <c r="AC869" s="49"/>
      <c r="AD869" s="16" t="str">
        <f>VLOOKUP(B869,SAOM!B$2:T2410,16,0)</f>
        <v>-</v>
      </c>
      <c r="AE869" s="16">
        <f t="shared" si="40"/>
        <v>41254</v>
      </c>
      <c r="AF869" s="60" t="s">
        <v>4492</v>
      </c>
      <c r="AG869" s="60"/>
      <c r="AH869" s="187"/>
      <c r="AI869" s="121"/>
      <c r="AJ869" s="121"/>
      <c r="AK869" s="44"/>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9"/>
        <v>41189</v>
      </c>
      <c r="I870" s="15" t="s">
        <v>497</v>
      </c>
      <c r="J870" s="12" t="s">
        <v>511</v>
      </c>
      <c r="K870" s="37" t="str">
        <f>VLOOKUP(B870,SAOM!B$2:H2411,4,0)</f>
        <v>Aceito</v>
      </c>
      <c r="L870" s="12" t="s">
        <v>495</v>
      </c>
      <c r="M870" s="12" t="s">
        <v>497</v>
      </c>
      <c r="N870" s="13" t="s">
        <v>5169</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5" t="str">
        <f>VLOOKUP(B870,SAOM!B$2:O2411,11,0)</f>
        <v>35650-000</v>
      </c>
      <c r="X870" s="37" t="str">
        <f>VLOOKUP(B870,SAOM!B$2:Q2411,13,0)</f>
        <v>00:20:0E:10:4C:87</v>
      </c>
      <c r="Y870" s="15">
        <v>41173</v>
      </c>
      <c r="Z870" s="13" t="s">
        <v>1449</v>
      </c>
      <c r="AA870" s="16">
        <v>41173</v>
      </c>
      <c r="AB870" s="32">
        <f>VLOOKUP(C870,Relatorios!A$3:B1641,2,0)</f>
        <v>41193</v>
      </c>
      <c r="AC870" s="45"/>
      <c r="AD870" s="16" t="str">
        <f>VLOOKUP(B870,SAOM!B$2:T2411,16,0)</f>
        <v>-</v>
      </c>
      <c r="AE870" s="16">
        <f t="shared" si="40"/>
        <v>41263</v>
      </c>
      <c r="AF870" s="16" t="s">
        <v>4492</v>
      </c>
      <c r="AG870" s="16"/>
      <c r="AH870" s="51"/>
      <c r="AI870" s="120"/>
      <c r="AJ870" s="120"/>
      <c r="AK870" s="13"/>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9"/>
        <v>41189</v>
      </c>
      <c r="I871" s="15" t="s">
        <v>497</v>
      </c>
      <c r="J871" s="12" t="s">
        <v>511</v>
      </c>
      <c r="K871" s="37" t="str">
        <f>VLOOKUP(B871,SAOM!B$2:H2412,4,0)</f>
        <v>Aceito</v>
      </c>
      <c r="L871" s="12" t="s">
        <v>495</v>
      </c>
      <c r="M871" s="12" t="s">
        <v>497</v>
      </c>
      <c r="N871" s="13" t="s">
        <v>5169</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5" t="str">
        <f>VLOOKUP(B871,SAOM!B$2:O2412,11,0)</f>
        <v>35650-000</v>
      </c>
      <c r="X871" s="37" t="str">
        <f>VLOOKUP(B871,SAOM!B$2:Q2412,13,0)</f>
        <v>00:20:0E:10:55:7C</v>
      </c>
      <c r="Y871" s="15">
        <v>41248</v>
      </c>
      <c r="Z871" s="13" t="s">
        <v>9815</v>
      </c>
      <c r="AA871" s="16">
        <v>41248</v>
      </c>
      <c r="AB871" s="32" t="str">
        <f>VLOOKUP(C871,Relatorios!A$3:B1642,2,0)</f>
        <v>Pronto pra ser entregue</v>
      </c>
      <c r="AC871" s="45" t="s">
        <v>6938</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40"/>
        <v>41338</v>
      </c>
      <c r="AF871" s="16" t="s">
        <v>4492</v>
      </c>
      <c r="AG871" s="16"/>
      <c r="AH871" s="51"/>
      <c r="AI871" s="120"/>
      <c r="AJ871" s="120"/>
      <c r="AK871" s="13"/>
    </row>
    <row r="872" spans="1:37" s="17" customFormat="1" ht="15.75" customHeight="1">
      <c r="A872" s="43">
        <v>4135</v>
      </c>
      <c r="B872" s="35">
        <v>4135</v>
      </c>
      <c r="C872" s="35">
        <v>4135</v>
      </c>
      <c r="D872" s="37" t="str">
        <f>VLOOKUP(B872,SAOM!B$2:H2529,7,0)</f>
        <v>SES-PIUI-4135</v>
      </c>
      <c r="E872" s="15">
        <v>41129</v>
      </c>
      <c r="F872" s="15">
        <f t="shared" ref="F872:F878" si="41">E872+45</f>
        <v>41174</v>
      </c>
      <c r="G872" s="15">
        <f>VLOOKUP(B872,SAOM!B$2:D2416,3,0)</f>
        <v>41174</v>
      </c>
      <c r="H872" s="15">
        <f t="shared" si="39"/>
        <v>41189</v>
      </c>
      <c r="I872" s="15" t="s">
        <v>497</v>
      </c>
      <c r="J872" s="12" t="s">
        <v>511</v>
      </c>
      <c r="K872" s="37" t="str">
        <f>VLOOKUP(B872,SAOM!B$2:H2413,4,0)</f>
        <v>Aceito</v>
      </c>
      <c r="L872" s="12" t="s">
        <v>495</v>
      </c>
      <c r="M872" s="12" t="s">
        <v>497</v>
      </c>
      <c r="N872" s="13" t="s">
        <v>5169</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5" t="str">
        <f>VLOOKUP(B872,SAOM!B$2:O2413,11,0)</f>
        <v>35650-000</v>
      </c>
      <c r="X872" s="37" t="str">
        <f>VLOOKUP(B872,SAOM!B$2:Q2413,13,0)</f>
        <v>00:20:0E:10:55:38</v>
      </c>
      <c r="Y872" s="15">
        <v>41256</v>
      </c>
      <c r="Z872" s="13" t="s">
        <v>9815</v>
      </c>
      <c r="AA872" s="16">
        <v>41256</v>
      </c>
      <c r="AB872" s="32">
        <f>VLOOKUP(C872,Relatorios!A$3:B1643,2,0)</f>
        <v>41291</v>
      </c>
      <c r="AC872" s="45"/>
      <c r="AD872" s="16" t="str">
        <f>VLOOKUP(B872,SAOM!B$2:T2413,16,0)</f>
        <v>-</v>
      </c>
      <c r="AE872" s="16">
        <f t="shared" si="40"/>
        <v>41346</v>
      </c>
      <c r="AF872" s="16" t="s">
        <v>4492</v>
      </c>
      <c r="AG872" s="16"/>
      <c r="AH872" s="51"/>
      <c r="AI872" s="120"/>
      <c r="AJ872" s="120"/>
      <c r="AK872" s="13"/>
    </row>
    <row r="873" spans="1:37" s="17" customFormat="1" ht="15.75" customHeight="1">
      <c r="A873" s="43">
        <v>4136</v>
      </c>
      <c r="B873" s="35">
        <v>4136</v>
      </c>
      <c r="C873" s="35">
        <v>4136</v>
      </c>
      <c r="D873" s="37" t="str">
        <f>VLOOKUP(B873,SAOM!B$2:H2530,7,0)</f>
        <v>SES-PIUI-4136</v>
      </c>
      <c r="E873" s="15">
        <v>41128</v>
      </c>
      <c r="F873" s="15">
        <f t="shared" si="41"/>
        <v>41173</v>
      </c>
      <c r="G873" s="15">
        <f>VLOOKUP(B873,SAOM!B$2:D2417,3,0)</f>
        <v>41173</v>
      </c>
      <c r="H873" s="15">
        <f t="shared" si="39"/>
        <v>41188</v>
      </c>
      <c r="I873" s="15" t="s">
        <v>497</v>
      </c>
      <c r="J873" s="12" t="s">
        <v>511</v>
      </c>
      <c r="K873" s="37" t="str">
        <f>VLOOKUP(B873,SAOM!B$2:H2414,4,0)</f>
        <v>Aceito</v>
      </c>
      <c r="L873" s="12" t="s">
        <v>495</v>
      </c>
      <c r="M873" s="12" t="s">
        <v>497</v>
      </c>
      <c r="N873" s="13" t="s">
        <v>5169</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5" t="str">
        <f>VLOOKUP(B873,SAOM!B$2:O2414,11,0)</f>
        <v>35650-000</v>
      </c>
      <c r="X873" s="37" t="str">
        <f>VLOOKUP(B873,SAOM!B$2:Q2414,13,0)</f>
        <v>00:20:0e:10:54:5b</v>
      </c>
      <c r="Y873" s="15">
        <v>41234</v>
      </c>
      <c r="Z873" s="13" t="s">
        <v>9815</v>
      </c>
      <c r="AA873" s="16">
        <v>41242</v>
      </c>
      <c r="AB873" s="32">
        <f>VLOOKUP(C873,Relatorios!A$3:B1644,2,0)</f>
        <v>41291</v>
      </c>
      <c r="AC873" s="45"/>
      <c r="AD873" s="16" t="str">
        <f>VLOOKUP(B873,SAOM!B$2:T2414,16,0)</f>
        <v>-</v>
      </c>
      <c r="AE873" s="16">
        <f t="shared" si="40"/>
        <v>41332</v>
      </c>
      <c r="AF873" s="16" t="s">
        <v>4492</v>
      </c>
      <c r="AG873" s="16"/>
      <c r="AH873" s="51"/>
      <c r="AI873" s="120"/>
      <c r="AJ873" s="120"/>
      <c r="AK873" s="13"/>
    </row>
    <row r="874" spans="1:37" s="17" customFormat="1" ht="15.75" customHeight="1">
      <c r="A874" s="43">
        <v>4137</v>
      </c>
      <c r="B874" s="35">
        <v>4137</v>
      </c>
      <c r="C874" s="35">
        <v>4137</v>
      </c>
      <c r="D874" s="37" t="str">
        <f>VLOOKUP(B874,SAOM!B$2:H2531,7,0)</f>
        <v>SES-SACO-4137</v>
      </c>
      <c r="E874" s="15">
        <v>41128</v>
      </c>
      <c r="F874" s="15">
        <f t="shared" si="41"/>
        <v>41173</v>
      </c>
      <c r="G874" s="15">
        <f>VLOOKUP(B874,SAOM!B$2:D2418,3,0)</f>
        <v>41173</v>
      </c>
      <c r="H874" s="15">
        <f t="shared" si="39"/>
        <v>41188</v>
      </c>
      <c r="I874" s="15" t="s">
        <v>497</v>
      </c>
      <c r="J874" s="12" t="s">
        <v>511</v>
      </c>
      <c r="K874" s="37" t="str">
        <f>VLOOKUP(B874,SAOM!B$2:H2415,4,0)</f>
        <v>Aceito</v>
      </c>
      <c r="L874" s="12" t="s">
        <v>495</v>
      </c>
      <c r="M874" s="12" t="s">
        <v>497</v>
      </c>
      <c r="N874" s="13" t="s">
        <v>1848</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5" t="str">
        <f>VLOOKUP(B874,SAOM!B$2:O2415,11,0)</f>
        <v>37470-000</v>
      </c>
      <c r="X874" s="37" t="str">
        <f>VLOOKUP(B874,SAOM!B$2:Q2415,13,0)</f>
        <v>00:20:0e:10:4c:ea</v>
      </c>
      <c r="Y874" s="15">
        <v>41142</v>
      </c>
      <c r="Z874" s="13" t="s">
        <v>6688</v>
      </c>
      <c r="AA874" s="16">
        <v>41143</v>
      </c>
      <c r="AB874" s="32">
        <f>VLOOKUP(C874,Relatorios!A$3:B1645,2,0)</f>
        <v>41183</v>
      </c>
      <c r="AC874" s="45"/>
      <c r="AD874" s="16" t="str">
        <f>VLOOKUP(B874,SAOM!B$2:T2415,16,0)</f>
        <v>-</v>
      </c>
      <c r="AE874" s="16">
        <f t="shared" si="40"/>
        <v>41233</v>
      </c>
      <c r="AF874" s="16" t="s">
        <v>4492</v>
      </c>
      <c r="AG874" s="16"/>
      <c r="AH874" s="51"/>
      <c r="AI874" s="120"/>
      <c r="AJ874" s="120"/>
      <c r="AK874" s="13"/>
    </row>
    <row r="875" spans="1:37" s="17" customFormat="1" ht="15.75" customHeight="1">
      <c r="A875" s="43">
        <v>4138</v>
      </c>
      <c r="B875" s="35">
        <v>4138</v>
      </c>
      <c r="C875" s="35">
        <v>4138</v>
      </c>
      <c r="D875" s="37" t="str">
        <f>VLOOKUP(B875,SAOM!B$2:H2532,7,0)</f>
        <v>SES-SACO-4138</v>
      </c>
      <c r="E875" s="15">
        <v>41128</v>
      </c>
      <c r="F875" s="15">
        <f t="shared" si="41"/>
        <v>41173</v>
      </c>
      <c r="G875" s="15">
        <f>VLOOKUP(B875,SAOM!B$2:D2419,3,0)</f>
        <v>41173</v>
      </c>
      <c r="H875" s="15">
        <f t="shared" si="39"/>
        <v>41188</v>
      </c>
      <c r="I875" s="15" t="s">
        <v>497</v>
      </c>
      <c r="J875" s="12" t="s">
        <v>511</v>
      </c>
      <c r="K875" s="37" t="str">
        <f>VLOOKUP(B875,SAOM!B$2:H2416,4,0)</f>
        <v>Aceito</v>
      </c>
      <c r="L875" s="12" t="s">
        <v>495</v>
      </c>
      <c r="M875" s="12" t="s">
        <v>497</v>
      </c>
      <c r="N875" s="13" t="s">
        <v>1848</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5" t="str">
        <f>VLOOKUP(B875,SAOM!B$2:O2416,11,0)</f>
        <v>37470-000</v>
      </c>
      <c r="X875" s="37" t="str">
        <f>VLOOKUP(B875,SAOM!B$2:Q2416,13,0)</f>
        <v>00:20:0e:10:4c:f1</v>
      </c>
      <c r="Y875" s="15">
        <v>41142</v>
      </c>
      <c r="Z875" s="13" t="s">
        <v>6688</v>
      </c>
      <c r="AA875" s="16">
        <v>41143</v>
      </c>
      <c r="AB875" s="32">
        <f>VLOOKUP(C875,Relatorios!A$3:B1646,2,0)</f>
        <v>41183</v>
      </c>
      <c r="AC875" s="45"/>
      <c r="AD875" s="16" t="str">
        <f>VLOOKUP(B875,SAOM!B$2:T2416,16,0)</f>
        <v>-</v>
      </c>
      <c r="AE875" s="16">
        <f t="shared" si="40"/>
        <v>41233</v>
      </c>
      <c r="AF875" s="16" t="s">
        <v>4492</v>
      </c>
      <c r="AG875" s="16"/>
      <c r="AH875" s="51"/>
      <c r="AI875" s="120"/>
      <c r="AJ875" s="120"/>
      <c r="AK875" s="13"/>
    </row>
    <row r="876" spans="1:37" s="62" customFormat="1" ht="15.75" customHeight="1">
      <c r="A876" s="43">
        <v>4098</v>
      </c>
      <c r="B876" s="35">
        <v>4098</v>
      </c>
      <c r="C876" s="35">
        <v>4098</v>
      </c>
      <c r="D876" s="37" t="str">
        <f>VLOOKUP(B876,SAOM!B$2:H2533,7,0)</f>
        <v>SES-GUBA-4098</v>
      </c>
      <c r="E876" s="28">
        <v>41129</v>
      </c>
      <c r="F876" s="28">
        <f t="shared" si="41"/>
        <v>41174</v>
      </c>
      <c r="G876" s="15">
        <f>VLOOKUP(B876,SAOM!B$2:D2420,3,0)</f>
        <v>41174</v>
      </c>
      <c r="H876" s="28">
        <f t="shared" si="39"/>
        <v>41189</v>
      </c>
      <c r="I876" s="28" t="s">
        <v>497</v>
      </c>
      <c r="J876" s="52" t="s">
        <v>511</v>
      </c>
      <c r="K876" s="37" t="str">
        <f>VLOOKUP(B876,SAOM!B$2:H2417,4,0)</f>
        <v>Aceito</v>
      </c>
      <c r="L876" s="12" t="s">
        <v>495</v>
      </c>
      <c r="M876" s="52" t="s">
        <v>497</v>
      </c>
      <c r="N876" s="44" t="s">
        <v>6372</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5" t="str">
        <f>VLOOKUP(B876,SAOM!B$2:O2417,11,0)</f>
        <v>35436-000</v>
      </c>
      <c r="X876" s="37" t="str">
        <f>VLOOKUP(B876,SAOM!B$2:Q2417,13,0)</f>
        <v>00:20:0e:10:54:6c</v>
      </c>
      <c r="Y876" s="28">
        <v>41235</v>
      </c>
      <c r="Z876" s="44" t="s">
        <v>5003</v>
      </c>
      <c r="AA876" s="60">
        <v>41236</v>
      </c>
      <c r="AB876" s="32">
        <f>VLOOKUP(C876,Relatorios!A$3:B1647,2,0)</f>
        <v>41277</v>
      </c>
      <c r="AC876" s="49"/>
      <c r="AD876" s="16" t="str">
        <f>VLOOKUP(B876,SAOM!B$2:T2417,16,0)</f>
        <v>-</v>
      </c>
      <c r="AE876" s="60">
        <f t="shared" si="40"/>
        <v>41326</v>
      </c>
      <c r="AF876" s="60" t="s">
        <v>4492</v>
      </c>
      <c r="AG876" s="60"/>
      <c r="AH876" s="187"/>
      <c r="AI876" s="121"/>
      <c r="AJ876" s="121"/>
      <c r="AK876" s="44"/>
    </row>
    <row r="877" spans="1:37" s="62" customFormat="1" ht="15.75" customHeight="1">
      <c r="A877" s="43">
        <v>4097</v>
      </c>
      <c r="B877" s="35">
        <v>4097</v>
      </c>
      <c r="C877" s="35">
        <v>4097</v>
      </c>
      <c r="D877" s="37" t="str">
        <f>VLOOKUP(B877,SAOM!B$2:H2534,7,0)</f>
        <v>SES-GUBA-4097</v>
      </c>
      <c r="E877" s="28">
        <v>41129</v>
      </c>
      <c r="F877" s="28">
        <f t="shared" si="41"/>
        <v>41174</v>
      </c>
      <c r="G877" s="15">
        <f>VLOOKUP(B877,SAOM!B$2:D2421,3,0)</f>
        <v>41174</v>
      </c>
      <c r="H877" s="28">
        <f t="shared" si="39"/>
        <v>41189</v>
      </c>
      <c r="I877" s="28" t="s">
        <v>497</v>
      </c>
      <c r="J877" s="52" t="s">
        <v>511</v>
      </c>
      <c r="K877" s="37" t="str">
        <f>VLOOKUP(B877,SAOM!B$2:H2418,4,0)</f>
        <v>Aceito</v>
      </c>
      <c r="L877" s="12" t="s">
        <v>495</v>
      </c>
      <c r="M877" s="52" t="s">
        <v>497</v>
      </c>
      <c r="N877" s="44" t="s">
        <v>6372</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5" t="str">
        <f>VLOOKUP(B877,SAOM!B$2:O2418,11,0)</f>
        <v>35436-000</v>
      </c>
      <c r="X877" s="37" t="str">
        <f>VLOOKUP(B877,SAOM!B$2:Q2418,13,0)</f>
        <v>00:20:0e:10:54:b4</v>
      </c>
      <c r="Y877" s="28">
        <v>41220</v>
      </c>
      <c r="Z877" s="44" t="s">
        <v>5003</v>
      </c>
      <c r="AA877" s="60">
        <v>41221</v>
      </c>
      <c r="AB877" s="32">
        <f>VLOOKUP(C877,Relatorios!A$3:B1648,2,0)</f>
        <v>41277</v>
      </c>
      <c r="AC877" s="49"/>
      <c r="AD877" s="16" t="str">
        <f>VLOOKUP(B877,SAOM!B$2:T2418,16,0)</f>
        <v>-</v>
      </c>
      <c r="AE877" s="60">
        <f t="shared" si="40"/>
        <v>41311</v>
      </c>
      <c r="AF877" s="60" t="s">
        <v>4492</v>
      </c>
      <c r="AG877" s="60"/>
      <c r="AH877" s="187"/>
      <c r="AI877" s="121"/>
      <c r="AJ877" s="121"/>
      <c r="AK877" s="44"/>
    </row>
    <row r="878" spans="1:37" s="17" customFormat="1" ht="15.75" customHeight="1">
      <c r="A878" s="43">
        <v>4096</v>
      </c>
      <c r="B878" s="35">
        <v>4096</v>
      </c>
      <c r="C878" s="35">
        <v>4096</v>
      </c>
      <c r="D878" s="37" t="str">
        <f>VLOOKUP(B878,SAOM!B$2:H2535,7,0)</f>
        <v>-</v>
      </c>
      <c r="E878" s="15">
        <v>41129</v>
      </c>
      <c r="F878" s="15">
        <f t="shared" si="41"/>
        <v>41174</v>
      </c>
      <c r="G878" s="15">
        <f>VLOOKUP(B878,SAOM!B$2:D2422,3,0)</f>
        <v>41174</v>
      </c>
      <c r="H878" s="15">
        <f t="shared" si="39"/>
        <v>41189</v>
      </c>
      <c r="I878" s="15">
        <v>41281</v>
      </c>
      <c r="J878" s="12" t="s">
        <v>756</v>
      </c>
      <c r="K878" s="37" t="str">
        <f>VLOOKUP(B878,SAOM!B$2:H2419,4,0)</f>
        <v>Paralisado</v>
      </c>
      <c r="L878" s="12" t="s">
        <v>495</v>
      </c>
      <c r="M878" s="12" t="s">
        <v>495</v>
      </c>
      <c r="N878" s="13" t="s">
        <v>6372</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5"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40"/>
        <v>90</v>
      </c>
      <c r="AF878" s="16" t="s">
        <v>4492</v>
      </c>
      <c r="AG878" s="16"/>
      <c r="AH878" s="51"/>
      <c r="AI878" s="120"/>
      <c r="AJ878" s="120"/>
      <c r="AK878" s="13"/>
    </row>
    <row r="879" spans="1:37" s="62" customFormat="1" ht="15.75" customHeight="1">
      <c r="A879" s="43">
        <v>4095</v>
      </c>
      <c r="B879" s="35">
        <v>4095</v>
      </c>
      <c r="C879" s="35">
        <v>4095</v>
      </c>
      <c r="D879" s="37" t="str">
        <f>VLOOKUP(B879,SAOM!B$2:H2536,7,0)</f>
        <v>SES-GORA-4095</v>
      </c>
      <c r="E879" s="28">
        <v>41129</v>
      </c>
      <c r="F879" s="28">
        <v>41188</v>
      </c>
      <c r="G879" s="15">
        <f>VLOOKUP(B879,SAOM!B$2:D2423,3,0)</f>
        <v>41188</v>
      </c>
      <c r="H879" s="28">
        <f t="shared" si="39"/>
        <v>41203</v>
      </c>
      <c r="I879" s="28">
        <v>41156</v>
      </c>
      <c r="J879" s="52" t="s">
        <v>511</v>
      </c>
      <c r="K879" s="37" t="str">
        <f>VLOOKUP(B879,SAOM!B$2:H2420,4,0)</f>
        <v>Aceito</v>
      </c>
      <c r="L879" s="12" t="s">
        <v>495</v>
      </c>
      <c r="M879" s="52" t="s">
        <v>497</v>
      </c>
      <c r="N879" s="44" t="s">
        <v>6398</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5" t="str">
        <f>VLOOKUP(B879,SAOM!B$2:O2420,11,0)</f>
        <v>35248-000</v>
      </c>
      <c r="X879" s="37" t="str">
        <f>VLOOKUP(B879,SAOM!B$2:Q2420,13,0)</f>
        <v>00:20:0e:10:52:02</v>
      </c>
      <c r="Y879" s="28">
        <v>41241</v>
      </c>
      <c r="Z879" s="44" t="s">
        <v>10010</v>
      </c>
      <c r="AA879" s="60">
        <v>41242</v>
      </c>
      <c r="AB879" s="32">
        <f>VLOOKUP(C879,Relatorios!A$3:B1650,2,0)</f>
        <v>41299</v>
      </c>
      <c r="AC879" s="49" t="s">
        <v>6935</v>
      </c>
      <c r="AD879" s="16" t="str">
        <f>VLOOKUP(B879,SAOM!B$2:T2420,16,0)</f>
        <v>04/09/2012 15:18:25 	Hernan Martins Alves 	Telefone no contato é residencial.   	Pendência Ativação</v>
      </c>
      <c r="AE879" s="60">
        <f t="shared" si="40"/>
        <v>41332</v>
      </c>
      <c r="AF879" s="60" t="s">
        <v>4492</v>
      </c>
      <c r="AG879" s="60"/>
      <c r="AH879" s="187"/>
      <c r="AI879" s="121"/>
      <c r="AJ879" s="121"/>
      <c r="AK879" s="44"/>
    </row>
    <row r="880" spans="1:37" s="62" customFormat="1" ht="15.75" customHeight="1">
      <c r="A880" s="43">
        <v>4093</v>
      </c>
      <c r="B880" s="35">
        <v>4093</v>
      </c>
      <c r="C880" s="35">
        <v>4093</v>
      </c>
      <c r="D880" s="37" t="str">
        <f>VLOOKUP(B880,SAOM!B$2:H2537,7,0)</f>
        <v>SES-CRNI-4093</v>
      </c>
      <c r="E880" s="28">
        <v>41129</v>
      </c>
      <c r="F880" s="28">
        <v>41180</v>
      </c>
      <c r="G880" s="15">
        <f>VLOOKUP(B880,SAOM!B$2:D2424,3,0)</f>
        <v>41180</v>
      </c>
      <c r="H880" s="28">
        <f t="shared" si="39"/>
        <v>41195</v>
      </c>
      <c r="I880" s="28">
        <v>41156</v>
      </c>
      <c r="J880" s="52" t="s">
        <v>511</v>
      </c>
      <c r="K880" s="37" t="str">
        <f>VLOOKUP(B880,SAOM!B$2:H2421,4,0)</f>
        <v>Aceito</v>
      </c>
      <c r="L880" s="12" t="s">
        <v>495</v>
      </c>
      <c r="M880" s="52" t="s">
        <v>497</v>
      </c>
      <c r="N880" s="44" t="s">
        <v>6399</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5" t="str">
        <f>VLOOKUP(B880,SAOM!B$2:O2421,11,0)</f>
        <v>36426-000</v>
      </c>
      <c r="X880" s="37" t="str">
        <f>VLOOKUP(B880,SAOM!B$2:Q2421,13,0)</f>
        <v>00:20:0e:10:55:08</v>
      </c>
      <c r="Y880" s="28">
        <v>41253</v>
      </c>
      <c r="Z880" s="13" t="s">
        <v>5003</v>
      </c>
      <c r="AA880" s="60">
        <v>41254</v>
      </c>
      <c r="AB880" s="32">
        <f>VLOOKUP(C880,Relatorios!A$3:B1651,2,0)</f>
        <v>41277</v>
      </c>
      <c r="AC880" s="49" t="s">
        <v>12565</v>
      </c>
      <c r="AD880" s="16" t="str">
        <f>VLOOKUP(B880,SAOM!B$2:T2421,16,0)</f>
        <v>04/09/2012 15:20:12 	Hernan Martins Alves 	Telefone no contato é residencial.   	Pendência Ativação</v>
      </c>
      <c r="AE880" s="60">
        <f t="shared" si="40"/>
        <v>41344</v>
      </c>
      <c r="AF880" s="60" t="s">
        <v>4492</v>
      </c>
      <c r="AG880" s="60"/>
      <c r="AH880" s="187"/>
      <c r="AI880" s="121"/>
      <c r="AJ880" s="121"/>
      <c r="AK880" s="44"/>
    </row>
    <row r="881" spans="1:37" s="62" customFormat="1" ht="15.75" customHeight="1">
      <c r="A881" s="43">
        <v>4094</v>
      </c>
      <c r="B881" s="35">
        <v>4094</v>
      </c>
      <c r="C881" s="35">
        <v>4094</v>
      </c>
      <c r="D881" s="37" t="str">
        <f>VLOOKUP(B881,SAOM!B$2:H2538,7,0)</f>
        <v>SES-CRNI-4094</v>
      </c>
      <c r="E881" s="28">
        <v>41129</v>
      </c>
      <c r="F881" s="28">
        <v>41180</v>
      </c>
      <c r="G881" s="15">
        <f>VLOOKUP(B881,SAOM!B$2:D2425,3,0)</f>
        <v>41180</v>
      </c>
      <c r="H881" s="28">
        <f t="shared" si="39"/>
        <v>41195</v>
      </c>
      <c r="I881" s="28">
        <v>41156</v>
      </c>
      <c r="J881" s="52" t="s">
        <v>511</v>
      </c>
      <c r="K881" s="37" t="str">
        <f>VLOOKUP(B881,SAOM!B$2:H2422,4,0)</f>
        <v>Aceito</v>
      </c>
      <c r="L881" s="12" t="s">
        <v>495</v>
      </c>
      <c r="M881" s="52" t="s">
        <v>497</v>
      </c>
      <c r="N881" s="44" t="s">
        <v>6399</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5" t="str">
        <f>VLOOKUP(B881,SAOM!B$2:O2422,11,0)</f>
        <v>36426-000</v>
      </c>
      <c r="X881" s="37" t="str">
        <f>VLOOKUP(B881,SAOM!B$2:Q2422,13,0)</f>
        <v>00:20:0E:10:54:8F</v>
      </c>
      <c r="Y881" s="28">
        <v>41248</v>
      </c>
      <c r="Z881" s="13" t="s">
        <v>7898</v>
      </c>
      <c r="AA881" s="60">
        <v>41248</v>
      </c>
      <c r="AB881" s="32">
        <f>VLOOKUP(C881,Relatorios!A$3:B1652,2,0)</f>
        <v>41277</v>
      </c>
      <c r="AC881" s="49" t="s">
        <v>6935</v>
      </c>
      <c r="AD881" s="16" t="str">
        <f>VLOOKUP(B881,SAOM!B$2:T2422,16,0)</f>
        <v>04/09/2012 15:21:55 	Hernan Martins Alves 	Telefone no contato é residencial.   	Pendência Ativação</v>
      </c>
      <c r="AE881" s="60">
        <f t="shared" si="40"/>
        <v>41338</v>
      </c>
      <c r="AF881" s="60" t="s">
        <v>4492</v>
      </c>
      <c r="AG881" s="60"/>
      <c r="AH881" s="187"/>
      <c r="AI881" s="121"/>
      <c r="AJ881" s="121"/>
      <c r="AK881" s="44"/>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9"/>
        <v>41189</v>
      </c>
      <c r="I882" s="15" t="s">
        <v>497</v>
      </c>
      <c r="J882" s="12" t="s">
        <v>511</v>
      </c>
      <c r="K882" s="37" t="str">
        <f>VLOOKUP(B882,SAOM!B$2:H2423,4,0)</f>
        <v>Aceito</v>
      </c>
      <c r="L882" s="12" t="s">
        <v>495</v>
      </c>
      <c r="M882" s="12" t="s">
        <v>497</v>
      </c>
      <c r="N882" s="13" t="s">
        <v>2041</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5"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40"/>
        <v>41329</v>
      </c>
      <c r="AF882" s="16">
        <v>41208</v>
      </c>
      <c r="AG882" s="16">
        <v>41208</v>
      </c>
      <c r="AH882" s="51" t="s">
        <v>495</v>
      </c>
      <c r="AI882" s="120" t="s">
        <v>9023</v>
      </c>
      <c r="AJ882" s="120" t="s">
        <v>9690</v>
      </c>
      <c r="AK882" s="13" t="s">
        <v>4492</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9"/>
        <v>41189</v>
      </c>
      <c r="I883" s="15" t="s">
        <v>497</v>
      </c>
      <c r="J883" s="12" t="s">
        <v>511</v>
      </c>
      <c r="K883" s="37" t="str">
        <f>VLOOKUP(B883,SAOM!B$2:H2424,4,0)</f>
        <v>Aceito</v>
      </c>
      <c r="L883" s="12" t="s">
        <v>495</v>
      </c>
      <c r="M883" s="12" t="s">
        <v>497</v>
      </c>
      <c r="N883" s="13" t="s">
        <v>5170</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5" t="str">
        <f>VLOOKUP(B883,SAOM!B$2:O2424,11,0)</f>
        <v>38600-000</v>
      </c>
      <c r="X883" s="37" t="str">
        <f>VLOOKUP(B883,SAOM!B$2:Q2424,13,0)</f>
        <v>00:20:0E:10:4B:1D</v>
      </c>
      <c r="Y883" s="15">
        <v>41184</v>
      </c>
      <c r="Z883" s="13" t="s">
        <v>7898</v>
      </c>
      <c r="AA883" s="16">
        <v>41185</v>
      </c>
      <c r="AB883" s="32">
        <f>VLOOKUP(C883,Relatorios!A$3:B1654,2,0)</f>
        <v>41254</v>
      </c>
      <c r="AC883" s="45"/>
      <c r="AD883" s="16" t="str">
        <f>VLOOKUP(B883,SAOM!B$2:T2424,16,0)</f>
        <v>-</v>
      </c>
      <c r="AE883" s="16">
        <f t="shared" si="40"/>
        <v>41275</v>
      </c>
      <c r="AF883" s="16" t="s">
        <v>4492</v>
      </c>
      <c r="AG883" s="16"/>
      <c r="AH883" s="51"/>
      <c r="AI883" s="120"/>
      <c r="AJ883" s="120"/>
      <c r="AK883" s="13"/>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9"/>
        <v>41189</v>
      </c>
      <c r="I884" s="15" t="s">
        <v>497</v>
      </c>
      <c r="J884" s="12" t="s">
        <v>511</v>
      </c>
      <c r="K884" s="37" t="str">
        <f>VLOOKUP(B884,SAOM!B$2:H2425,4,0)</f>
        <v>Aceito</v>
      </c>
      <c r="L884" s="12" t="s">
        <v>495</v>
      </c>
      <c r="M884" s="12" t="s">
        <v>497</v>
      </c>
      <c r="N884" s="13" t="s">
        <v>5170</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5" t="str">
        <f>VLOOKUP(B884,SAOM!B$2:O2425,11,0)</f>
        <v>38600-000</v>
      </c>
      <c r="X884" s="37" t="str">
        <f>VLOOKUP(B884,SAOM!B$2:Q2425,13,0)</f>
        <v>00:20:0E:10:4A:02</v>
      </c>
      <c r="Y884" s="15">
        <v>41185</v>
      </c>
      <c r="Z884" s="13" t="s">
        <v>7898</v>
      </c>
      <c r="AA884" s="16">
        <v>41185</v>
      </c>
      <c r="AB884" s="32">
        <f>VLOOKUP(C884,Relatorios!A$3:B1655,2,0)</f>
        <v>41254</v>
      </c>
      <c r="AC884" s="45"/>
      <c r="AD884" s="16" t="str">
        <f>VLOOKUP(B884,SAOM!B$2:T2425,16,0)</f>
        <v>-</v>
      </c>
      <c r="AE884" s="16">
        <f t="shared" si="40"/>
        <v>41275</v>
      </c>
      <c r="AF884" s="16" t="s">
        <v>4492</v>
      </c>
      <c r="AG884" s="16"/>
      <c r="AH884" s="51"/>
      <c r="AI884" s="120"/>
      <c r="AJ884" s="120"/>
      <c r="AK884" s="13"/>
    </row>
    <row r="885" spans="1:37" s="62" customFormat="1" ht="15.75" customHeight="1">
      <c r="A885" s="43">
        <v>4119</v>
      </c>
      <c r="B885" s="35">
        <v>4119</v>
      </c>
      <c r="C885" s="35">
        <v>4119</v>
      </c>
      <c r="D885" s="37" t="str">
        <f>VLOOKUP(B885,SAOM!B$2:H2542,7,0)</f>
        <v>SES-PATU-4119</v>
      </c>
      <c r="E885" s="28">
        <v>41129</v>
      </c>
      <c r="F885" s="28">
        <v>41180</v>
      </c>
      <c r="G885" s="15">
        <f>VLOOKUP(B885,SAOM!B$2:D2429,3,0)</f>
        <v>41180</v>
      </c>
      <c r="H885" s="28">
        <f t="shared" si="39"/>
        <v>41195</v>
      </c>
      <c r="I885" s="28">
        <v>41156</v>
      </c>
      <c r="J885" s="52" t="s">
        <v>511</v>
      </c>
      <c r="K885" s="37" t="str">
        <f>VLOOKUP(B885,SAOM!B$2:H2426,4,0)</f>
        <v>Aceito</v>
      </c>
      <c r="L885" s="12" t="s">
        <v>495</v>
      </c>
      <c r="M885" s="52" t="s">
        <v>497</v>
      </c>
      <c r="N885" s="44" t="s">
        <v>5170</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5" t="str">
        <f>VLOOKUP(B885,SAOM!B$2:O2426,11,0)</f>
        <v>38600-000</v>
      </c>
      <c r="X885" s="37" t="str">
        <f>VLOOKUP(B885,SAOM!B$2:Q2426,13,0)</f>
        <v>00:20:0e:10:54:ac</v>
      </c>
      <c r="Y885" s="28">
        <v>41234</v>
      </c>
      <c r="Z885" s="44" t="s">
        <v>9719</v>
      </c>
      <c r="AA885" s="60">
        <v>41235</v>
      </c>
      <c r="AB885" s="32">
        <f>VLOOKUP(C885,Relatorios!A$3:B1656,2,0)</f>
        <v>41277</v>
      </c>
      <c r="AC885" s="49" t="s">
        <v>6941</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60">
        <f t="shared" si="40"/>
        <v>41325</v>
      </c>
      <c r="AF885" s="60" t="s">
        <v>4492</v>
      </c>
      <c r="AG885" s="60"/>
      <c r="AH885" s="187"/>
      <c r="AI885" s="121"/>
      <c r="AJ885" s="121"/>
      <c r="AK885" s="44"/>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9"/>
        <v>41195</v>
      </c>
      <c r="I886" s="15">
        <v>41156</v>
      </c>
      <c r="J886" s="12" t="s">
        <v>511</v>
      </c>
      <c r="K886" s="37" t="str">
        <f>VLOOKUP(B886,SAOM!B$2:H2427,4,0)</f>
        <v>Aceito</v>
      </c>
      <c r="L886" s="12" t="s">
        <v>495</v>
      </c>
      <c r="M886" s="12" t="s">
        <v>497</v>
      </c>
      <c r="N886" s="13" t="s">
        <v>5170</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5" t="str">
        <f>VLOOKUP(B886,SAOM!B$2:O2427,11,0)</f>
        <v>38600-000</v>
      </c>
      <c r="X886" s="37" t="str">
        <f>VLOOKUP(B886,SAOM!B$2:Q2427,13,0)</f>
        <v>00:20:0e:10:55:6b</v>
      </c>
      <c r="Y886" s="15">
        <v>41234</v>
      </c>
      <c r="Z886" s="13" t="s">
        <v>9768</v>
      </c>
      <c r="AA886" s="16">
        <v>41236</v>
      </c>
      <c r="AB886" s="32" t="str">
        <f>VLOOKUP(C886,Relatorios!A$3:B1657,2,0)</f>
        <v>Pronto pra ser entregue</v>
      </c>
      <c r="AC886" s="45" t="s">
        <v>6937</v>
      </c>
      <c r="AD886" s="16" t="str">
        <f>VLOOKUP(B886,SAOM!B$2:T2427,16,0)</f>
        <v>10/09/2012 10:28:01 	Ivan Santos 	Corrigido.  	Pendência Ativação Resolvida
04/09/2012 15:25:35 	Hernan Martins Alves 	Contato incorreto.   	Pendência Ativação</v>
      </c>
      <c r="AE886" s="16">
        <f t="shared" si="40"/>
        <v>41326</v>
      </c>
      <c r="AF886" s="16" t="s">
        <v>4492</v>
      </c>
      <c r="AG886" s="16"/>
      <c r="AH886" s="51"/>
      <c r="AI886" s="120"/>
      <c r="AJ886" s="120"/>
      <c r="AK886" s="13"/>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9"/>
        <v>41189</v>
      </c>
      <c r="I887" s="15" t="s">
        <v>497</v>
      </c>
      <c r="J887" s="12" t="s">
        <v>511</v>
      </c>
      <c r="K887" s="37" t="str">
        <f>VLOOKUP(B887,SAOM!B$2:H2428,4,0)</f>
        <v>Aceito</v>
      </c>
      <c r="L887" s="12" t="s">
        <v>495</v>
      </c>
      <c r="M887" s="12" t="s">
        <v>497</v>
      </c>
      <c r="N887" s="13" t="s">
        <v>5170</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5" t="str">
        <f>VLOOKUP(B887,SAOM!B$2:O2428,11,0)</f>
        <v>38600-000</v>
      </c>
      <c r="X887" s="37" t="str">
        <f>VLOOKUP(B887,SAOM!B$2:Q2428,13,0)</f>
        <v>00:20:0e:10:54:fe</v>
      </c>
      <c r="Y887" s="15">
        <v>41235</v>
      </c>
      <c r="Z887" s="13" t="s">
        <v>9719</v>
      </c>
      <c r="AA887" s="16">
        <v>41235</v>
      </c>
      <c r="AB887" s="32">
        <f>VLOOKUP(C887,Relatorios!A$3:B1658,2,0)</f>
        <v>41277</v>
      </c>
      <c r="AC887" s="45"/>
      <c r="AD887" s="16" t="str">
        <f>VLOOKUP(B887,SAOM!B$2:T2428,16,0)</f>
        <v>-</v>
      </c>
      <c r="AE887" s="16">
        <f t="shared" si="40"/>
        <v>41325</v>
      </c>
      <c r="AF887" s="16" t="s">
        <v>4492</v>
      </c>
      <c r="AG887" s="16"/>
      <c r="AH887" s="51"/>
      <c r="AI887" s="120"/>
      <c r="AJ887" s="120"/>
      <c r="AK887" s="13"/>
    </row>
    <row r="888" spans="1:37" s="62"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9"/>
        <v>41189</v>
      </c>
      <c r="I888" s="28" t="s">
        <v>497</v>
      </c>
      <c r="J888" s="52" t="s">
        <v>511</v>
      </c>
      <c r="K888" s="37" t="str">
        <f>VLOOKUP(B888,SAOM!B$2:H2429,4,0)</f>
        <v>Aceito</v>
      </c>
      <c r="L888" s="12" t="s">
        <v>495</v>
      </c>
      <c r="M888" s="52" t="s">
        <v>497</v>
      </c>
      <c r="N888" s="44" t="s">
        <v>5170</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5" t="str">
        <f>VLOOKUP(B888,SAOM!B$2:O2429,11,0)</f>
        <v>38600-000</v>
      </c>
      <c r="X888" s="37" t="str">
        <f>VLOOKUP(B888,SAOM!B$2:Q2429,13,0)</f>
        <v>00:20:0e:10:54:fc</v>
      </c>
      <c r="Y888" s="28">
        <v>41233</v>
      </c>
      <c r="Z888" s="44" t="s">
        <v>9768</v>
      </c>
      <c r="AA888" s="60">
        <v>41234</v>
      </c>
      <c r="AB888" s="32" t="str">
        <f>VLOOKUP(C888,Relatorios!A$3:B1659,2,0)</f>
        <v>Pronto pra ser entregue</v>
      </c>
      <c r="AC888" s="49"/>
      <c r="AD888" s="16" t="str">
        <f>VLOOKUP(B888,SAOM!B$2:T2429,16,0)</f>
        <v>-</v>
      </c>
      <c r="AE888" s="60">
        <f t="shared" si="40"/>
        <v>41324</v>
      </c>
      <c r="AF888" s="60" t="s">
        <v>4492</v>
      </c>
      <c r="AG888" s="60"/>
      <c r="AH888" s="187"/>
      <c r="AI888" s="121"/>
      <c r="AJ888" s="121"/>
      <c r="AK888" s="44"/>
    </row>
    <row r="889" spans="1:37" s="62"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9"/>
        <v>41189</v>
      </c>
      <c r="I889" s="28" t="s">
        <v>497</v>
      </c>
      <c r="J889" s="52" t="s">
        <v>511</v>
      </c>
      <c r="K889" s="37" t="str">
        <f>VLOOKUP(B889,SAOM!B$2:H2430,4,0)</f>
        <v>Aceito</v>
      </c>
      <c r="L889" s="12" t="s">
        <v>495</v>
      </c>
      <c r="M889" s="52" t="s">
        <v>497</v>
      </c>
      <c r="N889" s="44" t="s">
        <v>5170</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5" t="str">
        <f>VLOOKUP(B889,SAOM!B$2:O2430,11,0)</f>
        <v>38600-00</v>
      </c>
      <c r="X889" s="37" t="str">
        <f>VLOOKUP(B889,SAOM!B$2:Q2430,13,0)</f>
        <v>00:20:0e:10:54:77</v>
      </c>
      <c r="Y889" s="28">
        <v>41233</v>
      </c>
      <c r="Z889" s="44" t="s">
        <v>9718</v>
      </c>
      <c r="AA889" s="60">
        <v>41233</v>
      </c>
      <c r="AB889" s="32" t="str">
        <f>VLOOKUP(C889,Relatorios!A$3:B1660,2,0)</f>
        <v>Pronto pra ser entregue</v>
      </c>
      <c r="AC889" s="49"/>
      <c r="AD889" s="16" t="str">
        <f>VLOOKUP(B889,SAOM!B$2:T2430,16,0)</f>
        <v>-</v>
      </c>
      <c r="AE889" s="60">
        <f t="shared" si="40"/>
        <v>41323</v>
      </c>
      <c r="AF889" s="60" t="s">
        <v>4492</v>
      </c>
      <c r="AG889" s="60"/>
      <c r="AH889" s="187"/>
      <c r="AI889" s="121"/>
      <c r="AJ889" s="121"/>
      <c r="AK889" s="44"/>
    </row>
    <row r="890" spans="1:37" s="62"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9"/>
        <v>41189</v>
      </c>
      <c r="I890" s="28" t="s">
        <v>497</v>
      </c>
      <c r="J890" s="52" t="s">
        <v>511</v>
      </c>
      <c r="K890" s="37" t="str">
        <f>VLOOKUP(B890,SAOM!B$2:H2431,4,0)</f>
        <v>Aceito</v>
      </c>
      <c r="L890" s="12" t="s">
        <v>495</v>
      </c>
      <c r="M890" s="52" t="s">
        <v>497</v>
      </c>
      <c r="N890" s="44" t="s">
        <v>5170</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5" t="str">
        <f>VLOOKUP(B890,SAOM!B$2:O2431,11,0)</f>
        <v>38600-00</v>
      </c>
      <c r="X890" s="37" t="str">
        <f>VLOOKUP(B890,SAOM!B$2:Q2431,13,0)</f>
        <v>00:20:0E:10:54:FF</v>
      </c>
      <c r="Y890" s="28">
        <v>41227</v>
      </c>
      <c r="Z890" s="44" t="s">
        <v>9719</v>
      </c>
      <c r="AA890" s="60">
        <v>41233</v>
      </c>
      <c r="AB890" s="32">
        <f>VLOOKUP(C890,Relatorios!A$3:B1661,2,0)</f>
        <v>41277</v>
      </c>
      <c r="AC890" s="49"/>
      <c r="AD890" s="16" t="str">
        <f>VLOOKUP(B890,SAOM!B$2:T2431,16,0)</f>
        <v>-</v>
      </c>
      <c r="AE890" s="60">
        <f t="shared" si="40"/>
        <v>41323</v>
      </c>
      <c r="AF890" s="60" t="s">
        <v>4492</v>
      </c>
      <c r="AG890" s="60"/>
      <c r="AH890" s="187"/>
      <c r="AI890" s="121"/>
      <c r="AJ890" s="121"/>
      <c r="AK890" s="44"/>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9"/>
        <v>41189</v>
      </c>
      <c r="I891" s="15" t="s">
        <v>497</v>
      </c>
      <c r="J891" s="12" t="s">
        <v>511</v>
      </c>
      <c r="K891" s="37" t="str">
        <f>VLOOKUP(B891,SAOM!B$2:H2432,4,0)</f>
        <v>Aceito</v>
      </c>
      <c r="L891" s="12" t="s">
        <v>495</v>
      </c>
      <c r="M891" s="12" t="s">
        <v>497</v>
      </c>
      <c r="N891" s="13" t="s">
        <v>5173</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5" t="str">
        <f>VLOOKUP(B891,SAOM!B$2:O2432,11,0)</f>
        <v>35290-000</v>
      </c>
      <c r="X891" s="37" t="str">
        <f>VLOOKUP(B891,SAOM!B$2:Q2432,13,0)</f>
        <v>00:20:0e:10:54:e9</v>
      </c>
      <c r="Y891" s="15">
        <v>41257</v>
      </c>
      <c r="Z891" s="13" t="s">
        <v>13665</v>
      </c>
      <c r="AA891" s="16">
        <v>41257</v>
      </c>
      <c r="AB891" s="32">
        <f>VLOOKUP(C891,Relatorios!A$3:B1662,2,0)</f>
        <v>41277</v>
      </c>
      <c r="AC891" s="45"/>
      <c r="AD891" s="16" t="str">
        <f>VLOOKUP(B891,SAOM!B$2:T2432,16,0)</f>
        <v>-</v>
      </c>
      <c r="AE891" s="16">
        <f t="shared" si="40"/>
        <v>41347</v>
      </c>
      <c r="AF891" s="16" t="s">
        <v>4492</v>
      </c>
      <c r="AG891" s="16"/>
      <c r="AH891" s="51"/>
      <c r="AI891" s="120"/>
      <c r="AJ891" s="120"/>
      <c r="AK891" s="13"/>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9"/>
        <v>41296</v>
      </c>
      <c r="I892" s="15">
        <v>41281</v>
      </c>
      <c r="J892" s="12" t="s">
        <v>12443</v>
      </c>
      <c r="K892" s="37" t="str">
        <f>VLOOKUP(B892,SAOM!B$2:H2433,4,0)</f>
        <v>Agendado</v>
      </c>
      <c r="L892" s="12" t="s">
        <v>495</v>
      </c>
      <c r="M892" s="12" t="s">
        <v>495</v>
      </c>
      <c r="N892" s="13" t="s">
        <v>5173</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5"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40"/>
        <v>90</v>
      </c>
      <c r="AF892" s="16" t="s">
        <v>4492</v>
      </c>
      <c r="AG892" s="16"/>
      <c r="AH892" s="51"/>
      <c r="AI892" s="120"/>
      <c r="AJ892" s="120"/>
      <c r="AK892" s="13"/>
    </row>
    <row r="893" spans="1:37" s="17" customFormat="1" ht="15.75" customHeight="1">
      <c r="A893" s="43">
        <v>4112</v>
      </c>
      <c r="B893" s="35">
        <v>4112</v>
      </c>
      <c r="C893" s="35">
        <v>4112</v>
      </c>
      <c r="D893" s="37" t="str">
        <f>VLOOKUP(B893,SAOM!B$2:H2550,7,0)</f>
        <v>-</v>
      </c>
      <c r="E893" s="15">
        <v>41129</v>
      </c>
      <c r="F893" s="15">
        <f t="shared" ref="F893:F901" si="42">E893+45</f>
        <v>41174</v>
      </c>
      <c r="G893" s="15">
        <f>VLOOKUP(B893,SAOM!B$2:D2437,3,0)</f>
        <v>41174</v>
      </c>
      <c r="H893" s="15">
        <f t="shared" si="39"/>
        <v>41189</v>
      </c>
      <c r="I893" s="15" t="s">
        <v>497</v>
      </c>
      <c r="J893" s="12" t="s">
        <v>744</v>
      </c>
      <c r="K893" s="37" t="str">
        <f>VLOOKUP(B893,SAOM!B$2:H2434,4,0)</f>
        <v>Agendado</v>
      </c>
      <c r="L893" s="12" t="s">
        <v>495</v>
      </c>
      <c r="M893" s="12" t="s">
        <v>495</v>
      </c>
      <c r="N893" s="13" t="s">
        <v>5173</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5" t="str">
        <f>VLOOKUP(B893,SAOM!B$2:O2434,11,0)</f>
        <v>35290-000</v>
      </c>
      <c r="X893" s="37" t="str">
        <f>VLOOKUP(B893,SAOM!B$2:Q2434,13,0)</f>
        <v>-</v>
      </c>
      <c r="Y893" s="15"/>
      <c r="Z893" s="13"/>
      <c r="AA893" s="16"/>
      <c r="AB893" s="32" t="e">
        <f>VLOOKUP(C893,Relatorios!A$3:B1664,2,0)</f>
        <v>#N/A</v>
      </c>
      <c r="AC893" s="45"/>
      <c r="AD893" s="16" t="str">
        <f>VLOOKUP(B893,SAOM!B$2:T2434,16,0)</f>
        <v>-</v>
      </c>
      <c r="AE893" s="16">
        <f t="shared" si="40"/>
        <v>90</v>
      </c>
      <c r="AF893" s="16" t="s">
        <v>4492</v>
      </c>
      <c r="AG893" s="16"/>
      <c r="AH893" s="51"/>
      <c r="AI893" s="120"/>
      <c r="AJ893" s="120"/>
      <c r="AK893" s="13"/>
    </row>
    <row r="894" spans="1:37" s="17" customFormat="1" ht="15.75" customHeight="1">
      <c r="A894" s="43">
        <v>4110</v>
      </c>
      <c r="B894" s="35">
        <v>4110</v>
      </c>
      <c r="C894" s="35">
        <v>4110</v>
      </c>
      <c r="D894" s="37" t="str">
        <f>VLOOKUP(B894,SAOM!B$2:H2551,7,0)</f>
        <v>SES-MANA-4110</v>
      </c>
      <c r="E894" s="15">
        <v>41129</v>
      </c>
      <c r="F894" s="15">
        <f t="shared" si="42"/>
        <v>41174</v>
      </c>
      <c r="G894" s="15">
        <f>VLOOKUP(B894,SAOM!B$2:D2438,3,0)</f>
        <v>41174</v>
      </c>
      <c r="H894" s="15">
        <f t="shared" si="39"/>
        <v>41189</v>
      </c>
      <c r="I894" s="15" t="s">
        <v>497</v>
      </c>
      <c r="J894" s="12" t="s">
        <v>511</v>
      </c>
      <c r="K894" s="37" t="str">
        <f>VLOOKUP(B894,SAOM!B$2:H2435,4,0)</f>
        <v>Aceito</v>
      </c>
      <c r="L894" s="12" t="s">
        <v>495</v>
      </c>
      <c r="M894" s="12" t="s">
        <v>497</v>
      </c>
      <c r="N894" s="13" t="s">
        <v>5173</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5" t="str">
        <f>VLOOKUP(B894,SAOM!B$2:O2435,11,0)</f>
        <v>35290-000</v>
      </c>
      <c r="X894" s="37" t="str">
        <f>VLOOKUP(B894,SAOM!B$2:Q2435,13,0)</f>
        <v>00:20:0e:10:54:7a</v>
      </c>
      <c r="Y894" s="15">
        <v>41263</v>
      </c>
      <c r="Z894" s="13" t="s">
        <v>7898</v>
      </c>
      <c r="AA894" s="16">
        <v>41263</v>
      </c>
      <c r="AB894" s="32">
        <f>VLOOKUP(C894,Relatorios!A$3:B1665,2,0)</f>
        <v>41277</v>
      </c>
      <c r="AC894" s="45"/>
      <c r="AD894" s="16" t="str">
        <f>VLOOKUP(B894,SAOM!B$2:T2435,16,0)</f>
        <v>-</v>
      </c>
      <c r="AE894" s="16">
        <f t="shared" si="40"/>
        <v>41353</v>
      </c>
      <c r="AF894" s="16" t="s">
        <v>4492</v>
      </c>
      <c r="AG894" s="16"/>
      <c r="AH894" s="51"/>
      <c r="AI894" s="120"/>
      <c r="AJ894" s="120"/>
      <c r="AK894" s="13"/>
    </row>
    <row r="895" spans="1:37" s="17" customFormat="1" ht="15.75" customHeight="1">
      <c r="A895" s="43">
        <v>4109</v>
      </c>
      <c r="B895" s="35">
        <v>4109</v>
      </c>
      <c r="C895" s="35">
        <v>4109</v>
      </c>
      <c r="D895" s="37" t="str">
        <f>VLOOKUP(B895,SAOM!B$2:H2552,7,0)</f>
        <v>SES-MANA-4109</v>
      </c>
      <c r="E895" s="15">
        <v>41129</v>
      </c>
      <c r="F895" s="15">
        <f t="shared" si="42"/>
        <v>41174</v>
      </c>
      <c r="G895" s="15">
        <f>VLOOKUP(B895,SAOM!B$2:D2439,3,0)</f>
        <v>41174</v>
      </c>
      <c r="H895" s="15">
        <f t="shared" si="39"/>
        <v>41189</v>
      </c>
      <c r="I895" s="15" t="s">
        <v>497</v>
      </c>
      <c r="J895" s="12" t="s">
        <v>511</v>
      </c>
      <c r="K895" s="37" t="str">
        <f>VLOOKUP(B895,SAOM!B$2:H2436,4,0)</f>
        <v>Aceito</v>
      </c>
      <c r="L895" s="12" t="s">
        <v>495</v>
      </c>
      <c r="M895" s="12" t="s">
        <v>497</v>
      </c>
      <c r="N895" s="13" t="s">
        <v>5173</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5" t="str">
        <f>VLOOKUP(B895,SAOM!B$2:O2436,11,0)</f>
        <v>35290-000</v>
      </c>
      <c r="X895" s="37" t="str">
        <f>VLOOKUP(B895,SAOM!B$2:Q2436,13,0)</f>
        <v>00:20:0e:10:4f:ad</v>
      </c>
      <c r="Y895" s="15">
        <v>41262</v>
      </c>
      <c r="Z895" s="13" t="s">
        <v>7898</v>
      </c>
      <c r="AA895" s="16">
        <v>41262</v>
      </c>
      <c r="AB895" s="32">
        <f>VLOOKUP(C895,Relatorios!A$3:B1666,2,0)</f>
        <v>41277</v>
      </c>
      <c r="AC895" s="45"/>
      <c r="AD895" s="16" t="str">
        <f>VLOOKUP(B895,SAOM!B$2:T2436,16,0)</f>
        <v>-</v>
      </c>
      <c r="AE895" s="16">
        <f t="shared" si="40"/>
        <v>41352</v>
      </c>
      <c r="AF895" s="16" t="s">
        <v>4492</v>
      </c>
      <c r="AG895" s="16"/>
      <c r="AH895" s="51"/>
      <c r="AI895" s="120"/>
      <c r="AJ895" s="120"/>
      <c r="AK895" s="13"/>
    </row>
    <row r="896" spans="1:37" s="62" customFormat="1" ht="15.75" customHeight="1">
      <c r="A896" s="43">
        <v>4108</v>
      </c>
      <c r="B896" s="35">
        <v>4108</v>
      </c>
      <c r="C896" s="35">
        <v>4108</v>
      </c>
      <c r="D896" s="37" t="str">
        <f>VLOOKUP(B896,SAOM!B$2:H2553,7,0)</f>
        <v>SES-MANA-4108</v>
      </c>
      <c r="E896" s="28">
        <v>41129</v>
      </c>
      <c r="F896" s="28">
        <f t="shared" si="42"/>
        <v>41174</v>
      </c>
      <c r="G896" s="28">
        <f>VLOOKUP(B896,SAOM!B$2:D2440,3,0)</f>
        <v>41174</v>
      </c>
      <c r="H896" s="28">
        <f t="shared" si="39"/>
        <v>41189</v>
      </c>
      <c r="I896" s="28" t="s">
        <v>497</v>
      </c>
      <c r="J896" s="52" t="s">
        <v>511</v>
      </c>
      <c r="K896" s="35" t="str">
        <f>VLOOKUP(B896,SAOM!B$2:H2437,4,0)</f>
        <v>Aceito</v>
      </c>
      <c r="L896" s="12" t="s">
        <v>495</v>
      </c>
      <c r="M896" s="52" t="s">
        <v>497</v>
      </c>
      <c r="N896" s="44" t="s">
        <v>5173</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9" t="str">
        <f>VLOOKUP(B896,SAOM!B$2:M2437,9,0)</f>
        <v>Elinete/Janice</v>
      </c>
      <c r="U896" s="28" t="str">
        <f>VLOOKUP(B896,SAOM!B$2:N2437,10,0)</f>
        <v>Praça Santos Dumont</v>
      </c>
      <c r="V896" s="59" t="str">
        <f>VLOOKUP(B896,SAOM!B$2:P2437,12,0)</f>
        <v>(33)3241-1184</v>
      </c>
      <c r="W896" s="181" t="str">
        <f>VLOOKUP(B896,SAOM!B$2:O2437,11,0)</f>
        <v>35290-000</v>
      </c>
      <c r="X896" s="35" t="str">
        <f>VLOOKUP(B896,SAOM!B$2:Q2437,13,0)</f>
        <v>00:20:0E:10:4B:14</v>
      </c>
      <c r="Y896" s="28">
        <v>41261</v>
      </c>
      <c r="Z896" s="13" t="s">
        <v>7898</v>
      </c>
      <c r="AA896" s="60">
        <v>41262</v>
      </c>
      <c r="AB896" s="32">
        <f>VLOOKUP(C896,Relatorios!A$3:B1667,2,0)</f>
        <v>41277</v>
      </c>
      <c r="AC896" s="49" t="s">
        <v>13662</v>
      </c>
      <c r="AD896" s="60" t="str">
        <f>VLOOKUP(B896,SAOM!B$2:T2437,16,0)</f>
        <v>-</v>
      </c>
      <c r="AE896" s="60">
        <f t="shared" si="40"/>
        <v>41352</v>
      </c>
      <c r="AF896" s="60" t="s">
        <v>4492</v>
      </c>
      <c r="AG896" s="60"/>
      <c r="AH896" s="187"/>
      <c r="AI896" s="121"/>
      <c r="AJ896" s="121"/>
      <c r="AK896" s="44"/>
    </row>
    <row r="897" spans="1:42" s="17" customFormat="1" ht="15.75" customHeight="1">
      <c r="A897" s="43">
        <v>4107</v>
      </c>
      <c r="B897" s="35">
        <v>4107</v>
      </c>
      <c r="C897" s="35">
        <v>4107</v>
      </c>
      <c r="D897" s="37" t="str">
        <f>VLOOKUP(B897,SAOM!B$2:H2554,7,0)</f>
        <v>SES-MANA-4107</v>
      </c>
      <c r="E897" s="15">
        <v>41129</v>
      </c>
      <c r="F897" s="15">
        <f t="shared" si="42"/>
        <v>41174</v>
      </c>
      <c r="G897" s="15">
        <f>VLOOKUP(B897,SAOM!B$2:D2441,3,0)</f>
        <v>41174</v>
      </c>
      <c r="H897" s="15">
        <f t="shared" si="39"/>
        <v>41189</v>
      </c>
      <c r="I897" s="15" t="s">
        <v>497</v>
      </c>
      <c r="J897" s="12" t="s">
        <v>511</v>
      </c>
      <c r="K897" s="37" t="str">
        <f>VLOOKUP(B897,SAOM!B$2:H2438,4,0)</f>
        <v>Aceito</v>
      </c>
      <c r="L897" s="12" t="s">
        <v>495</v>
      </c>
      <c r="M897" s="12" t="s">
        <v>497</v>
      </c>
      <c r="N897" s="13" t="s">
        <v>5173</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5" t="str">
        <f>VLOOKUP(B897,SAOM!B$2:O2438,11,0)</f>
        <v>35290-000</v>
      </c>
      <c r="X897" s="37" t="str">
        <f>VLOOKUP(B897,SAOM!B$2:Q2438,13,0)</f>
        <v>00:20:0e:10:4a:f8</v>
      </c>
      <c r="Y897" s="15">
        <v>41261</v>
      </c>
      <c r="Z897" s="13" t="s">
        <v>7898</v>
      </c>
      <c r="AA897" s="16">
        <v>41261</v>
      </c>
      <c r="AB897" s="32">
        <f>VLOOKUP(C897,Relatorios!A$3:B1668,2,0)</f>
        <v>41277</v>
      </c>
      <c r="AC897" s="45"/>
      <c r="AD897" s="16" t="str">
        <f>VLOOKUP(B897,SAOM!B$2:T2438,16,0)</f>
        <v>-</v>
      </c>
      <c r="AE897" s="16">
        <f t="shared" si="40"/>
        <v>41351</v>
      </c>
      <c r="AF897" s="16" t="s">
        <v>4492</v>
      </c>
      <c r="AG897" s="16"/>
      <c r="AH897" s="51"/>
      <c r="AI897" s="120"/>
      <c r="AJ897" s="120"/>
      <c r="AK897" s="13"/>
    </row>
    <row r="898" spans="1:42" s="62" customFormat="1" ht="15.75" customHeight="1">
      <c r="A898" s="43">
        <v>4131</v>
      </c>
      <c r="B898" s="35">
        <v>4131</v>
      </c>
      <c r="C898" s="35">
        <v>4131</v>
      </c>
      <c r="D898" s="37" t="str">
        <f>VLOOKUP(B898,SAOM!B$2:H2555,7,0)</f>
        <v>SES-PIUI-4131</v>
      </c>
      <c r="E898" s="28">
        <v>41129</v>
      </c>
      <c r="F898" s="28">
        <f t="shared" si="42"/>
        <v>41174</v>
      </c>
      <c r="G898" s="15">
        <f>VLOOKUP(B898,SAOM!B$2:D2442,3,0)</f>
        <v>41174</v>
      </c>
      <c r="H898" s="28">
        <f t="shared" si="39"/>
        <v>41189</v>
      </c>
      <c r="I898" s="28" t="s">
        <v>497</v>
      </c>
      <c r="J898" s="52" t="s">
        <v>511</v>
      </c>
      <c r="K898" s="37" t="str">
        <f>VLOOKUP(B898,SAOM!B$2:H2439,4,0)</f>
        <v>Aceito</v>
      </c>
      <c r="L898" s="12" t="s">
        <v>495</v>
      </c>
      <c r="M898" s="52" t="s">
        <v>497</v>
      </c>
      <c r="N898" s="44" t="s">
        <v>5169</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5" t="str">
        <f>VLOOKUP(B898,SAOM!B$2:O2439,11,0)</f>
        <v>35650-000</v>
      </c>
      <c r="X898" s="37" t="str">
        <f>VLOOKUP(B898,SAOM!B$2:Q2439,13,0)</f>
        <v>00:20:0E:10:4C:BD</v>
      </c>
      <c r="Y898" s="28">
        <v>41165</v>
      </c>
      <c r="Z898" s="44" t="s">
        <v>6690</v>
      </c>
      <c r="AA898" s="60">
        <v>41166</v>
      </c>
      <c r="AB898" s="32">
        <f>VLOOKUP(C898,Relatorios!A$3:B1669,2,0)</f>
        <v>41193</v>
      </c>
      <c r="AC898" s="49"/>
      <c r="AD898" s="16" t="str">
        <f>VLOOKUP(B898,SAOM!B$2:T2439,16,0)</f>
        <v>-</v>
      </c>
      <c r="AE898" s="16">
        <f t="shared" si="40"/>
        <v>41256</v>
      </c>
      <c r="AF898" s="60" t="s">
        <v>4492</v>
      </c>
      <c r="AG898" s="60"/>
      <c r="AH898" s="187"/>
      <c r="AI898" s="121"/>
      <c r="AJ898" s="121"/>
      <c r="AK898" s="44"/>
    </row>
    <row r="899" spans="1:42" s="17" customFormat="1" ht="15.75" customHeight="1">
      <c r="A899" s="43">
        <v>4130</v>
      </c>
      <c r="B899" s="35">
        <v>4130</v>
      </c>
      <c r="C899" s="35">
        <v>4130</v>
      </c>
      <c r="D899" s="37" t="str">
        <f>VLOOKUP(B899,SAOM!B$2:H2556,7,0)</f>
        <v>SES-PIUI-4130</v>
      </c>
      <c r="E899" s="15">
        <v>41129</v>
      </c>
      <c r="F899" s="15">
        <f t="shared" si="42"/>
        <v>41174</v>
      </c>
      <c r="G899" s="15">
        <f>VLOOKUP(B899,SAOM!B$2:D2443,3,0)</f>
        <v>41174</v>
      </c>
      <c r="H899" s="15">
        <f t="shared" si="39"/>
        <v>41189</v>
      </c>
      <c r="I899" s="15" t="s">
        <v>497</v>
      </c>
      <c r="J899" s="12" t="s">
        <v>511</v>
      </c>
      <c r="K899" s="37" t="str">
        <f>VLOOKUP(B899,SAOM!B$2:H2440,4,0)</f>
        <v>Aceito</v>
      </c>
      <c r="L899" s="12" t="s">
        <v>495</v>
      </c>
      <c r="M899" s="12" t="s">
        <v>497</v>
      </c>
      <c r="N899" s="13" t="s">
        <v>5169</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5" t="str">
        <f>VLOOKUP(B899,SAOM!B$2:O2440,11,0)</f>
        <v>35650-000</v>
      </c>
      <c r="X899" s="37" t="str">
        <f>VLOOKUP(B899,SAOM!B$2:Q2440,13,0)</f>
        <v>00:20:0E:10:54:70</v>
      </c>
      <c r="Y899" s="15">
        <v>41243</v>
      </c>
      <c r="Z899" s="13" t="s">
        <v>9815</v>
      </c>
      <c r="AA899" s="16">
        <v>41243</v>
      </c>
      <c r="AB899" s="32">
        <f>VLOOKUP(C899,Relatorios!A$3:B1670,2,0)</f>
        <v>41291</v>
      </c>
      <c r="AC899" s="45"/>
      <c r="AD899" s="16" t="str">
        <f>VLOOKUP(B899,SAOM!B$2:T2440,16,0)</f>
        <v>-</v>
      </c>
      <c r="AE899" s="16">
        <f t="shared" si="40"/>
        <v>41333</v>
      </c>
      <c r="AF899" s="16">
        <v>41278</v>
      </c>
      <c r="AG899" s="16" t="s">
        <v>14133</v>
      </c>
      <c r="AH899" s="51" t="s">
        <v>495</v>
      </c>
      <c r="AI899" s="120" t="s">
        <v>14162</v>
      </c>
      <c r="AJ899" s="120" t="s">
        <v>4492</v>
      </c>
      <c r="AK899" s="13"/>
    </row>
    <row r="900" spans="1:42" s="17" customFormat="1" ht="15.75" customHeight="1">
      <c r="A900" s="43">
        <v>4163</v>
      </c>
      <c r="B900" s="35">
        <v>4163</v>
      </c>
      <c r="C900" s="35">
        <v>4163</v>
      </c>
      <c r="D900" s="37" t="str">
        <f>VLOOKUP(B900,SAOM!B$2:H2557,7,0)</f>
        <v>SES-CARO-4163</v>
      </c>
      <c r="E900" s="15">
        <v>41129</v>
      </c>
      <c r="F900" s="15">
        <f t="shared" si="42"/>
        <v>41174</v>
      </c>
      <c r="G900" s="15">
        <f>VLOOKUP(B900,SAOM!B$2:D2444,3,0)</f>
        <v>41174</v>
      </c>
      <c r="H900" s="15">
        <f t="shared" si="39"/>
        <v>41189</v>
      </c>
      <c r="I900" s="15" t="s">
        <v>497</v>
      </c>
      <c r="J900" s="12" t="s">
        <v>511</v>
      </c>
      <c r="K900" s="37" t="str">
        <f>VLOOKUP(B900,SAOM!B$2:H2441,4,0)</f>
        <v>Aceito</v>
      </c>
      <c r="L900" s="12" t="s">
        <v>495</v>
      </c>
      <c r="M900" s="12" t="s">
        <v>497</v>
      </c>
      <c r="N900" s="13" t="s">
        <v>1951</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35 3561-1007</v>
      </c>
      <c r="W900" s="65" t="str">
        <f>VLOOKUP(B900,SAOM!B$2:O2441,11,0)</f>
        <v>37150-000</v>
      </c>
      <c r="X900" s="37" t="str">
        <f>VLOOKUP(B900,SAOM!B$2:Q2441,13,0)</f>
        <v>00:20:0E:10:4C:DE</v>
      </c>
      <c r="Y900" s="15">
        <v>41184</v>
      </c>
      <c r="Z900" s="13" t="s">
        <v>8472</v>
      </c>
      <c r="AA900" s="16">
        <v>41185</v>
      </c>
      <c r="AB900" s="32">
        <f>VLOOKUP(C900,Relatorios!A$3:B1671,2,0)</f>
        <v>41254</v>
      </c>
      <c r="AC900" s="45"/>
      <c r="AD900" s="16" t="str">
        <f>VLOOKUP(B900,SAOM!B$2:T2441,16,0)</f>
        <v>-</v>
      </c>
      <c r="AE900" s="16">
        <f t="shared" si="40"/>
        <v>41275</v>
      </c>
      <c r="AF900" s="16">
        <v>41278</v>
      </c>
      <c r="AG900" s="16">
        <v>41297</v>
      </c>
      <c r="AH900" s="51" t="s">
        <v>8983</v>
      </c>
      <c r="AI900" s="120" t="s">
        <v>14125</v>
      </c>
      <c r="AJ900" s="7" t="s">
        <v>14779</v>
      </c>
      <c r="AK900" s="13" t="s">
        <v>4492</v>
      </c>
      <c r="AL900" s="16">
        <v>41197</v>
      </c>
      <c r="AM900" s="16">
        <v>41207</v>
      </c>
      <c r="AN900" s="51" t="s">
        <v>495</v>
      </c>
      <c r="AO900" s="120" t="s">
        <v>9029</v>
      </c>
      <c r="AP900" s="7" t="s">
        <v>9372</v>
      </c>
    </row>
    <row r="901" spans="1:42" s="17" customFormat="1" ht="15.75" customHeight="1">
      <c r="A901" s="43">
        <v>4164</v>
      </c>
      <c r="B901" s="35">
        <v>4164</v>
      </c>
      <c r="C901" s="35">
        <v>4164</v>
      </c>
      <c r="D901" s="37" t="str">
        <f>VLOOKUP(B901,SAOM!B$2:H2558,7,0)</f>
        <v>-</v>
      </c>
      <c r="E901" s="15">
        <v>41129</v>
      </c>
      <c r="F901" s="15">
        <f t="shared" si="42"/>
        <v>41174</v>
      </c>
      <c r="G901" s="15">
        <f>VLOOKUP(B901,SAOM!B$2:D2445,3,0)</f>
        <v>41319</v>
      </c>
      <c r="H901" s="15">
        <f t="shared" si="39"/>
        <v>41189</v>
      </c>
      <c r="I901" s="15">
        <v>41281</v>
      </c>
      <c r="J901" s="12" t="s">
        <v>12443</v>
      </c>
      <c r="K901" s="37" t="str">
        <f>VLOOKUP(B901,SAOM!B$2:H2442,4,0)</f>
        <v>Agendado</v>
      </c>
      <c r="L901" s="12" t="s">
        <v>495</v>
      </c>
      <c r="M901" s="12" t="s">
        <v>495</v>
      </c>
      <c r="N901" s="13" t="s">
        <v>6400</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FRANCIELLE CRISTINA PEREIRA SILVEIRA</v>
      </c>
      <c r="U901" s="15" t="str">
        <f>VLOOKUP(B901,SAOM!B$2:N2442,10,0)</f>
        <v>TRAVESSA CAPITÃO GOMES, S/N - BAIRRO 	CENTRO</v>
      </c>
      <c r="V901" s="39" t="str">
        <f>VLOOKUP(B901,SAOM!B$2:P2442,12,0)</f>
        <v xml:space="preserve"> (32) 3348-1389</v>
      </c>
      <c r="W901" s="65" t="str">
        <f>VLOOKUP(B901,SAOM!B$2:O2442,11,0)</f>
        <v>36265-000</v>
      </c>
      <c r="X901" s="37" t="str">
        <f>VLOOKUP(B901,SAOM!B$2:Q2442,13,0)</f>
        <v>-</v>
      </c>
      <c r="Y901" s="15"/>
      <c r="Z901" s="13"/>
      <c r="AA901" s="16"/>
      <c r="AB901" s="32" t="e">
        <f>VLOOKUP(C901,Relatorios!A$3:B1672,2,0)</f>
        <v>#N/A</v>
      </c>
      <c r="AC901" s="45"/>
      <c r="AD901" s="16"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6">
        <f t="shared" si="40"/>
        <v>90</v>
      </c>
      <c r="AF901" s="16" t="s">
        <v>4492</v>
      </c>
      <c r="AG901" s="16"/>
      <c r="AH901" s="51"/>
      <c r="AI901" s="120"/>
      <c r="AJ901" s="120"/>
      <c r="AK901" s="13"/>
    </row>
    <row r="902" spans="1:42" s="62" customFormat="1" ht="15.75" customHeight="1">
      <c r="A902" s="43">
        <v>4165</v>
      </c>
      <c r="B902" s="35">
        <v>4165</v>
      </c>
      <c r="C902" s="35">
        <v>4165</v>
      </c>
      <c r="D902" s="37" t="str">
        <f>VLOOKUP(B902,SAOM!B$2:H2559,7,0)</f>
        <v>SES-SARA-4165</v>
      </c>
      <c r="E902" s="28">
        <v>41129</v>
      </c>
      <c r="F902" s="28">
        <v>41191</v>
      </c>
      <c r="G902" s="15">
        <f>VLOOKUP(B902,SAOM!B$2:D2446,3,0)</f>
        <v>41191</v>
      </c>
      <c r="H902" s="28">
        <f t="shared" si="39"/>
        <v>41206</v>
      </c>
      <c r="I902" s="28">
        <v>41179</v>
      </c>
      <c r="J902" s="52" t="s">
        <v>511</v>
      </c>
      <c r="K902" s="37" t="str">
        <f>VLOOKUP(B902,SAOM!B$2:H2443,4,0)</f>
        <v>Aceito</v>
      </c>
      <c r="L902" s="52" t="s">
        <v>676</v>
      </c>
      <c r="M902" s="52" t="s">
        <v>497</v>
      </c>
      <c r="N902" s="44" t="s">
        <v>5167</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5" t="str">
        <f>VLOOKUP(B902,SAOM!B$2:O2443,11,0)</f>
        <v>34505-500</v>
      </c>
      <c r="X902" s="37" t="str">
        <f>VLOOKUP(B902,SAOM!B$2:Q2443,13,0)</f>
        <v>00:20:0e:10:53:d8</v>
      </c>
      <c r="Y902" s="28">
        <v>41254</v>
      </c>
      <c r="Z902" s="44" t="s">
        <v>5490</v>
      </c>
      <c r="AA902" s="60">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60">
        <f t="shared" si="40"/>
        <v>41344</v>
      </c>
      <c r="AF902" s="60" t="s">
        <v>4492</v>
      </c>
      <c r="AG902" s="60"/>
      <c r="AH902" s="187"/>
      <c r="AI902" s="121"/>
      <c r="AJ902" s="121"/>
      <c r="AK902" s="44"/>
    </row>
    <row r="903" spans="1:42" s="62" customFormat="1" ht="15.75" customHeight="1">
      <c r="A903" s="43">
        <v>4166</v>
      </c>
      <c r="B903" s="35">
        <v>4166</v>
      </c>
      <c r="C903" s="35">
        <v>4166</v>
      </c>
      <c r="D903" s="37" t="str">
        <f>VLOOKUP(B903,SAOM!B$2:H2560,7,0)</f>
        <v>SES-SARA-4166</v>
      </c>
      <c r="E903" s="28">
        <v>41129</v>
      </c>
      <c r="F903" s="28">
        <v>41191</v>
      </c>
      <c r="G903" s="15">
        <f>VLOOKUP(B903,SAOM!B$2:D2447,3,0)</f>
        <v>41191</v>
      </c>
      <c r="H903" s="28">
        <f t="shared" si="39"/>
        <v>41206</v>
      </c>
      <c r="I903" s="28">
        <v>41179</v>
      </c>
      <c r="J903" s="52" t="s">
        <v>511</v>
      </c>
      <c r="K903" s="37" t="str">
        <f>VLOOKUP(B903,SAOM!B$2:H2444,4,0)</f>
        <v>Aceito</v>
      </c>
      <c r="L903" s="52" t="s">
        <v>676</v>
      </c>
      <c r="M903" s="52" t="s">
        <v>497</v>
      </c>
      <c r="N903" s="44" t="s">
        <v>5167</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5" t="str">
        <f>VLOOKUP(B903,SAOM!B$2:O2444,11,0)</f>
        <v>34535-100</v>
      </c>
      <c r="X903" s="37" t="str">
        <f>VLOOKUP(B903,SAOM!B$2:Q2444,13,0)</f>
        <v>00:20:0E:10:53:37</v>
      </c>
      <c r="Y903" s="28">
        <v>41243</v>
      </c>
      <c r="Z903" s="44" t="s">
        <v>5490</v>
      </c>
      <c r="AA903" s="60">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60">
        <f t="shared" si="40"/>
        <v>41333</v>
      </c>
      <c r="AF903" s="60" t="s">
        <v>4492</v>
      </c>
      <c r="AG903" s="60"/>
      <c r="AH903" s="187"/>
      <c r="AI903" s="121"/>
      <c r="AJ903" s="121"/>
      <c r="AK903" s="44"/>
    </row>
    <row r="904" spans="1:42" s="62"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39"/>
        <v>41189</v>
      </c>
      <c r="I904" s="28" t="s">
        <v>497</v>
      </c>
      <c r="J904" s="52" t="s">
        <v>511</v>
      </c>
      <c r="K904" s="37" t="str">
        <f>VLOOKUP(B904,SAOM!B$2:H2445,4,0)</f>
        <v>Aceito</v>
      </c>
      <c r="L904" s="52" t="s">
        <v>676</v>
      </c>
      <c r="M904" s="52" t="s">
        <v>497</v>
      </c>
      <c r="N904" s="44" t="s">
        <v>5167</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5" t="str">
        <f>VLOOKUP(B904,SAOM!B$2:O2445,11,0)</f>
        <v>34600-650</v>
      </c>
      <c r="X904" s="37" t="str">
        <f>VLOOKUP(B904,SAOM!B$2:Q2445,13,0)</f>
        <v>00:20:0E:10:4F:36</v>
      </c>
      <c r="Y904" s="28">
        <v>41163</v>
      </c>
      <c r="Z904" s="44" t="s">
        <v>4098</v>
      </c>
      <c r="AA904" s="60">
        <v>41164</v>
      </c>
      <c r="AB904" s="32" t="e">
        <f>VLOOKUP(C904,Relatorios!A$3:B1675,2,0)</f>
        <v>#N/A</v>
      </c>
      <c r="AC904" s="49"/>
      <c r="AD904" s="16" t="str">
        <f>VLOOKUP(B904,SAOM!B$2:T2445,16,0)</f>
        <v>-</v>
      </c>
      <c r="AE904" s="16">
        <f t="shared" si="40"/>
        <v>41254</v>
      </c>
      <c r="AF904" s="60" t="s">
        <v>4492</v>
      </c>
      <c r="AG904" s="60"/>
      <c r="AH904" s="187"/>
      <c r="AI904" s="121"/>
      <c r="AJ904" s="121"/>
      <c r="AK904" s="44"/>
    </row>
    <row r="905" spans="1:42" s="62"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39"/>
        <v>41189</v>
      </c>
      <c r="I905" s="28" t="s">
        <v>497</v>
      </c>
      <c r="J905" s="52" t="s">
        <v>511</v>
      </c>
      <c r="K905" s="37" t="str">
        <f>VLOOKUP(B905,SAOM!B$2:H2446,4,0)</f>
        <v>Aceito</v>
      </c>
      <c r="L905" s="52" t="s">
        <v>676</v>
      </c>
      <c r="M905" s="52" t="s">
        <v>497</v>
      </c>
      <c r="N905" s="44" t="s">
        <v>5167</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5" t="str">
        <f>VLOOKUP(B905,SAOM!B$2:O2446,11,0)</f>
        <v>34505-590</v>
      </c>
      <c r="X905" s="37" t="str">
        <f>VLOOKUP(B905,SAOM!B$2:Q2446,13,0)</f>
        <v>00:20:0e:10:4b:12</v>
      </c>
      <c r="Y905" s="28">
        <v>41187</v>
      </c>
      <c r="Z905" s="44" t="s">
        <v>4098</v>
      </c>
      <c r="AA905" s="60">
        <v>41198</v>
      </c>
      <c r="AB905" s="32" t="e">
        <f>VLOOKUP(C905,Relatorios!A$3:B1676,2,0)</f>
        <v>#N/A</v>
      </c>
      <c r="AC905" s="49"/>
      <c r="AD905" s="16" t="str">
        <f>VLOOKUP(B905,SAOM!B$2:T2446,16,0)</f>
        <v>-</v>
      </c>
      <c r="AE905" s="60">
        <f t="shared" si="40"/>
        <v>41288</v>
      </c>
      <c r="AF905" s="60">
        <v>41277</v>
      </c>
      <c r="AG905" s="16">
        <v>41281</v>
      </c>
      <c r="AH905" s="187" t="s">
        <v>8983</v>
      </c>
      <c r="AI905" s="121" t="s">
        <v>9465</v>
      </c>
      <c r="AJ905" s="121" t="s">
        <v>14241</v>
      </c>
      <c r="AK905" s="44"/>
    </row>
    <row r="906" spans="1:42" s="62"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39"/>
        <v>41189</v>
      </c>
      <c r="I906" s="28" t="s">
        <v>497</v>
      </c>
      <c r="J906" s="52" t="s">
        <v>511</v>
      </c>
      <c r="K906" s="37" t="str">
        <f>VLOOKUP(B906,SAOM!B$2:H2447,4,0)</f>
        <v>Aceito</v>
      </c>
      <c r="L906" s="52" t="s">
        <v>676</v>
      </c>
      <c r="M906" s="52" t="s">
        <v>497</v>
      </c>
      <c r="N906" s="44" t="s">
        <v>5167</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5" t="str">
        <f>VLOOKUP(B906,SAOM!B$2:O2447,11,0)</f>
        <v>34650-200</v>
      </c>
      <c r="X906" s="37" t="str">
        <f>VLOOKUP(B906,SAOM!B$2:Q2447,13,0)</f>
        <v>00:20:0E:10:45:87</v>
      </c>
      <c r="Y906" s="28">
        <v>41165</v>
      </c>
      <c r="Z906" s="44" t="s">
        <v>4098</v>
      </c>
      <c r="AA906" s="60">
        <v>41172</v>
      </c>
      <c r="AB906" s="32" t="e">
        <f>VLOOKUP(C906,Relatorios!A$3:B1677,2,0)</f>
        <v>#N/A</v>
      </c>
      <c r="AC906" s="49"/>
      <c r="AD906" s="16" t="str">
        <f>VLOOKUP(B906,SAOM!B$2:T2447,16,0)</f>
        <v>O MAC desta localidade não gera o número de série da ODU</v>
      </c>
      <c r="AE906" s="16">
        <f t="shared" si="40"/>
        <v>41262</v>
      </c>
      <c r="AF906" s="60" t="s">
        <v>4492</v>
      </c>
      <c r="AG906" s="60"/>
      <c r="AH906" s="187"/>
      <c r="AI906" s="121"/>
      <c r="AJ906" s="121"/>
      <c r="AK906" s="44"/>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39"/>
        <v>41189</v>
      </c>
      <c r="I907" s="15" t="s">
        <v>497</v>
      </c>
      <c r="J907" s="12" t="s">
        <v>511</v>
      </c>
      <c r="K907" s="37" t="str">
        <f>VLOOKUP(B907,SAOM!B$2:H2448,4,0)</f>
        <v>Aceito</v>
      </c>
      <c r="L907" s="12" t="s">
        <v>676</v>
      </c>
      <c r="M907" s="12" t="s">
        <v>497</v>
      </c>
      <c r="N907" s="13" t="s">
        <v>5167</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5" t="str">
        <f>VLOOKUP(B907,SAOM!B$2:O2448,11,0)</f>
        <v>34505-590</v>
      </c>
      <c r="X907" s="37" t="str">
        <f>VLOOKUP(B907,SAOM!B$2:Q2448,13,0)</f>
        <v>00:20:0e:10:4c:80</v>
      </c>
      <c r="Y907" s="15">
        <v>41167</v>
      </c>
      <c r="Z907" s="13" t="s">
        <v>4098</v>
      </c>
      <c r="AA907" s="16">
        <v>41197</v>
      </c>
      <c r="AB907" s="32" t="e">
        <f>VLOOKUP(C907,Relatorios!A$3:B1678,2,0)</f>
        <v>#N/A</v>
      </c>
      <c r="AC907" s="45"/>
      <c r="AD907" s="16" t="str">
        <f>VLOOKUP(B907,SAOM!B$2:T2448,16,0)</f>
        <v>-</v>
      </c>
      <c r="AE907" s="16">
        <f t="shared" si="40"/>
        <v>41287</v>
      </c>
      <c r="AF907" s="16" t="s">
        <v>4492</v>
      </c>
      <c r="AG907" s="16"/>
      <c r="AH907" s="51"/>
      <c r="AI907" s="120"/>
      <c r="AJ907" s="120"/>
      <c r="AK907" s="13"/>
    </row>
    <row r="908" spans="1:42" s="62"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39"/>
        <v>41189</v>
      </c>
      <c r="I908" s="28" t="s">
        <v>497</v>
      </c>
      <c r="J908" s="52" t="s">
        <v>511</v>
      </c>
      <c r="K908" s="37" t="str">
        <f>VLOOKUP(B908,SAOM!B$2:H2449,4,0)</f>
        <v>Aceito</v>
      </c>
      <c r="L908" s="52" t="s">
        <v>676</v>
      </c>
      <c r="M908" s="52" t="s">
        <v>497</v>
      </c>
      <c r="N908" s="44" t="s">
        <v>5167</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5" t="str">
        <f>VLOOKUP(B908,SAOM!B$2:O2449,11,0)</f>
        <v>34852-260</v>
      </c>
      <c r="X908" s="37" t="str">
        <f>VLOOKUP(B908,SAOM!B$2:Q2449,13,0)</f>
        <v>00:20:0E:10:4C:22</v>
      </c>
      <c r="Y908" s="28">
        <v>41185</v>
      </c>
      <c r="Z908" s="44" t="s">
        <v>5490</v>
      </c>
      <c r="AA908" s="60">
        <v>41186</v>
      </c>
      <c r="AB908" s="32" t="e">
        <f>VLOOKUP(C908,Relatorios!A$3:B1679,2,0)</f>
        <v>#N/A</v>
      </c>
      <c r="AC908" s="49"/>
      <c r="AD908" s="16" t="str">
        <f>VLOOKUP(B908,SAOM!B$2:T2449,16,0)</f>
        <v>-</v>
      </c>
      <c r="AE908" s="16">
        <f t="shared" si="40"/>
        <v>41276</v>
      </c>
      <c r="AF908" s="60" t="s">
        <v>4492</v>
      </c>
      <c r="AG908" s="60"/>
      <c r="AH908" s="187"/>
      <c r="AI908" s="121"/>
      <c r="AJ908" s="121"/>
      <c r="AK908" s="44"/>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39"/>
        <v>41189</v>
      </c>
      <c r="I909" s="15" t="s">
        <v>497</v>
      </c>
      <c r="J909" s="12" t="s">
        <v>511</v>
      </c>
      <c r="K909" s="37" t="str">
        <f>VLOOKUP(B909,SAOM!B$2:H2450,4,0)</f>
        <v>Aceito</v>
      </c>
      <c r="L909" s="12" t="s">
        <v>676</v>
      </c>
      <c r="M909" s="12" t="s">
        <v>497</v>
      </c>
      <c r="N909" s="44" t="s">
        <v>5167</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5" t="str">
        <f>VLOOKUP(B909,SAOM!B$2:O2450,11,0)</f>
        <v>34585-140</v>
      </c>
      <c r="X909" s="37" t="str">
        <f>VLOOKUP(B909,SAOM!B$2:Q2450,13,0)</f>
        <v>00:20:0E:10:4A:D6</v>
      </c>
      <c r="Y909" s="15">
        <v>41184</v>
      </c>
      <c r="Z909" s="13" t="s">
        <v>5490</v>
      </c>
      <c r="AA909" s="16">
        <v>41184</v>
      </c>
      <c r="AB909" s="32" t="e">
        <f>VLOOKUP(C909,Relatorios!A$3:B1680,2,0)</f>
        <v>#N/A</v>
      </c>
      <c r="AC909" s="45"/>
      <c r="AD909" s="16" t="str">
        <f>VLOOKUP(B909,SAOM!B$2:T2450,16,0)</f>
        <v>-</v>
      </c>
      <c r="AE909" s="16">
        <f t="shared" si="40"/>
        <v>41274</v>
      </c>
      <c r="AF909" s="16">
        <v>41218</v>
      </c>
      <c r="AG909" s="16">
        <v>41222</v>
      </c>
      <c r="AH909" s="51" t="s">
        <v>8983</v>
      </c>
      <c r="AI909" s="120" t="s">
        <v>9013</v>
      </c>
      <c r="AJ909" s="120" t="s">
        <v>9686</v>
      </c>
      <c r="AK909" s="13" t="s">
        <v>4492</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39"/>
        <v>41189</v>
      </c>
      <c r="I910" s="15" t="s">
        <v>497</v>
      </c>
      <c r="J910" s="12" t="s">
        <v>511</v>
      </c>
      <c r="K910" s="37" t="str">
        <f>VLOOKUP(B910,SAOM!B$2:H2451,4,0)</f>
        <v>Aceito</v>
      </c>
      <c r="L910" s="12" t="s">
        <v>676</v>
      </c>
      <c r="M910" s="12" t="s">
        <v>497</v>
      </c>
      <c r="N910" s="13" t="s">
        <v>5167</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5" t="str">
        <f>VLOOKUP(B910,SAOM!B$2:O2451,11,0)</f>
        <v>34525-280</v>
      </c>
      <c r="X910" s="37" t="str">
        <f>VLOOKUP(B910,SAOM!B$2:Q2451,13,0)</f>
        <v>00:20:0e:10:4a:d3</v>
      </c>
      <c r="Y910" s="15">
        <v>41187</v>
      </c>
      <c r="Z910" s="13" t="s">
        <v>4096</v>
      </c>
      <c r="AA910" s="16">
        <v>41187</v>
      </c>
      <c r="AB910" s="32">
        <f>VLOOKUP(C910,Relatorios!A$3:B1681,2,0)</f>
        <v>41271</v>
      </c>
      <c r="AC910" s="45"/>
      <c r="AD910" s="16" t="str">
        <f>VLOOKUP(B910,SAOM!B$2:T2451,16,0)</f>
        <v>-</v>
      </c>
      <c r="AE910" s="16">
        <f t="shared" si="40"/>
        <v>41277</v>
      </c>
      <c r="AF910" s="16" t="s">
        <v>4492</v>
      </c>
      <c r="AG910" s="16"/>
      <c r="AH910" s="51"/>
      <c r="AI910" s="120"/>
      <c r="AJ910" s="120"/>
      <c r="AK910" s="13"/>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39"/>
        <v>41189</v>
      </c>
      <c r="I911" s="15" t="s">
        <v>497</v>
      </c>
      <c r="J911" s="12" t="s">
        <v>511</v>
      </c>
      <c r="K911" s="37" t="str">
        <f>VLOOKUP(B911,SAOM!B$2:H2452,4,0)</f>
        <v>Aceito</v>
      </c>
      <c r="L911" s="12" t="s">
        <v>676</v>
      </c>
      <c r="M911" s="12" t="s">
        <v>497</v>
      </c>
      <c r="N911" s="13" t="s">
        <v>5167</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5" t="str">
        <f>VLOOKUP(B911,SAOM!B$2:O2452,11,0)</f>
        <v>34710-530</v>
      </c>
      <c r="X911" s="37" t="str">
        <f>VLOOKUP(B911,SAOM!B$2:Q2452,13,0)</f>
        <v>00:20:0e:10:4a:ee</v>
      </c>
      <c r="Y911" s="15">
        <v>41193</v>
      </c>
      <c r="Z911" s="13" t="s">
        <v>4096</v>
      </c>
      <c r="AA911" s="16">
        <v>41193</v>
      </c>
      <c r="AB911" s="32">
        <f>VLOOKUP(C911,Relatorios!A$3:B1682,2,0)</f>
        <v>41271</v>
      </c>
      <c r="AC911" s="45"/>
      <c r="AD911" s="16" t="str">
        <f>VLOOKUP(B911,SAOM!B$2:T2452,16,0)</f>
        <v>-</v>
      </c>
      <c r="AE911" s="16">
        <f t="shared" si="40"/>
        <v>41283</v>
      </c>
      <c r="AF911" s="16" t="s">
        <v>4492</v>
      </c>
      <c r="AG911" s="16"/>
      <c r="AH911" s="51"/>
      <c r="AI911" s="120"/>
      <c r="AJ911" s="120"/>
      <c r="AK911" s="13"/>
    </row>
    <row r="912" spans="1:42" s="62"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39"/>
        <v>41189</v>
      </c>
      <c r="I912" s="28" t="s">
        <v>497</v>
      </c>
      <c r="J912" s="52" t="s">
        <v>511</v>
      </c>
      <c r="K912" s="37" t="str">
        <f>VLOOKUP(B912,SAOM!B$2:H2453,4,0)</f>
        <v>Aceito</v>
      </c>
      <c r="L912" s="12" t="s">
        <v>495</v>
      </c>
      <c r="M912" s="52" t="s">
        <v>497</v>
      </c>
      <c r="N912" s="44" t="s">
        <v>6653</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5" t="str">
        <f>VLOOKUP(B912,SAOM!B$2:O2453,11,0)</f>
        <v>37610-000</v>
      </c>
      <c r="X912" s="37" t="str">
        <f>VLOOKUP(B912,SAOM!B$2:Q2453,13,0)</f>
        <v>00:20:0E:10:4C:BE</v>
      </c>
      <c r="Y912" s="28">
        <v>41183</v>
      </c>
      <c r="Z912" s="44" t="s">
        <v>7857</v>
      </c>
      <c r="AA912" s="60">
        <v>41187</v>
      </c>
      <c r="AB912" s="32">
        <f>VLOOKUP(C912,Relatorios!A$3:B1683,2,0)</f>
        <v>41254</v>
      </c>
      <c r="AC912" s="49" t="s">
        <v>8975</v>
      </c>
      <c r="AD912" s="16" t="str">
        <f>VLOOKUP(B912,SAOM!B$2:T2453,16,0)</f>
        <v>-</v>
      </c>
      <c r="AE912" s="60">
        <f t="shared" si="40"/>
        <v>41277</v>
      </c>
      <c r="AF912" s="60" t="s">
        <v>4492</v>
      </c>
      <c r="AG912" s="60"/>
      <c r="AH912" s="187"/>
      <c r="AI912" s="121"/>
      <c r="AJ912" s="121"/>
      <c r="AK912" s="44"/>
    </row>
    <row r="913" spans="1:37" s="62"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39"/>
        <v>41189</v>
      </c>
      <c r="I913" s="28" t="s">
        <v>497</v>
      </c>
      <c r="J913" s="52" t="s">
        <v>511</v>
      </c>
      <c r="K913" s="37" t="str">
        <f>VLOOKUP(B913,SAOM!B$2:H2454,4,0)</f>
        <v>Aceito</v>
      </c>
      <c r="L913" s="12" t="s">
        <v>495</v>
      </c>
      <c r="M913" s="52" t="s">
        <v>497</v>
      </c>
      <c r="N913" s="44" t="s">
        <v>6653</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5" t="str">
        <f>VLOOKUP(B913,SAOM!B$2:O2454,11,0)</f>
        <v>37610-000</v>
      </c>
      <c r="X913" s="37" t="str">
        <f>VLOOKUP(B913,SAOM!B$2:Q2454,13,0)</f>
        <v>00:20:0e:10:4a:dd</v>
      </c>
      <c r="Y913" s="28">
        <v>41187</v>
      </c>
      <c r="Z913" s="44" t="s">
        <v>7857</v>
      </c>
      <c r="AA913" s="60">
        <v>41187</v>
      </c>
      <c r="AB913" s="32">
        <f>VLOOKUP(C913,Relatorios!A$3:B1684,2,0)</f>
        <v>41254</v>
      </c>
      <c r="AC913" s="49"/>
      <c r="AD913" s="16" t="str">
        <f>VLOOKUP(B913,SAOM!B$2:T2454,16,0)</f>
        <v>-</v>
      </c>
      <c r="AE913" s="60">
        <f t="shared" si="40"/>
        <v>41277</v>
      </c>
      <c r="AF913" s="60" t="s">
        <v>4492</v>
      </c>
      <c r="AG913" s="60"/>
      <c r="AH913" s="187"/>
      <c r="AI913" s="121"/>
      <c r="AJ913" s="121"/>
      <c r="AK913" s="44"/>
    </row>
    <row r="914" spans="1:37" s="62"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39"/>
        <v>41189</v>
      </c>
      <c r="I914" s="28" t="s">
        <v>497</v>
      </c>
      <c r="J914" s="52" t="s">
        <v>511</v>
      </c>
      <c r="K914" s="37" t="str">
        <f>VLOOKUP(B914,SAOM!B$2:H2455,4,0)</f>
        <v>Aceito</v>
      </c>
      <c r="L914" s="12" t="s">
        <v>495</v>
      </c>
      <c r="M914" s="52" t="s">
        <v>497</v>
      </c>
      <c r="N914" s="44" t="s">
        <v>6653</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5" t="str">
        <f>VLOOKUP(B914,SAOM!B$2:O2455,11,0)</f>
        <v>37610-000</v>
      </c>
      <c r="X914" s="37" t="str">
        <f>VLOOKUP(B914,SAOM!B$2:Q2455,13,0)</f>
        <v>00:20:0e:10:4c:56</v>
      </c>
      <c r="Y914" s="28">
        <v>41176</v>
      </c>
      <c r="Z914" s="44" t="s">
        <v>7857</v>
      </c>
      <c r="AA914" s="60">
        <v>41177</v>
      </c>
      <c r="AB914" s="32">
        <f>VLOOKUP(C914,Relatorios!A$3:B1685,2,0)</f>
        <v>41193</v>
      </c>
      <c r="AC914" s="49"/>
      <c r="AD914" s="16" t="str">
        <f>VLOOKUP(B914,SAOM!B$2:T2455,16,0)</f>
        <v>-</v>
      </c>
      <c r="AE914" s="16">
        <f t="shared" si="40"/>
        <v>41267</v>
      </c>
      <c r="AF914" s="60">
        <v>41198</v>
      </c>
      <c r="AG914" s="60">
        <v>41199</v>
      </c>
      <c r="AH914" s="187" t="s">
        <v>8981</v>
      </c>
      <c r="AI914" s="121" t="s">
        <v>9030</v>
      </c>
      <c r="AJ914" s="121" t="s">
        <v>9004</v>
      </c>
      <c r="AK914" s="44"/>
    </row>
    <row r="915" spans="1:37" s="62"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39"/>
        <v>41189</v>
      </c>
      <c r="I915" s="28" t="s">
        <v>497</v>
      </c>
      <c r="J915" s="52" t="s">
        <v>511</v>
      </c>
      <c r="K915" s="37" t="str">
        <f>VLOOKUP(B915,SAOM!B$2:H2456,4,0)</f>
        <v>Aceito</v>
      </c>
      <c r="L915" s="12" t="s">
        <v>495</v>
      </c>
      <c r="M915" s="52" t="s">
        <v>497</v>
      </c>
      <c r="N915" s="44" t="s">
        <v>6354</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5" t="str">
        <f>VLOOKUP(B915,SAOM!B$2:O2456,11,0)</f>
        <v>38970-000</v>
      </c>
      <c r="X915" s="37" t="str">
        <f>VLOOKUP(B915,SAOM!B$2:Q2456,13,0)</f>
        <v>00:20:0E:10:4C:45</v>
      </c>
      <c r="Y915" s="28">
        <v>41172</v>
      </c>
      <c r="Z915" s="44" t="s">
        <v>6071</v>
      </c>
      <c r="AA915" s="60">
        <v>41172</v>
      </c>
      <c r="AB915" s="32">
        <f>VLOOKUP(C915,Relatorios!A$3:B1686,2,0)</f>
        <v>41254</v>
      </c>
      <c r="AC915" s="49"/>
      <c r="AD915" s="16" t="str">
        <f>VLOOKUP(B915,SAOM!B$2:T2456,16,0)</f>
        <v>-</v>
      </c>
      <c r="AE915" s="16">
        <f t="shared" si="40"/>
        <v>41262</v>
      </c>
      <c r="AF915" s="60" t="s">
        <v>4492</v>
      </c>
      <c r="AG915" s="60"/>
      <c r="AH915" s="187"/>
      <c r="AI915" s="121"/>
      <c r="AJ915" s="121"/>
      <c r="AK915" s="44"/>
    </row>
    <row r="916" spans="1:37"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39"/>
        <v>41189</v>
      </c>
      <c r="I916" s="15" t="s">
        <v>497</v>
      </c>
      <c r="J916" s="12" t="s">
        <v>511</v>
      </c>
      <c r="K916" s="37" t="str">
        <f>VLOOKUP(B916,SAOM!B$2:H2457,4,0)</f>
        <v>Aceito</v>
      </c>
      <c r="L916" s="12" t="s">
        <v>495</v>
      </c>
      <c r="M916" s="12" t="s">
        <v>497</v>
      </c>
      <c r="N916" s="13" t="s">
        <v>6354</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5" t="str">
        <f>VLOOKUP(B916,SAOM!B$2:O2457,11,0)</f>
        <v>38970-000</v>
      </c>
      <c r="X916" s="37" t="str">
        <f>VLOOKUP(B916,SAOM!B$2:Q2457,13,0)</f>
        <v>00:20:0E:10:4B:08</v>
      </c>
      <c r="Y916" s="15">
        <v>41185</v>
      </c>
      <c r="Z916" s="44" t="s">
        <v>6071</v>
      </c>
      <c r="AA916" s="16">
        <v>41185</v>
      </c>
      <c r="AB916" s="32">
        <f>VLOOKUP(C916,Relatorios!A$3:B1687,2,0)</f>
        <v>41291</v>
      </c>
      <c r="AC916" s="45"/>
      <c r="AD916" s="16" t="str">
        <f>VLOOKUP(B916,SAOM!B$2:T2457,16,0)</f>
        <v>-</v>
      </c>
      <c r="AE916" s="16">
        <f t="shared" si="40"/>
        <v>41275</v>
      </c>
      <c r="AF916" s="16" t="s">
        <v>4492</v>
      </c>
      <c r="AG916" s="16"/>
      <c r="AH916" s="51"/>
      <c r="AI916" s="120"/>
      <c r="AJ916" s="120"/>
      <c r="AK916" s="13"/>
    </row>
    <row r="917" spans="1:37"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39"/>
        <v>41189</v>
      </c>
      <c r="I917" s="15" t="s">
        <v>497</v>
      </c>
      <c r="J917" s="12" t="s">
        <v>511</v>
      </c>
      <c r="K917" s="37" t="str">
        <f>VLOOKUP(B917,SAOM!B$2:H2458,4,0)</f>
        <v>Aceito</v>
      </c>
      <c r="L917" s="12" t="s">
        <v>495</v>
      </c>
      <c r="M917" s="12" t="s">
        <v>495</v>
      </c>
      <c r="N917" s="13" t="s">
        <v>6354</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5" t="str">
        <f>VLOOKUP(B917,SAOM!B$2:O2458,11,0)</f>
        <v>38970-000</v>
      </c>
      <c r="X917" s="37" t="str">
        <f>VLOOKUP(B917,SAOM!B$2:Q2458,13,0)</f>
        <v>00:20:0e:10:4c:6d</v>
      </c>
      <c r="Y917" s="15">
        <v>41173</v>
      </c>
      <c r="Z917" s="13" t="s">
        <v>6071</v>
      </c>
      <c r="AA917" s="16">
        <v>41173</v>
      </c>
      <c r="AB917" s="32">
        <f>VLOOKUP(C917,Relatorios!A$3:B1688,2,0)</f>
        <v>41254</v>
      </c>
      <c r="AC917" s="45"/>
      <c r="AD917" s="16" t="str">
        <f>VLOOKUP(B917,SAOM!B$2:T2458,16,0)</f>
        <v>-</v>
      </c>
      <c r="AE917" s="16">
        <f t="shared" si="40"/>
        <v>41263</v>
      </c>
      <c r="AF917" s="16" t="s">
        <v>4492</v>
      </c>
      <c r="AG917" s="16"/>
      <c r="AH917" s="51"/>
      <c r="AI917" s="120"/>
      <c r="AJ917" s="120"/>
      <c r="AK917" s="13"/>
    </row>
    <row r="918" spans="1:37"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39"/>
        <v>41189</v>
      </c>
      <c r="I918" s="15" t="s">
        <v>497</v>
      </c>
      <c r="J918" s="12" t="s">
        <v>511</v>
      </c>
      <c r="K918" s="37" t="str">
        <f>VLOOKUP(B918,SAOM!B$2:H2459,4,0)</f>
        <v>Aceito</v>
      </c>
      <c r="L918" s="12" t="s">
        <v>495</v>
      </c>
      <c r="M918" s="12" t="s">
        <v>497</v>
      </c>
      <c r="N918" s="13" t="s">
        <v>1951</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5" t="str">
        <f>VLOOKUP(B918,SAOM!B$2:O2459,11,0)</f>
        <v>37150-000</v>
      </c>
      <c r="X918" s="37" t="str">
        <f>VLOOKUP(B918,SAOM!B$2:Q2459,13,0)</f>
        <v>00:20:0e:10:4f:94</v>
      </c>
      <c r="Y918" s="15">
        <v>41191</v>
      </c>
      <c r="Z918" s="13" t="s">
        <v>8472</v>
      </c>
      <c r="AA918" s="16">
        <v>41191</v>
      </c>
      <c r="AB918" s="32">
        <f>VLOOKUP(C918,Relatorios!A$3:B1689,2,0)</f>
        <v>41277</v>
      </c>
      <c r="AC918" s="45"/>
      <c r="AD918" s="16" t="str">
        <f>VLOOKUP(B918,SAOM!B$2:T2459,16,0)</f>
        <v>-</v>
      </c>
      <c r="AE918" s="16">
        <f t="shared" si="40"/>
        <v>41281</v>
      </c>
      <c r="AF918" s="16" t="s">
        <v>4492</v>
      </c>
      <c r="AG918" s="16"/>
      <c r="AH918" s="51"/>
      <c r="AI918" s="120"/>
      <c r="AJ918" s="120"/>
      <c r="AK918" s="13"/>
    </row>
    <row r="919" spans="1:37" s="62"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39"/>
        <v>41189</v>
      </c>
      <c r="I919" s="28" t="s">
        <v>497</v>
      </c>
      <c r="J919" s="52" t="s">
        <v>511</v>
      </c>
      <c r="K919" s="37" t="str">
        <f>VLOOKUP(B919,SAOM!B$2:H2460,4,0)</f>
        <v>Aceito</v>
      </c>
      <c r="L919" s="12" t="s">
        <v>495</v>
      </c>
      <c r="M919" s="52" t="s">
        <v>497</v>
      </c>
      <c r="N919" s="44" t="s">
        <v>1951</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5" t="str">
        <f>VLOOKUP(B919,SAOM!B$2:O2460,11,0)</f>
        <v>37150-000</v>
      </c>
      <c r="X919" s="37" t="str">
        <f>VLOOKUP(B919,SAOM!B$2:Q2460,13,0)</f>
        <v>00:20:0E:10:4C:35</v>
      </c>
      <c r="Y919" s="28">
        <v>41186</v>
      </c>
      <c r="Z919" s="44" t="s">
        <v>8472</v>
      </c>
      <c r="AA919" s="60">
        <v>41187</v>
      </c>
      <c r="AB919" s="32">
        <f>VLOOKUP(C919,Relatorios!A$3:B1690,2,0)</f>
        <v>41277</v>
      </c>
      <c r="AC919" s="49"/>
      <c r="AD919" s="16" t="str">
        <f>VLOOKUP(B919,SAOM!B$2:T2460,16,0)</f>
        <v>-</v>
      </c>
      <c r="AE919" s="60">
        <f t="shared" si="40"/>
        <v>41277</v>
      </c>
      <c r="AF919" s="60" t="s">
        <v>4492</v>
      </c>
      <c r="AG919" s="60"/>
      <c r="AH919" s="187"/>
      <c r="AI919" s="121"/>
      <c r="AJ919" s="121"/>
      <c r="AK919" s="44"/>
    </row>
    <row r="920" spans="1:37"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39"/>
        <v>41189</v>
      </c>
      <c r="I920" s="15" t="s">
        <v>497</v>
      </c>
      <c r="J920" s="12" t="s">
        <v>511</v>
      </c>
      <c r="K920" s="37" t="str">
        <f>VLOOKUP(B920,SAOM!B$2:H2461,4,0)</f>
        <v>Aceito</v>
      </c>
      <c r="L920" s="12" t="s">
        <v>495</v>
      </c>
      <c r="M920" s="12" t="s">
        <v>497</v>
      </c>
      <c r="N920" s="13" t="s">
        <v>1951</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5" t="str">
        <f>VLOOKUP(B920,SAOM!B$2:O2461,11,0)</f>
        <v>37150-000</v>
      </c>
      <c r="X920" s="37" t="str">
        <f>VLOOKUP(B920,SAOM!B$2:Q2461,13,0)</f>
        <v>00:20:0e:10:4f:74</v>
      </c>
      <c r="Y920" s="15">
        <v>41193</v>
      </c>
      <c r="Z920" s="13" t="s">
        <v>8472</v>
      </c>
      <c r="AA920" s="16">
        <v>41197</v>
      </c>
      <c r="AB920" s="32">
        <f>VLOOKUP(C920,Relatorios!A$3:B1691,2,0)</f>
        <v>41277</v>
      </c>
      <c r="AC920" s="45"/>
      <c r="AD920" s="16" t="str">
        <f>VLOOKUP(B920,SAOM!B$2:T2461,16,0)</f>
        <v>-</v>
      </c>
      <c r="AE920" s="16">
        <f t="shared" si="40"/>
        <v>41287</v>
      </c>
      <c r="AF920" s="16" t="s">
        <v>4492</v>
      </c>
      <c r="AG920" s="16"/>
      <c r="AH920" s="51"/>
      <c r="AI920" s="120"/>
      <c r="AJ920" s="120"/>
      <c r="AK920" s="13"/>
    </row>
    <row r="921" spans="1:37" s="62"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39"/>
        <v>41189</v>
      </c>
      <c r="I921" s="28" t="s">
        <v>497</v>
      </c>
      <c r="J921" s="52" t="s">
        <v>511</v>
      </c>
      <c r="K921" s="37" t="str">
        <f>VLOOKUP(B921,SAOM!B$2:H2462,4,0)</f>
        <v>Aceito</v>
      </c>
      <c r="L921" s="12" t="s">
        <v>495</v>
      </c>
      <c r="M921" s="52" t="s">
        <v>497</v>
      </c>
      <c r="N921" s="44" t="s">
        <v>1951</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5" t="str">
        <f>VLOOKUP(B921,SAOM!B$2:O2462,11,0)</f>
        <v>37150-000</v>
      </c>
      <c r="X921" s="37" t="str">
        <f>VLOOKUP(B921,SAOM!B$2:Q2462,13,0)</f>
        <v>00:20:0E:10:4A:41</v>
      </c>
      <c r="Y921" s="28">
        <v>41187</v>
      </c>
      <c r="Z921" s="44" t="s">
        <v>8472</v>
      </c>
      <c r="AA921" s="60">
        <v>41187</v>
      </c>
      <c r="AB921" s="32">
        <f>VLOOKUP(C921,Relatorios!A$3:B1692,2,0)</f>
        <v>41277</v>
      </c>
      <c r="AC921" s="49"/>
      <c r="AD921" s="16" t="str">
        <f>VLOOKUP(B921,SAOM!B$2:T2462,16,0)</f>
        <v>-</v>
      </c>
      <c r="AE921" s="60">
        <f t="shared" si="40"/>
        <v>41277</v>
      </c>
      <c r="AF921" s="60" t="s">
        <v>4492</v>
      </c>
      <c r="AG921" s="60"/>
      <c r="AH921" s="187"/>
      <c r="AI921" s="121"/>
      <c r="AJ921" s="121"/>
      <c r="AK921" s="44"/>
    </row>
    <row r="922" spans="1:37"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39"/>
        <v>41201</v>
      </c>
      <c r="I922" s="15" t="s">
        <v>497</v>
      </c>
      <c r="J922" s="12" t="s">
        <v>511</v>
      </c>
      <c r="K922" s="37" t="str">
        <f>VLOOKUP(B922,SAOM!B$2:H2463,4,0)</f>
        <v>Aceito</v>
      </c>
      <c r="L922" s="12" t="s">
        <v>495</v>
      </c>
      <c r="M922" s="12" t="s">
        <v>497</v>
      </c>
      <c r="N922" s="44" t="s">
        <v>5175</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5" t="str">
        <f>VLOOKUP(B922,SAOM!B$2:O2463,11,0)</f>
        <v>35550-000</v>
      </c>
      <c r="X922" s="37" t="str">
        <f>VLOOKUP(B922,SAOM!B$2:Q2463,13,0)</f>
        <v>00:20:0e:10:4c:d3</v>
      </c>
      <c r="Y922" s="15">
        <v>41176</v>
      </c>
      <c r="Z922" s="13" t="s">
        <v>6234</v>
      </c>
      <c r="AA922" s="16">
        <v>41176</v>
      </c>
      <c r="AB922" s="32">
        <f>VLOOKUP(C922,Relatorios!A$3:B1693,2,0)</f>
        <v>41291</v>
      </c>
      <c r="AC922" s="45"/>
      <c r="AD922" s="16" t="str">
        <f>VLOOKUP(B922,SAOM!B$2:T2463,16,0)</f>
        <v>-</v>
      </c>
      <c r="AE922" s="16">
        <f t="shared" si="40"/>
        <v>41266</v>
      </c>
      <c r="AF922" s="16">
        <v>41201</v>
      </c>
      <c r="AG922" s="16">
        <v>41219</v>
      </c>
      <c r="AH922" s="51" t="s">
        <v>676</v>
      </c>
      <c r="AI922" s="120" t="s">
        <v>9056</v>
      </c>
      <c r="AJ922" s="120" t="s">
        <v>9467</v>
      </c>
      <c r="AK922" s="13" t="s">
        <v>4492</v>
      </c>
    </row>
    <row r="923" spans="1:37"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39"/>
        <v>41201</v>
      </c>
      <c r="I923" s="15" t="s">
        <v>497</v>
      </c>
      <c r="J923" s="12" t="s">
        <v>511</v>
      </c>
      <c r="K923" s="37" t="str">
        <f>VLOOKUP(B923,SAOM!B$2:H2464,4,0)</f>
        <v>Aceito</v>
      </c>
      <c r="L923" s="12" t="s">
        <v>495</v>
      </c>
      <c r="M923" s="12" t="s">
        <v>497</v>
      </c>
      <c r="N923" s="13" t="s">
        <v>5175</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5" t="str">
        <f>VLOOKUP(B923,SAOM!B$2:O2464,11,0)</f>
        <v>35550-000</v>
      </c>
      <c r="X923" s="37" t="str">
        <f>VLOOKUP(B923,SAOM!B$2:Q2464,13,0)</f>
        <v>00:20:0e:10:54:f5</v>
      </c>
      <c r="Y923" s="15">
        <v>41278</v>
      </c>
      <c r="Z923" s="13" t="s">
        <v>12446</v>
      </c>
      <c r="AA923" s="16">
        <v>41278</v>
      </c>
      <c r="AB923" s="32">
        <f>VLOOKUP(C923,Relatorios!A$3:B1694,2,0)</f>
        <v>41299</v>
      </c>
      <c r="AC923" s="45"/>
      <c r="AD923" s="16" t="str">
        <f>VLOOKUP(B923,SAOM!B$2:T2464,16,0)</f>
        <v>-</v>
      </c>
      <c r="AE923" s="16">
        <f t="shared" si="40"/>
        <v>41368</v>
      </c>
      <c r="AF923" s="16" t="s">
        <v>4492</v>
      </c>
      <c r="AG923" s="16"/>
      <c r="AH923" s="51"/>
      <c r="AI923" s="120"/>
      <c r="AJ923" s="120"/>
      <c r="AK923" s="13"/>
    </row>
    <row r="924" spans="1:37"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39"/>
        <v>41201</v>
      </c>
      <c r="I924" s="15" t="s">
        <v>497</v>
      </c>
      <c r="J924" s="12" t="s">
        <v>511</v>
      </c>
      <c r="K924" s="37" t="str">
        <f>VLOOKUP(B924,SAOM!B$2:H2465,4,0)</f>
        <v>Aceito</v>
      </c>
      <c r="L924" s="12" t="s">
        <v>495</v>
      </c>
      <c r="M924" s="12" t="s">
        <v>497</v>
      </c>
      <c r="N924" s="13" t="s">
        <v>5175</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5" t="str">
        <f>VLOOKUP(B924,SAOM!B$2:O2465,11,0)</f>
        <v>35550-000</v>
      </c>
      <c r="X924" s="37" t="str">
        <f>VLOOKUP(B924,SAOM!B$2:Q2465,13,0)</f>
        <v>00:20:0e:10:54:e1</v>
      </c>
      <c r="Y924" s="15">
        <v>41278</v>
      </c>
      <c r="Z924" s="13" t="s">
        <v>12446</v>
      </c>
      <c r="AA924" s="16">
        <v>41281</v>
      </c>
      <c r="AB924" s="32">
        <f>VLOOKUP(C924,Relatorios!A$3:B1695,2,0)</f>
        <v>41299</v>
      </c>
      <c r="AC924" s="45"/>
      <c r="AD924" s="16" t="str">
        <f>VLOOKUP(B924,SAOM!B$2:T2465,16,0)</f>
        <v>-</v>
      </c>
      <c r="AE924" s="16">
        <f t="shared" si="40"/>
        <v>41371</v>
      </c>
      <c r="AF924" s="16" t="s">
        <v>4492</v>
      </c>
      <c r="AG924" s="16"/>
      <c r="AH924" s="51"/>
      <c r="AI924" s="120"/>
      <c r="AJ924" s="120"/>
      <c r="AK924" s="13"/>
    </row>
    <row r="925" spans="1:37" s="62"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39"/>
        <v>41201</v>
      </c>
      <c r="I925" s="28" t="s">
        <v>497</v>
      </c>
      <c r="J925" s="52" t="s">
        <v>511</v>
      </c>
      <c r="K925" s="35" t="str">
        <f>VLOOKUP(B925,SAOM!B$2:H2466,4,0)</f>
        <v>Aceito</v>
      </c>
      <c r="L925" s="52" t="s">
        <v>495</v>
      </c>
      <c r="M925" s="52" t="s">
        <v>497</v>
      </c>
      <c r="N925" s="44" t="s">
        <v>5175</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9" t="str">
        <f>VLOOKUP(B925,SAOM!B$2:M2466,9,0)</f>
        <v>Marcelo Alves Morais</v>
      </c>
      <c r="U925" s="28" t="str">
        <f>VLOOKUP(B925,SAOM!B$2:N2466,10,0)</f>
        <v>Rua Odilon Augusto de Castro, S/nª</v>
      </c>
      <c r="V925" s="59" t="str">
        <f>VLOOKUP(B925,SAOM!B$2:P2466,12,0)</f>
        <v>37-3341-2551</v>
      </c>
      <c r="W925" s="181" t="str">
        <f>VLOOKUP(B925,SAOM!B$2:O2466,11,0)</f>
        <v>35550-000</v>
      </c>
      <c r="X925" s="35" t="str">
        <f>VLOOKUP(B925,SAOM!B$2:Q2466,13,0)</f>
        <v>00:20:0E:10:54:8C</v>
      </c>
      <c r="Y925" s="28">
        <v>41277</v>
      </c>
      <c r="Z925" s="44" t="s">
        <v>12446</v>
      </c>
      <c r="AA925" s="60">
        <v>41281</v>
      </c>
      <c r="AB925" s="32">
        <f>VLOOKUP(C925,Relatorios!A$3:B1696,2,0)</f>
        <v>41299</v>
      </c>
      <c r="AC925" s="49" t="s">
        <v>14121</v>
      </c>
      <c r="AD925" s="60" t="str">
        <f>VLOOKUP(B925,SAOM!B$2:T2466,16,0)</f>
        <v>-</v>
      </c>
      <c r="AE925" s="60">
        <f t="shared" si="40"/>
        <v>41371</v>
      </c>
      <c r="AF925" s="60" t="s">
        <v>4492</v>
      </c>
      <c r="AG925" s="60"/>
      <c r="AH925" s="187"/>
      <c r="AI925" s="121"/>
      <c r="AJ925" s="121"/>
      <c r="AK925" s="44"/>
    </row>
    <row r="926" spans="1:37"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39"/>
        <v>41201</v>
      </c>
      <c r="I926" s="15" t="s">
        <v>497</v>
      </c>
      <c r="J926" s="12" t="s">
        <v>511</v>
      </c>
      <c r="K926" s="37" t="str">
        <f>VLOOKUP(B926,SAOM!B$2:H2467,4,0)</f>
        <v>Aceito</v>
      </c>
      <c r="L926" s="12" t="s">
        <v>495</v>
      </c>
      <c r="M926" s="12" t="s">
        <v>497</v>
      </c>
      <c r="N926" s="13" t="s">
        <v>5175</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 / Katia</v>
      </c>
      <c r="U926" s="15" t="str">
        <f>VLOOKUP(B926,SAOM!B$2:N2467,10,0)</f>
        <v>Rua Tavico Araujo, 576</v>
      </c>
      <c r="V926" s="39" t="str">
        <f>VLOOKUP(B926,SAOM!B$2:P2467,12,0)</f>
        <v>37-3341-1560</v>
      </c>
      <c r="W926" s="65" t="str">
        <f>VLOOKUP(B926,SAOM!B$2:O2467,11,0)</f>
        <v>35550-000</v>
      </c>
      <c r="X926" s="37" t="str">
        <f>VLOOKUP(B926,SAOM!B$2:Q2467,13,0)</f>
        <v>00:20:0E:10:4F:B6</v>
      </c>
      <c r="Y926" s="15">
        <v>41172</v>
      </c>
      <c r="Z926" s="13" t="s">
        <v>6086</v>
      </c>
      <c r="AA926" s="16">
        <v>41173</v>
      </c>
      <c r="AB926" s="32">
        <f>VLOOKUP(C926,Relatorios!A$3:B1697,2,0)</f>
        <v>41291</v>
      </c>
      <c r="AC926" s="45"/>
      <c r="AD926" s="16" t="str">
        <f>VLOOKUP(B926,SAOM!B$2:T2467,16,0)</f>
        <v>-</v>
      </c>
      <c r="AE926" s="16">
        <f t="shared" si="40"/>
        <v>41263</v>
      </c>
      <c r="AF926" s="16" t="s">
        <v>4492</v>
      </c>
      <c r="AG926" s="16"/>
      <c r="AH926" s="51"/>
      <c r="AI926" s="120"/>
      <c r="AJ926" s="120"/>
      <c r="AK926" s="13"/>
    </row>
    <row r="927" spans="1:37"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39"/>
        <v>41201</v>
      </c>
      <c r="I927" s="15" t="s">
        <v>497</v>
      </c>
      <c r="J927" s="12" t="s">
        <v>511</v>
      </c>
      <c r="K927" s="37" t="str">
        <f>VLOOKUP(B927,SAOM!B$2:H2468,4,0)</f>
        <v>Aceito</v>
      </c>
      <c r="L927" s="12" t="s">
        <v>495</v>
      </c>
      <c r="M927" s="12" t="s">
        <v>497</v>
      </c>
      <c r="N927" s="13" t="s">
        <v>5175</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5" t="str">
        <f>VLOOKUP(B927,SAOM!B$2:O2468,11,0)</f>
        <v>35550-000</v>
      </c>
      <c r="X927" s="37" t="str">
        <f>VLOOKUP(B927,SAOM!B$2:Q2468,13,0)</f>
        <v>00:20:0e:10:4f:3a</v>
      </c>
      <c r="Y927" s="15">
        <v>41173</v>
      </c>
      <c r="Z927" s="13" t="s">
        <v>6086</v>
      </c>
      <c r="AA927" s="16">
        <v>41173</v>
      </c>
      <c r="AB927" s="32">
        <f>VLOOKUP(C927,Relatorios!A$3:B1698,2,0)</f>
        <v>41291</v>
      </c>
      <c r="AC927" s="45"/>
      <c r="AD927" s="16" t="str">
        <f>VLOOKUP(B927,SAOM!B$2:T2468,16,0)</f>
        <v>-</v>
      </c>
      <c r="AE927" s="16">
        <f t="shared" si="40"/>
        <v>41263</v>
      </c>
      <c r="AF927" s="16" t="s">
        <v>4492</v>
      </c>
      <c r="AG927" s="16"/>
      <c r="AH927" s="51"/>
      <c r="AI927" s="120"/>
      <c r="AJ927" s="120"/>
      <c r="AK927" s="13"/>
    </row>
    <row r="928" spans="1:37"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ref="H928:H991" si="44">F928+15</f>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5" t="str">
        <f>VLOOKUP(B928,SAOM!B$2:O2469,11,0)</f>
        <v>38200-000</v>
      </c>
      <c r="X928" s="37" t="str">
        <f>VLOOKUP(B928,SAOM!B$2:Q2469,13,0)</f>
        <v>00:20:0E:10:52:6A</v>
      </c>
      <c r="Y928" s="15">
        <v>41171</v>
      </c>
      <c r="Z928" s="7" t="s">
        <v>8041</v>
      </c>
      <c r="AA928" s="16">
        <v>41171</v>
      </c>
      <c r="AB928" s="32">
        <f>VLOOKUP(C928,Relatorios!A$3:B1699,2,0)</f>
        <v>41254</v>
      </c>
      <c r="AC928" s="45"/>
      <c r="AD928" s="16" t="str">
        <f>VLOOKUP(B928,SAOM!B$2:T2469,16,0)</f>
        <v>-</v>
      </c>
      <c r="AE928" s="16">
        <f t="shared" ref="AE928:AE991" si="45">AA928+90</f>
        <v>41261</v>
      </c>
      <c r="AF928" s="16">
        <v>41278</v>
      </c>
      <c r="AG928" s="16">
        <v>41292</v>
      </c>
      <c r="AH928" s="51" t="s">
        <v>8981</v>
      </c>
      <c r="AI928" s="120" t="s">
        <v>14126</v>
      </c>
      <c r="AJ928" s="120" t="s">
        <v>14662</v>
      </c>
      <c r="AK928" s="13"/>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4"/>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5" t="str">
        <f>VLOOKUP(B929,SAOM!B$2:O2470,11,0)</f>
        <v>38200-000</v>
      </c>
      <c r="X929" s="37" t="str">
        <f>VLOOKUP(B929,SAOM!B$2:Q2470,13,0)</f>
        <v>00:20:0E:10:52:26</v>
      </c>
      <c r="Y929" s="15">
        <v>41173</v>
      </c>
      <c r="Z929" s="13" t="s">
        <v>8041</v>
      </c>
      <c r="AA929" s="16">
        <v>41173</v>
      </c>
      <c r="AB929" s="32">
        <f>VLOOKUP(C929,Relatorios!A$3:B1700,2,0)</f>
        <v>41254</v>
      </c>
      <c r="AC929" s="45"/>
      <c r="AD929" s="16" t="str">
        <f>VLOOKUP(B929,SAOM!B$2:T2470,16,0)</f>
        <v>-</v>
      </c>
      <c r="AE929" s="16">
        <f t="shared" si="45"/>
        <v>41263</v>
      </c>
      <c r="AF929" s="16" t="s">
        <v>4492</v>
      </c>
      <c r="AG929" s="16"/>
      <c r="AH929" s="51"/>
      <c r="AI929" s="120"/>
      <c r="AJ929" s="120"/>
      <c r="AK929" s="13"/>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4"/>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5" t="str">
        <f>VLOOKUP(B930,SAOM!B$2:O2471,11,0)</f>
        <v>38200-000</v>
      </c>
      <c r="X930" s="37" t="str">
        <f>VLOOKUP(B930,SAOM!B$2:Q2471,13,0)</f>
        <v>00:20:0E:10:51:E9</v>
      </c>
      <c r="Y930" s="15">
        <v>41172</v>
      </c>
      <c r="Z930" s="13" t="s">
        <v>8041</v>
      </c>
      <c r="AA930" s="16">
        <v>41172</v>
      </c>
      <c r="AB930" s="32">
        <f>VLOOKUP(C930,Relatorios!A$3:B1701,2,0)</f>
        <v>41254</v>
      </c>
      <c r="AC930" s="45"/>
      <c r="AD930" s="16" t="str">
        <f>VLOOKUP(B930,SAOM!B$2:T2471,16,0)</f>
        <v>-</v>
      </c>
      <c r="AE930" s="16">
        <f t="shared" si="45"/>
        <v>41262</v>
      </c>
      <c r="AF930" s="16" t="s">
        <v>4492</v>
      </c>
      <c r="AG930" s="16"/>
      <c r="AH930" s="51"/>
      <c r="AI930" s="120"/>
      <c r="AJ930" s="120"/>
      <c r="AK930" s="13"/>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4"/>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5" t="str">
        <f>VLOOKUP(B931,SAOM!B$2:O2472,11,0)</f>
        <v>38200-000</v>
      </c>
      <c r="X931" s="37" t="str">
        <f>VLOOKUP(B931,SAOM!B$2:Q2472,13,0)</f>
        <v>00:20:0e:10:4a:a7</v>
      </c>
      <c r="Y931" s="15">
        <v>41173</v>
      </c>
      <c r="Z931" s="13" t="s">
        <v>8041</v>
      </c>
      <c r="AA931" s="16">
        <v>41173</v>
      </c>
      <c r="AB931" s="32">
        <f>VLOOKUP(C931,Relatorios!A$3:B1702,2,0)</f>
        <v>41254</v>
      </c>
      <c r="AC931" s="45"/>
      <c r="AD931" s="16" t="str">
        <f>VLOOKUP(B931,SAOM!B$2:T2472,16,0)</f>
        <v>-</v>
      </c>
      <c r="AE931" s="16">
        <f t="shared" si="45"/>
        <v>41263</v>
      </c>
      <c r="AF931" s="16" t="s">
        <v>4492</v>
      </c>
      <c r="AG931" s="16"/>
      <c r="AH931" s="51"/>
      <c r="AI931" s="120"/>
      <c r="AJ931" s="120"/>
      <c r="AK931" s="13"/>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4"/>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5" t="str">
        <f>VLOOKUP(B932,SAOM!B$2:O2473,11,0)</f>
        <v>38200-000</v>
      </c>
      <c r="X932" s="37" t="str">
        <f>VLOOKUP(B932,SAOM!B$2:Q2473,13,0)</f>
        <v>00:20:0e:10:52:14</v>
      </c>
      <c r="Y932" s="15">
        <v>41173</v>
      </c>
      <c r="Z932" s="13" t="s">
        <v>8041</v>
      </c>
      <c r="AA932" s="16">
        <v>41173</v>
      </c>
      <c r="AB932" s="32">
        <f>VLOOKUP(C932,Relatorios!A$3:B1703,2,0)</f>
        <v>41254</v>
      </c>
      <c r="AC932" s="45"/>
      <c r="AD932" s="16" t="str">
        <f>VLOOKUP(B932,SAOM!B$2:T2473,16,0)</f>
        <v>-</v>
      </c>
      <c r="AE932" s="16">
        <f t="shared" si="45"/>
        <v>41263</v>
      </c>
      <c r="AF932" s="16" t="s">
        <v>4492</v>
      </c>
      <c r="AG932" s="16"/>
      <c r="AH932" s="51"/>
      <c r="AI932" s="120"/>
      <c r="AJ932" s="120"/>
      <c r="AK932" s="13"/>
    </row>
    <row r="933" spans="1:37" s="62"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4"/>
        <v>41198</v>
      </c>
      <c r="I933" s="28" t="s">
        <v>497</v>
      </c>
      <c r="J933" s="52" t="s">
        <v>511</v>
      </c>
      <c r="K933" s="37" t="str">
        <f>VLOOKUP(B933,SAOM!B$2:H2474,4,0)</f>
        <v>Aceito</v>
      </c>
      <c r="L933" s="12" t="s">
        <v>495</v>
      </c>
      <c r="M933" s="52" t="s">
        <v>497</v>
      </c>
      <c r="N933" s="44" t="s">
        <v>6798</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5" t="str">
        <f>VLOOKUP(B933,SAOM!B$2:O2474,11,0)</f>
        <v>37177-000</v>
      </c>
      <c r="X933" s="37" t="str">
        <f>VLOOKUP(B933,SAOM!B$2:Q2474,13,0)</f>
        <v>00:20:0E:10:52:33</v>
      </c>
      <c r="Y933" s="28">
        <v>41200</v>
      </c>
      <c r="Z933" s="44" t="s">
        <v>8472</v>
      </c>
      <c r="AA933" s="60">
        <v>41200</v>
      </c>
      <c r="AB933" s="32">
        <f>VLOOKUP(C933,Relatorios!A$3:B1704,2,0)</f>
        <v>41277</v>
      </c>
      <c r="AC933" s="49"/>
      <c r="AD933" s="16" t="str">
        <f>VLOOKUP(B933,SAOM!B$2:T2474,16,0)</f>
        <v>-</v>
      </c>
      <c r="AE933" s="60">
        <f t="shared" si="45"/>
        <v>41290</v>
      </c>
      <c r="AF933" s="60" t="s">
        <v>4492</v>
      </c>
      <c r="AG933" s="60"/>
      <c r="AH933" s="187"/>
      <c r="AI933" s="121"/>
      <c r="AJ933" s="121"/>
      <c r="AK933" s="44"/>
    </row>
    <row r="934" spans="1:37" s="62"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4"/>
        <v>41198</v>
      </c>
      <c r="I934" s="28" t="s">
        <v>497</v>
      </c>
      <c r="J934" s="52" t="s">
        <v>511</v>
      </c>
      <c r="K934" s="37" t="str">
        <f>VLOOKUP(B934,SAOM!B$2:H2475,4,0)</f>
        <v>Aceito</v>
      </c>
      <c r="L934" s="12" t="s">
        <v>495</v>
      </c>
      <c r="M934" s="52" t="s">
        <v>497</v>
      </c>
      <c r="N934" s="44" t="s">
        <v>6798</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5" t="str">
        <f>VLOOKUP(B934,SAOM!B$2:O2475,11,0)</f>
        <v>37177-000</v>
      </c>
      <c r="X934" s="37" t="str">
        <f>VLOOKUP(B934,SAOM!B$2:Q2475,13,0)</f>
        <v>00:20:0E:10:55:07</v>
      </c>
      <c r="Y934" s="28">
        <v>41201</v>
      </c>
      <c r="Z934" s="44" t="s">
        <v>8472</v>
      </c>
      <c r="AA934" s="60">
        <v>41201</v>
      </c>
      <c r="AB934" s="32">
        <f>VLOOKUP(C934,Relatorios!A$3:B1705,2,0)</f>
        <v>41299</v>
      </c>
      <c r="AC934" s="49"/>
      <c r="AD934" s="16" t="str">
        <f>VLOOKUP(B934,SAOM!B$2:T2475,16,0)</f>
        <v>-</v>
      </c>
      <c r="AE934" s="60">
        <f t="shared" si="45"/>
        <v>41291</v>
      </c>
      <c r="AF934" s="16">
        <v>41271</v>
      </c>
      <c r="AG934" s="60"/>
      <c r="AH934" s="187" t="s">
        <v>495</v>
      </c>
      <c r="AI934" s="121" t="s">
        <v>14091</v>
      </c>
      <c r="AJ934" s="121" t="s">
        <v>4492</v>
      </c>
      <c r="AK934" s="44"/>
    </row>
    <row r="935" spans="1:37" s="62"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4"/>
        <v>41198</v>
      </c>
      <c r="I935" s="28" t="s">
        <v>497</v>
      </c>
      <c r="J935" s="52" t="s">
        <v>511</v>
      </c>
      <c r="K935" s="37" t="str">
        <f>VLOOKUP(B935,SAOM!B$2:H2476,4,0)</f>
        <v>Aceito</v>
      </c>
      <c r="L935" s="12" t="s">
        <v>495</v>
      </c>
      <c r="M935" s="52" t="s">
        <v>497</v>
      </c>
      <c r="N935" s="44" t="s">
        <v>6798</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5" t="str">
        <f>VLOOKUP(B935,SAOM!B$2:O2476,11,0)</f>
        <v>37177-000</v>
      </c>
      <c r="X935" s="37" t="str">
        <f>VLOOKUP(B935,SAOM!B$2:Q2476,13,0)</f>
        <v>00:20:0E:10:4F:5B</v>
      </c>
      <c r="Y935" s="28">
        <v>41198</v>
      </c>
      <c r="Z935" s="44" t="s">
        <v>8472</v>
      </c>
      <c r="AA935" s="60">
        <v>41198</v>
      </c>
      <c r="AB935" s="32">
        <f>VLOOKUP(C935,Relatorios!A$3:B1706,2,0)</f>
        <v>41299</v>
      </c>
      <c r="AC935" s="49"/>
      <c r="AD935" s="16" t="str">
        <f>VLOOKUP(B935,SAOM!B$2:T2476,16,0)</f>
        <v>-</v>
      </c>
      <c r="AE935" s="60">
        <f t="shared" si="45"/>
        <v>41288</v>
      </c>
      <c r="AF935" s="60" t="s">
        <v>4492</v>
      </c>
      <c r="AG935" s="60"/>
      <c r="AH935" s="187"/>
      <c r="AI935" s="121"/>
      <c r="AJ935" s="121" t="s">
        <v>4492</v>
      </c>
      <c r="AK935" s="44"/>
    </row>
    <row r="936" spans="1:37" s="62" customFormat="1" ht="15.75" customHeight="1">
      <c r="A936" s="43">
        <v>4187</v>
      </c>
      <c r="B936" s="35">
        <v>4187</v>
      </c>
      <c r="C936" s="35">
        <v>4187</v>
      </c>
      <c r="D936" s="37" t="str">
        <f>VLOOKUP(B936,SAOM!B$2:H2593,7,0)</f>
        <v>SES-GUPE-4187</v>
      </c>
      <c r="E936" s="28">
        <v>41138</v>
      </c>
      <c r="F936" s="28">
        <f t="shared" ref="F936:F952" si="46">E936+45</f>
        <v>41183</v>
      </c>
      <c r="G936" s="15">
        <f>VLOOKUP(B936,SAOM!B$2:D2480,3,0)</f>
        <v>41183</v>
      </c>
      <c r="H936" s="28">
        <f t="shared" si="44"/>
        <v>41198</v>
      </c>
      <c r="I936" s="28" t="s">
        <v>497</v>
      </c>
      <c r="J936" s="52" t="s">
        <v>511</v>
      </c>
      <c r="K936" s="37" t="str">
        <f>VLOOKUP(B936,SAOM!B$2:H2477,4,0)</f>
        <v>Aceito</v>
      </c>
      <c r="L936" s="12" t="s">
        <v>495</v>
      </c>
      <c r="M936" s="52" t="s">
        <v>497</v>
      </c>
      <c r="N936" s="44" t="s">
        <v>6798</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5" t="str">
        <f>VLOOKUP(B936,SAOM!B$2:O2477,11,0)</f>
        <v>37177-000</v>
      </c>
      <c r="X936" s="37" t="str">
        <f>VLOOKUP(B936,SAOM!B$2:Q2477,13,0)</f>
        <v>00:20:0E:10:52:BA</v>
      </c>
      <c r="Y936" s="28">
        <v>41200</v>
      </c>
      <c r="Z936" s="44" t="s">
        <v>8472</v>
      </c>
      <c r="AA936" s="60">
        <v>41204</v>
      </c>
      <c r="AB936" s="32">
        <f>VLOOKUP(C936,Relatorios!A$3:B1707,2,0)</f>
        <v>41299</v>
      </c>
      <c r="AC936" s="49"/>
      <c r="AD936" s="16" t="str">
        <f>VLOOKUP(B936,SAOM!B$2:T2477,16,0)</f>
        <v>-</v>
      </c>
      <c r="AE936" s="60">
        <f t="shared" si="45"/>
        <v>41294</v>
      </c>
      <c r="AF936" s="60">
        <v>41278</v>
      </c>
      <c r="AG936" s="60" t="s">
        <v>14127</v>
      </c>
      <c r="AH936" s="187" t="s">
        <v>495</v>
      </c>
      <c r="AI936" s="121" t="s">
        <v>14128</v>
      </c>
      <c r="AJ936" s="121" t="s">
        <v>4492</v>
      </c>
      <c r="AK936" s="44"/>
    </row>
    <row r="937" spans="1:37" s="62" customFormat="1" ht="15.75" customHeight="1">
      <c r="A937" s="43">
        <v>4186</v>
      </c>
      <c r="B937" s="35">
        <v>4186</v>
      </c>
      <c r="C937" s="35">
        <v>4186</v>
      </c>
      <c r="D937" s="37" t="str">
        <f>VLOOKUP(B937,SAOM!B$2:H2594,7,0)</f>
        <v>SES-GUPE-4186</v>
      </c>
      <c r="E937" s="28">
        <v>41138</v>
      </c>
      <c r="F937" s="28">
        <f t="shared" si="46"/>
        <v>41183</v>
      </c>
      <c r="G937" s="15">
        <f>VLOOKUP(B937,SAOM!B$2:D2481,3,0)</f>
        <v>41183</v>
      </c>
      <c r="H937" s="28">
        <f t="shared" si="44"/>
        <v>41198</v>
      </c>
      <c r="I937" s="28" t="s">
        <v>497</v>
      </c>
      <c r="J937" s="52" t="s">
        <v>511</v>
      </c>
      <c r="K937" s="37" t="str">
        <f>VLOOKUP(B937,SAOM!B$2:H2478,4,0)</f>
        <v>Aceito</v>
      </c>
      <c r="L937" s="12" t="s">
        <v>495</v>
      </c>
      <c r="M937" s="52" t="s">
        <v>497</v>
      </c>
      <c r="N937" s="44" t="s">
        <v>6798</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5" t="str">
        <f>VLOOKUP(B937,SAOM!B$2:O2478,11,0)</f>
        <v>37177-000</v>
      </c>
      <c r="X937" s="37" t="str">
        <f>VLOOKUP(B937,SAOM!B$2:Q2478,13,0)</f>
        <v>00:20:0E:10:51:CA</v>
      </c>
      <c r="Y937" s="28">
        <v>41199</v>
      </c>
      <c r="Z937" s="44" t="s">
        <v>8472</v>
      </c>
      <c r="AA937" s="60">
        <v>41199</v>
      </c>
      <c r="AB937" s="32">
        <f>VLOOKUP(C937,Relatorios!A$3:B1708,2,0)</f>
        <v>41299</v>
      </c>
      <c r="AC937" s="49"/>
      <c r="AD937" s="16" t="str">
        <f>VLOOKUP(B937,SAOM!B$2:T2478,16,0)</f>
        <v>-</v>
      </c>
      <c r="AE937" s="60">
        <f t="shared" si="45"/>
        <v>41289</v>
      </c>
      <c r="AF937" s="60" t="s">
        <v>4492</v>
      </c>
      <c r="AG937" s="60"/>
      <c r="AH937" s="187"/>
      <c r="AI937" s="121"/>
      <c r="AJ937" s="121"/>
      <c r="AK937" s="44"/>
    </row>
    <row r="938" spans="1:37" s="62" customFormat="1" ht="15.75" customHeight="1">
      <c r="A938" s="43">
        <v>4185</v>
      </c>
      <c r="B938" s="35">
        <v>4185</v>
      </c>
      <c r="C938" s="196">
        <v>4185</v>
      </c>
      <c r="D938" s="35" t="str">
        <f>VLOOKUP(B938,SAOM!B$2:H2595,7,0)</f>
        <v>SES-COCO-4185</v>
      </c>
      <c r="E938" s="28">
        <v>41138</v>
      </c>
      <c r="F938" s="28">
        <f t="shared" si="46"/>
        <v>41183</v>
      </c>
      <c r="G938" s="28">
        <f>VLOOKUP(B938,SAOM!B$2:D2482,3,0)</f>
        <v>41183</v>
      </c>
      <c r="H938" s="28">
        <f t="shared" si="44"/>
        <v>41198</v>
      </c>
      <c r="I938" s="28" t="s">
        <v>497</v>
      </c>
      <c r="J938" s="52" t="s">
        <v>511</v>
      </c>
      <c r="K938" s="35" t="str">
        <f>VLOOKUP(B938,SAOM!B$2:H2479,4,0)</f>
        <v>Aceito</v>
      </c>
      <c r="L938" s="52" t="s">
        <v>495</v>
      </c>
      <c r="M938" s="52" t="s">
        <v>497</v>
      </c>
      <c r="N938" s="44" t="s">
        <v>7580</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9" t="str">
        <f>VLOOKUP(B938,SAOM!B$2:M2479,9,0)</f>
        <v>Antônio de Pádua Fracete</v>
      </c>
      <c r="U938" s="28" t="str">
        <f>VLOOKUP(B938,SAOM!B$2:N2479,10,0)</f>
        <v>Rua Aspirante José Manoel de Oliveira, 40</v>
      </c>
      <c r="V938" s="59" t="str">
        <f>VLOOKUP(B938,SAOM!B$2:P2479,12,0)</f>
        <v>(32)3258-1433</v>
      </c>
      <c r="W938" s="181" t="str">
        <f>VLOOKUP(B938,SAOM!B$2:O2479,11,0)</f>
        <v>36155-000</v>
      </c>
      <c r="X938" s="35" t="str">
        <f>VLOOKUP(B938,SAOM!B$2:Q2479,13,0)</f>
        <v>00:20:0e:10:56:e4</v>
      </c>
      <c r="Y938" s="28">
        <v>41305</v>
      </c>
      <c r="Z938" s="44" t="s">
        <v>5316</v>
      </c>
      <c r="AA938" s="60">
        <v>41309</v>
      </c>
      <c r="AB938" s="61" t="str">
        <f>VLOOKUP(C938,Relatorios!A$3:B1709,2,0)</f>
        <v>Pronto pra ser entregue</v>
      </c>
      <c r="AC938" s="49"/>
      <c r="AD938" s="60" t="str">
        <f>VLOOKUP(B938,SAOM!B$2:T2479,16,0)</f>
        <v>-</v>
      </c>
      <c r="AE938" s="60">
        <f t="shared" si="45"/>
        <v>41399</v>
      </c>
      <c r="AF938" s="60" t="s">
        <v>4492</v>
      </c>
      <c r="AG938" s="60"/>
      <c r="AH938" s="187"/>
      <c r="AI938" s="121"/>
      <c r="AJ938" s="121"/>
      <c r="AK938" s="44"/>
    </row>
    <row r="939" spans="1:37" s="17" customFormat="1" ht="15.75" customHeight="1">
      <c r="A939" s="43">
        <v>4184</v>
      </c>
      <c r="B939" s="35">
        <v>4184</v>
      </c>
      <c r="C939" s="35">
        <v>4184</v>
      </c>
      <c r="D939" s="37" t="str">
        <f>VLOOKUP(B939,SAOM!B$2:H2596,7,0)</f>
        <v>SES-COAS-4184</v>
      </c>
      <c r="E939" s="15">
        <v>41138</v>
      </c>
      <c r="F939" s="15">
        <f t="shared" si="46"/>
        <v>41183</v>
      </c>
      <c r="G939" s="15">
        <f>VLOOKUP(B939,SAOM!B$2:D2483,3,0)</f>
        <v>41183</v>
      </c>
      <c r="H939" s="15">
        <f t="shared" si="44"/>
        <v>41198</v>
      </c>
      <c r="I939" s="15" t="s">
        <v>497</v>
      </c>
      <c r="J939" s="12" t="s">
        <v>511</v>
      </c>
      <c r="K939" s="37" t="str">
        <f>VLOOKUP(B939,SAOM!B$2:H2480,4,0)</f>
        <v>Aceito</v>
      </c>
      <c r="L939" s="12" t="s">
        <v>495</v>
      </c>
      <c r="M939" s="12" t="s">
        <v>497</v>
      </c>
      <c r="N939" s="13" t="s">
        <v>6814</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5" t="str">
        <f>VLOOKUP(B939,SAOM!B$2:O2480,11,0)</f>
        <v>37527-000</v>
      </c>
      <c r="X939" s="37" t="str">
        <f>VLOOKUP(B939,SAOM!B$2:Q2480,13,0)</f>
        <v>00:20:0e:10:4a:87</v>
      </c>
      <c r="Y939" s="15">
        <v>41233</v>
      </c>
      <c r="Z939" s="13" t="s">
        <v>6750</v>
      </c>
      <c r="AA939" s="16">
        <v>41234</v>
      </c>
      <c r="AB939" s="32">
        <f>VLOOKUP(C939,Relatorios!A$3:B1710,2,0)</f>
        <v>41291</v>
      </c>
      <c r="AC939" s="45"/>
      <c r="AD939" s="16" t="str">
        <f>VLOOKUP(B939,SAOM!B$2:T2480,16,0)</f>
        <v>-</v>
      </c>
      <c r="AE939" s="16">
        <f t="shared" si="45"/>
        <v>41324</v>
      </c>
      <c r="AF939" s="16" t="s">
        <v>4492</v>
      </c>
      <c r="AG939" s="16"/>
      <c r="AH939" s="51"/>
      <c r="AI939" s="120"/>
      <c r="AJ939" s="120"/>
      <c r="AK939" s="13"/>
    </row>
    <row r="940" spans="1:37" s="17" customFormat="1" ht="15.75" customHeight="1">
      <c r="A940" s="43">
        <v>4183</v>
      </c>
      <c r="B940" s="35">
        <v>4183</v>
      </c>
      <c r="C940" s="35">
        <v>4183</v>
      </c>
      <c r="D940" s="37" t="str">
        <f>VLOOKUP(B940,SAOM!B$2:H2597,7,0)</f>
        <v xml:space="preserve">SES-DINO-4183 </v>
      </c>
      <c r="E940" s="15">
        <v>41138</v>
      </c>
      <c r="F940" s="15">
        <f t="shared" si="46"/>
        <v>41183</v>
      </c>
      <c r="G940" s="15">
        <f>VLOOKUP(B940,SAOM!B$2:D2484,3,0)</f>
        <v>41183</v>
      </c>
      <c r="H940" s="15">
        <f t="shared" si="44"/>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5" t="str">
        <f>VLOOKUP(B940,SAOM!B$2:O2481,11,0)</f>
        <v>36820-000</v>
      </c>
      <c r="X940" s="37" t="str">
        <f>VLOOKUP(B940,SAOM!B$2:Q2481,13,0)</f>
        <v>00:20:0e:10:55:0d</v>
      </c>
      <c r="Y940" s="15">
        <v>41285</v>
      </c>
      <c r="Z940" s="13" t="s">
        <v>13666</v>
      </c>
      <c r="AA940" s="16">
        <v>41285</v>
      </c>
      <c r="AB940" s="32" t="str">
        <f>VLOOKUP(C940,Relatorios!A$3:B1711,2,0)</f>
        <v>Pronto pra ser entregue</v>
      </c>
      <c r="AC940" s="45"/>
      <c r="AD940" s="16" t="str">
        <f>VLOOKUP(B940,SAOM!B$2:T2481,16,0)</f>
        <v>-</v>
      </c>
      <c r="AE940" s="16">
        <f t="shared" si="45"/>
        <v>41375</v>
      </c>
      <c r="AF940" s="16" t="s">
        <v>4492</v>
      </c>
      <c r="AG940" s="16"/>
      <c r="AH940" s="51"/>
      <c r="AI940" s="120"/>
      <c r="AJ940" s="120"/>
      <c r="AK940" s="13"/>
    </row>
    <row r="941" spans="1:37" s="17" customFormat="1" ht="15.75" customHeight="1">
      <c r="A941" s="43">
        <v>4182</v>
      </c>
      <c r="B941" s="35">
        <v>4182</v>
      </c>
      <c r="C941" s="35">
        <v>4182</v>
      </c>
      <c r="D941" s="37" t="str">
        <f>VLOOKUP(B941,SAOM!B$2:H2598,7,0)</f>
        <v xml:space="preserve">SES-DINO-4182 </v>
      </c>
      <c r="E941" s="15">
        <v>41138</v>
      </c>
      <c r="F941" s="15">
        <f t="shared" si="46"/>
        <v>41183</v>
      </c>
      <c r="G941" s="15">
        <f>VLOOKUP(B941,SAOM!B$2:D2485,3,0)</f>
        <v>41183</v>
      </c>
      <c r="H941" s="15">
        <f t="shared" si="44"/>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5" t="str">
        <f>VLOOKUP(B941,SAOM!B$2:O2482,11,0)</f>
        <v>36820-000</v>
      </c>
      <c r="X941" s="37" t="str">
        <f>VLOOKUP(B941,SAOM!B$2:Q2482,13,0)</f>
        <v>00:20:0e:10:54:d1</v>
      </c>
      <c r="Y941" s="15">
        <v>41284</v>
      </c>
      <c r="Z941" s="13" t="s">
        <v>13666</v>
      </c>
      <c r="AA941" s="16">
        <v>41284</v>
      </c>
      <c r="AB941" s="32">
        <f>VLOOKUP(C941,Relatorios!A$3:B1712,2,0)</f>
        <v>41299</v>
      </c>
      <c r="AC941" s="45"/>
      <c r="AD941" s="16" t="str">
        <f>VLOOKUP(B941,SAOM!B$2:T2482,16,0)</f>
        <v>-</v>
      </c>
      <c r="AE941" s="16">
        <f t="shared" si="45"/>
        <v>41374</v>
      </c>
      <c r="AF941" s="16" t="s">
        <v>4492</v>
      </c>
      <c r="AG941" s="16"/>
      <c r="AH941" s="51"/>
      <c r="AI941" s="120"/>
      <c r="AJ941" s="120"/>
      <c r="AK941" s="13"/>
    </row>
    <row r="942" spans="1:37" s="17" customFormat="1" ht="15.75" customHeight="1">
      <c r="A942" s="43">
        <v>4181</v>
      </c>
      <c r="B942" s="35">
        <v>4181</v>
      </c>
      <c r="C942" s="35">
        <v>4181</v>
      </c>
      <c r="D942" s="37" t="str">
        <f>VLOOKUP(B942,SAOM!B$2:H2599,7,0)</f>
        <v>SES-DINO-4181</v>
      </c>
      <c r="E942" s="15">
        <v>41138</v>
      </c>
      <c r="F942" s="15">
        <f t="shared" si="46"/>
        <v>41183</v>
      </c>
      <c r="G942" s="15">
        <f>VLOOKUP(B942,SAOM!B$2:D2486,3,0)</f>
        <v>41183</v>
      </c>
      <c r="H942" s="15">
        <f t="shared" si="44"/>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5" t="str">
        <f>VLOOKUP(B942,SAOM!B$2:O2483,11,0)</f>
        <v>36825-000</v>
      </c>
      <c r="X942" s="37" t="str">
        <f>VLOOKUP(B942,SAOM!B$2:Q2483,13,0)</f>
        <v>00:20:0e:10:4a:84</v>
      </c>
      <c r="Y942" s="15">
        <v>41285</v>
      </c>
      <c r="Z942" s="13" t="s">
        <v>13666</v>
      </c>
      <c r="AA942" s="16">
        <v>41285</v>
      </c>
      <c r="AB942" s="32">
        <f>VLOOKUP(C942,Relatorios!A$3:B1713,2,0)</f>
        <v>41299</v>
      </c>
      <c r="AC942" s="45"/>
      <c r="AD942" s="16" t="str">
        <f>VLOOKUP(B942,SAOM!B$2:T2483,16,0)</f>
        <v>-</v>
      </c>
      <c r="AE942" s="16">
        <f t="shared" si="45"/>
        <v>41375</v>
      </c>
      <c r="AF942" s="16" t="s">
        <v>4492</v>
      </c>
      <c r="AG942" s="16"/>
      <c r="AH942" s="51"/>
      <c r="AI942" s="120"/>
      <c r="AJ942" s="120"/>
      <c r="AK942" s="13"/>
    </row>
    <row r="943" spans="1:37" s="62" customFormat="1" ht="15.75" customHeight="1">
      <c r="A943" s="43">
        <v>4180</v>
      </c>
      <c r="B943" s="35">
        <v>4180</v>
      </c>
      <c r="C943" s="35">
        <v>4180</v>
      </c>
      <c r="D943" s="37" t="str">
        <f>VLOOKUP(B943,SAOM!B$2:H2600,7,0)</f>
        <v xml:space="preserve">SES-DINO-4180 </v>
      </c>
      <c r="E943" s="28">
        <v>41138</v>
      </c>
      <c r="F943" s="28">
        <f t="shared" si="46"/>
        <v>41183</v>
      </c>
      <c r="G943" s="15">
        <f>VLOOKUP(B943,SAOM!B$2:D2487,3,0)</f>
        <v>41183</v>
      </c>
      <c r="H943" s="28">
        <f t="shared" si="44"/>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5" t="str">
        <f>VLOOKUP(B943,SAOM!B$2:O2484,11,0)</f>
        <v>36820-000</v>
      </c>
      <c r="X943" s="37" t="str">
        <f>VLOOKUP(B943,SAOM!B$2:Q2484,13,0)</f>
        <v>00:20:0E:10:49:FD</v>
      </c>
      <c r="Y943" s="28">
        <v>41177</v>
      </c>
      <c r="Z943" s="44" t="s">
        <v>5316</v>
      </c>
      <c r="AA943" s="60">
        <v>41177</v>
      </c>
      <c r="AB943" s="32">
        <f>VLOOKUP(C943,Relatorios!A$3:B1714,2,0)</f>
        <v>41254</v>
      </c>
      <c r="AC943" s="49"/>
      <c r="AD943" s="16" t="str">
        <f>VLOOKUP(B943,SAOM!B$2:T2484,16,0)</f>
        <v>-</v>
      </c>
      <c r="AE943" s="16">
        <f t="shared" si="45"/>
        <v>41267</v>
      </c>
      <c r="AF943" s="60" t="s">
        <v>4492</v>
      </c>
      <c r="AG943" s="60"/>
      <c r="AH943" s="187"/>
      <c r="AI943" s="121"/>
      <c r="AJ943" s="121"/>
      <c r="AK943" s="44"/>
    </row>
    <row r="944" spans="1:37" s="17" customFormat="1" ht="15.75" customHeight="1">
      <c r="A944" s="43">
        <v>4179</v>
      </c>
      <c r="B944" s="35">
        <v>4179</v>
      </c>
      <c r="C944" s="35">
        <v>4179</v>
      </c>
      <c r="D944" s="37" t="str">
        <f>VLOOKUP(B944,SAOM!B$2:H2601,7,0)</f>
        <v xml:space="preserve">SES-IJCI-4179 </v>
      </c>
      <c r="E944" s="15">
        <v>41138</v>
      </c>
      <c r="F944" s="15">
        <f t="shared" si="46"/>
        <v>41183</v>
      </c>
      <c r="G944" s="15">
        <f>VLOOKUP(B944,SAOM!B$2:D2488,3,0)</f>
        <v>41183</v>
      </c>
      <c r="H944" s="15">
        <f t="shared" si="44"/>
        <v>41198</v>
      </c>
      <c r="I944" s="15" t="s">
        <v>497</v>
      </c>
      <c r="J944" s="12" t="s">
        <v>511</v>
      </c>
      <c r="K944" s="37" t="str">
        <f>VLOOKUP(B944,SAOM!B$2:H2485,4,0)</f>
        <v>Aceito</v>
      </c>
      <c r="L944" s="12" t="s">
        <v>495</v>
      </c>
      <c r="M944" s="12" t="s">
        <v>497</v>
      </c>
      <c r="N944" s="13" t="s">
        <v>2630</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5" t="str">
        <f>VLOOKUP(B944,SAOM!B$2:O2485,11,0)</f>
        <v>37205-000</v>
      </c>
      <c r="X944" s="37" t="str">
        <f>VLOOKUP(B944,SAOM!B$2:Q2485,13,0)</f>
        <v>00:20:0e:10:55:5a</v>
      </c>
      <c r="Y944" s="15">
        <v>41257</v>
      </c>
      <c r="Z944" s="13" t="s">
        <v>12528</v>
      </c>
      <c r="AA944" s="16">
        <v>41257</v>
      </c>
      <c r="AB944" s="32">
        <f>VLOOKUP(C944,Relatorios!A$3:B1715,2,0)</f>
        <v>41291</v>
      </c>
      <c r="AC944" s="45"/>
      <c r="AD944" s="16" t="str">
        <f>VLOOKUP(B944,SAOM!B$2:T2485,16,0)</f>
        <v>-</v>
      </c>
      <c r="AE944" s="16">
        <f t="shared" si="45"/>
        <v>41347</v>
      </c>
      <c r="AF944" s="16" t="s">
        <v>4492</v>
      </c>
      <c r="AG944" s="16"/>
      <c r="AH944" s="51"/>
      <c r="AI944" s="120"/>
      <c r="AJ944" s="120"/>
      <c r="AK944" s="13"/>
    </row>
    <row r="945" spans="1:37" s="17" customFormat="1" ht="15.75" customHeight="1">
      <c r="A945" s="43">
        <v>4175</v>
      </c>
      <c r="B945" s="35">
        <v>4175</v>
      </c>
      <c r="C945" s="35">
        <v>4175</v>
      </c>
      <c r="D945" s="37" t="str">
        <f>VLOOKUP(B945,SAOM!B$2:H2602,7,0)</f>
        <v>SES-SARA-4175</v>
      </c>
      <c r="E945" s="15">
        <v>41138</v>
      </c>
      <c r="F945" s="15">
        <f t="shared" si="46"/>
        <v>41183</v>
      </c>
      <c r="G945" s="15">
        <f>VLOOKUP(B945,SAOM!B$2:D2489,3,0)</f>
        <v>41183</v>
      </c>
      <c r="H945" s="15">
        <f t="shared" si="44"/>
        <v>41198</v>
      </c>
      <c r="I945" s="15" t="s">
        <v>497</v>
      </c>
      <c r="J945" s="12" t="s">
        <v>511</v>
      </c>
      <c r="K945" s="37" t="str">
        <f>VLOOKUP(B945,SAOM!B$2:H2486,4,0)</f>
        <v>Aceito</v>
      </c>
      <c r="L945" s="12" t="s">
        <v>676</v>
      </c>
      <c r="M945" s="12" t="s">
        <v>497</v>
      </c>
      <c r="N945" s="13" t="s">
        <v>5167</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5" t="str">
        <f>VLOOKUP(B945,SAOM!B$2:O2486,11,0)</f>
        <v>35505-590</v>
      </c>
      <c r="X945" s="37" t="str">
        <f>VLOOKUP(B945,SAOM!B$2:Q2486,13,0)</f>
        <v>00:20:0e:10:54:e8</v>
      </c>
      <c r="Y945" s="15">
        <v>41187</v>
      </c>
      <c r="Z945" s="13" t="s">
        <v>4096</v>
      </c>
      <c r="AA945" s="16">
        <v>41187</v>
      </c>
      <c r="AB945" s="32">
        <f>VLOOKUP(C945,Relatorios!A$3:B1716,2,0)</f>
        <v>41271</v>
      </c>
      <c r="AC945" s="45"/>
      <c r="AD945" s="16" t="str">
        <f>VLOOKUP(B945,SAOM!B$2:T2486,16,0)</f>
        <v>-</v>
      </c>
      <c r="AE945" s="16">
        <f t="shared" si="45"/>
        <v>41277</v>
      </c>
      <c r="AF945" s="16" t="s">
        <v>4492</v>
      </c>
      <c r="AG945" s="16"/>
      <c r="AH945" s="51"/>
      <c r="AI945" s="120"/>
      <c r="AJ945" s="120"/>
      <c r="AK945" s="13"/>
    </row>
    <row r="946" spans="1:37" s="17" customFormat="1" ht="15.75" customHeight="1">
      <c r="A946" s="43">
        <v>4176</v>
      </c>
      <c r="B946" s="35">
        <v>4176</v>
      </c>
      <c r="C946" s="35">
        <v>4176</v>
      </c>
      <c r="D946" s="37" t="str">
        <f>VLOOKUP(B946,SAOM!B$2:H2603,7,0)</f>
        <v>SES-SARA-4176</v>
      </c>
      <c r="E946" s="15">
        <v>41138</v>
      </c>
      <c r="F946" s="15">
        <f t="shared" si="46"/>
        <v>41183</v>
      </c>
      <c r="G946" s="15">
        <f>VLOOKUP(B946,SAOM!B$2:D2490,3,0)</f>
        <v>41183</v>
      </c>
      <c r="H946" s="15">
        <f t="shared" si="44"/>
        <v>41198</v>
      </c>
      <c r="I946" s="15" t="s">
        <v>497</v>
      </c>
      <c r="J946" s="12" t="s">
        <v>511</v>
      </c>
      <c r="K946" s="37" t="str">
        <f>VLOOKUP(B946,SAOM!B$2:H2487,4,0)</f>
        <v>Aceito</v>
      </c>
      <c r="L946" s="12" t="s">
        <v>676</v>
      </c>
      <c r="M946" s="12" t="s">
        <v>497</v>
      </c>
      <c r="N946" s="13" t="s">
        <v>5167</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5" t="str">
        <f>VLOOKUP(B946,SAOM!B$2:O2487,11,0)</f>
        <v>34515-720</v>
      </c>
      <c r="X946" s="37" t="str">
        <f>VLOOKUP(B946,SAOM!B$2:Q2487,13,0)</f>
        <v>00:20:0E:10:54:E4</v>
      </c>
      <c r="Y946" s="15">
        <v>41247</v>
      </c>
      <c r="Z946" s="13" t="s">
        <v>5490</v>
      </c>
      <c r="AA946" s="16">
        <v>41247</v>
      </c>
      <c r="AB946" s="32" t="e">
        <f>VLOOKUP(C946,Relatorios!A$3:B1717,2,0)</f>
        <v>#N/A</v>
      </c>
      <c r="AC946" s="45"/>
      <c r="AD946" s="16" t="str">
        <f>VLOOKUP(B946,SAOM!B$2:T2487,16,0)</f>
        <v>-</v>
      </c>
      <c r="AE946" s="16">
        <f t="shared" si="45"/>
        <v>41337</v>
      </c>
      <c r="AF946" s="16" t="s">
        <v>4492</v>
      </c>
      <c r="AG946" s="16"/>
      <c r="AH946" s="51"/>
      <c r="AI946" s="120"/>
      <c r="AJ946" s="120"/>
      <c r="AK946" s="13"/>
    </row>
    <row r="947" spans="1:37" s="17" customFormat="1" ht="15.75" customHeight="1">
      <c r="A947" s="43">
        <v>4177</v>
      </c>
      <c r="B947" s="35">
        <v>4177</v>
      </c>
      <c r="C947" s="35">
        <v>4177</v>
      </c>
      <c r="D947" s="37" t="str">
        <f>VLOOKUP(B947,SAOM!B$2:H2604,7,0)</f>
        <v>SES-SARA-4177</v>
      </c>
      <c r="E947" s="15">
        <v>41138</v>
      </c>
      <c r="F947" s="15">
        <f t="shared" si="46"/>
        <v>41183</v>
      </c>
      <c r="G947" s="15">
        <f>VLOOKUP(B947,SAOM!B$2:D2491,3,0)</f>
        <v>41183</v>
      </c>
      <c r="H947" s="15">
        <f t="shared" si="44"/>
        <v>41198</v>
      </c>
      <c r="I947" s="15" t="s">
        <v>497</v>
      </c>
      <c r="J947" s="12" t="s">
        <v>511</v>
      </c>
      <c r="K947" s="37" t="str">
        <f>VLOOKUP(B947,SAOM!B$2:H2488,4,0)</f>
        <v>Aceito</v>
      </c>
      <c r="L947" s="12" t="s">
        <v>676</v>
      </c>
      <c r="M947" s="12" t="s">
        <v>497</v>
      </c>
      <c r="N947" s="13" t="s">
        <v>5167</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5" t="str">
        <f>VLOOKUP(B947,SAOM!B$2:O2488,11,0)</f>
        <v>34650-200</v>
      </c>
      <c r="X947" s="37" t="str">
        <f>VLOOKUP(B947,SAOM!B$2:Q2488,13,0)</f>
        <v>00:20:0E:10:54:CC</v>
      </c>
      <c r="Y947" s="15">
        <v>41186</v>
      </c>
      <c r="Z947" s="13" t="s">
        <v>5490</v>
      </c>
      <c r="AA947" s="16">
        <v>41186</v>
      </c>
      <c r="AB947" s="32">
        <f>VLOOKUP(C947,Relatorios!A$3:B1718,2,0)</f>
        <v>41271</v>
      </c>
      <c r="AC947" s="45"/>
      <c r="AD947" s="16" t="str">
        <f>VLOOKUP(B947,SAOM!B$2:T2488,16,0)</f>
        <v>-</v>
      </c>
      <c r="AE947" s="16">
        <f t="shared" si="45"/>
        <v>41276</v>
      </c>
      <c r="AF947" s="16" t="s">
        <v>4492</v>
      </c>
      <c r="AG947" s="16"/>
      <c r="AH947" s="51"/>
      <c r="AI947" s="120"/>
      <c r="AJ947" s="120"/>
      <c r="AK947" s="13"/>
    </row>
    <row r="948" spans="1:37" s="17" customFormat="1" ht="15.75" customHeight="1">
      <c r="A948" s="43">
        <v>4178</v>
      </c>
      <c r="B948" s="35">
        <v>4178</v>
      </c>
      <c r="C948" s="35">
        <v>4178</v>
      </c>
      <c r="D948" s="37" t="str">
        <f>VLOOKUP(B948,SAOM!B$2:H2605,7,0)</f>
        <v xml:space="preserve">SES-SARA-4178 </v>
      </c>
      <c r="E948" s="15">
        <v>41138</v>
      </c>
      <c r="F948" s="15">
        <f t="shared" si="46"/>
        <v>41183</v>
      </c>
      <c r="G948" s="15">
        <f>VLOOKUP(B948,SAOM!B$2:D2492,3,0)</f>
        <v>41183</v>
      </c>
      <c r="H948" s="15">
        <f t="shared" si="44"/>
        <v>41198</v>
      </c>
      <c r="I948" s="15" t="s">
        <v>497</v>
      </c>
      <c r="J948" s="12" t="s">
        <v>511</v>
      </c>
      <c r="K948" s="37" t="str">
        <f>VLOOKUP(B948,SAOM!B$2:H2489,4,0)</f>
        <v>Aceito</v>
      </c>
      <c r="L948" s="12" t="s">
        <v>676</v>
      </c>
      <c r="M948" s="12" t="s">
        <v>497</v>
      </c>
      <c r="N948" s="13" t="s">
        <v>5167</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5" t="str">
        <f>VLOOKUP(B948,SAOM!B$2:O2489,11,0)</f>
        <v>34500-000</v>
      </c>
      <c r="X948" s="37" t="str">
        <f>VLOOKUP(B948,SAOM!B$2:Q2489,13,0)</f>
        <v>00:20:0e:10:55:5f</v>
      </c>
      <c r="Y948" s="15">
        <v>41221</v>
      </c>
      <c r="Z948" s="13" t="s">
        <v>5490</v>
      </c>
      <c r="AA948" s="16">
        <v>41221</v>
      </c>
      <c r="AB948" s="32">
        <f>VLOOKUP(C948,Relatorios!A$3:B1719,2,0)</f>
        <v>41271</v>
      </c>
      <c r="AC948" s="45"/>
      <c r="AD948" s="16" t="str">
        <f>VLOOKUP(B948,SAOM!B$2:T2489,16,0)</f>
        <v>-</v>
      </c>
      <c r="AE948" s="16">
        <f t="shared" si="45"/>
        <v>41311</v>
      </c>
      <c r="AF948" s="16" t="s">
        <v>4492</v>
      </c>
      <c r="AG948" s="16"/>
      <c r="AH948" s="51"/>
      <c r="AI948" s="120"/>
      <c r="AJ948" s="120"/>
      <c r="AK948" s="13"/>
    </row>
    <row r="949" spans="1:37" s="17" customFormat="1" ht="15.75" customHeight="1">
      <c r="A949" s="43">
        <v>4206</v>
      </c>
      <c r="B949" s="35">
        <v>4206</v>
      </c>
      <c r="C949" s="35">
        <v>4206</v>
      </c>
      <c r="D949" s="37" t="str">
        <f>VLOOKUP(B949,SAOM!B$2:H2606,7,0)</f>
        <v>SES-FRAL-4206</v>
      </c>
      <c r="E949" s="15">
        <v>41141</v>
      </c>
      <c r="F949" s="15">
        <f t="shared" si="46"/>
        <v>41186</v>
      </c>
      <c r="G949" s="15">
        <f>VLOOKUP(B949,SAOM!B$2:D2493,3,0)</f>
        <v>41186</v>
      </c>
      <c r="H949" s="15">
        <f t="shared" si="44"/>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5" t="str">
        <f>VLOOKUP(B949,SAOM!B$2:O2490,11,0)</f>
        <v>38200-000</v>
      </c>
      <c r="X949" s="37" t="str">
        <f>VLOOKUP(B949,SAOM!B$2:Q2490,13,0)</f>
        <v>00:20:0E:10:54:8B</v>
      </c>
      <c r="Y949" s="15">
        <v>41282</v>
      </c>
      <c r="Z949" s="13" t="s">
        <v>14167</v>
      </c>
      <c r="AA949" s="16">
        <v>41282</v>
      </c>
      <c r="AB949" s="32">
        <f>VLOOKUP(C949,Relatorios!A$3:B1720,2,0)</f>
        <v>41299</v>
      </c>
      <c r="AC949" s="45"/>
      <c r="AD949" s="16" t="str">
        <f>VLOOKUP(B949,SAOM!B$2:T2490,16,0)</f>
        <v>-</v>
      </c>
      <c r="AE949" s="16">
        <f t="shared" si="45"/>
        <v>41372</v>
      </c>
      <c r="AF949" s="16" t="s">
        <v>4492</v>
      </c>
      <c r="AG949" s="16"/>
      <c r="AH949" s="51"/>
      <c r="AI949" s="120"/>
      <c r="AJ949" s="120"/>
      <c r="AK949" s="13"/>
    </row>
    <row r="950" spans="1:37" s="17" customFormat="1" ht="15.75" customHeight="1">
      <c r="A950" s="43">
        <v>4205</v>
      </c>
      <c r="B950" s="35">
        <v>4205</v>
      </c>
      <c r="C950" s="35">
        <v>4205</v>
      </c>
      <c r="D950" s="37" t="str">
        <f>VLOOKUP(B950,SAOM!B$2:H2607,7,0)</f>
        <v xml:space="preserve">SES-FRAL-4205 </v>
      </c>
      <c r="E950" s="15">
        <v>41141</v>
      </c>
      <c r="F950" s="15">
        <f t="shared" si="46"/>
        <v>41186</v>
      </c>
      <c r="G950" s="15">
        <f>VLOOKUP(B950,SAOM!B$2:D2494,3,0)</f>
        <v>41186</v>
      </c>
      <c r="H950" s="15">
        <f t="shared" si="44"/>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5" t="str">
        <f>VLOOKUP(B950,SAOM!B$2:O2491,11,0)</f>
        <v>38200-000</v>
      </c>
      <c r="X950" s="37" t="str">
        <f>VLOOKUP(B950,SAOM!B$2:Q2491,13,0)</f>
        <v>00:20:0E:10:54:94</v>
      </c>
      <c r="Y950" s="15">
        <v>41281</v>
      </c>
      <c r="Z950" s="13" t="s">
        <v>14167</v>
      </c>
      <c r="AA950" s="16">
        <v>41282</v>
      </c>
      <c r="AB950" s="32">
        <f>VLOOKUP(C950,Relatorios!A$3:B1721,2,0)</f>
        <v>41299</v>
      </c>
      <c r="AC950" s="45"/>
      <c r="AD950" s="16" t="str">
        <f>VLOOKUP(B950,SAOM!B$2:T2491,16,0)</f>
        <v>-</v>
      </c>
      <c r="AE950" s="16">
        <f t="shared" si="45"/>
        <v>41372</v>
      </c>
      <c r="AF950" s="16" t="s">
        <v>4492</v>
      </c>
      <c r="AG950" s="16"/>
      <c r="AH950" s="51"/>
      <c r="AI950" s="120"/>
      <c r="AJ950" s="120"/>
      <c r="AK950" s="13"/>
    </row>
    <row r="951" spans="1:37" s="17" customFormat="1" ht="15.75" customHeight="1">
      <c r="A951" s="43">
        <v>4204</v>
      </c>
      <c r="B951" s="35">
        <v>4204</v>
      </c>
      <c r="C951" s="35">
        <v>4204</v>
      </c>
      <c r="D951" s="37" t="str">
        <f>VLOOKUP(B951,SAOM!B$2:H2608,7,0)</f>
        <v>SES-FRAL-4204</v>
      </c>
      <c r="E951" s="15">
        <v>41141</v>
      </c>
      <c r="F951" s="15">
        <f t="shared" si="46"/>
        <v>41186</v>
      </c>
      <c r="G951" s="15">
        <f>VLOOKUP(B951,SAOM!B$2:D2495,3,0)</f>
        <v>41186</v>
      </c>
      <c r="H951" s="15">
        <f t="shared" si="44"/>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5"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5"/>
        <v>90</v>
      </c>
      <c r="AF951" s="16" t="s">
        <v>4492</v>
      </c>
      <c r="AG951" s="16"/>
      <c r="AH951" s="51"/>
      <c r="AI951" s="120"/>
      <c r="AJ951" s="120"/>
      <c r="AK951" s="13"/>
    </row>
    <row r="952" spans="1:37" s="17" customFormat="1" ht="15.75" customHeight="1">
      <c r="A952" s="43">
        <v>4203</v>
      </c>
      <c r="B952" s="35">
        <v>4203</v>
      </c>
      <c r="C952" s="35">
        <v>4203</v>
      </c>
      <c r="D952" s="37" t="str">
        <f>VLOOKUP(B952,SAOM!B$2:H2609,7,0)</f>
        <v>SES-FRAL-4203</v>
      </c>
      <c r="E952" s="15">
        <v>41141</v>
      </c>
      <c r="F952" s="15">
        <f t="shared" si="46"/>
        <v>41186</v>
      </c>
      <c r="G952" s="15">
        <f>VLOOKUP(B952,SAOM!B$2:D2496,3,0)</f>
        <v>41186</v>
      </c>
      <c r="H952" s="15">
        <f t="shared" si="44"/>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5" t="str">
        <f>VLOOKUP(B952,SAOM!B$2:O2493,11,0)</f>
        <v>38200-000</v>
      </c>
      <c r="X952" s="37" t="str">
        <f>VLOOKUP(B952,SAOM!B$2:Q2493,13,0)</f>
        <v>00:20:0E:10:52:91</v>
      </c>
      <c r="Y952" s="15">
        <v>41192</v>
      </c>
      <c r="Z952" s="13" t="s">
        <v>5332</v>
      </c>
      <c r="AA952" s="16">
        <v>41192</v>
      </c>
      <c r="AB952" s="32" t="str">
        <f>VLOOKUP(C952,Relatorios!A$3:B1723,2,0)</f>
        <v>Pronto pra ser entregue</v>
      </c>
      <c r="AC952" s="45"/>
      <c r="AD952" s="16" t="str">
        <f>VLOOKUP(B952,SAOM!B$2:T2493,16,0)</f>
        <v>-</v>
      </c>
      <c r="AE952" s="16">
        <f t="shared" si="45"/>
        <v>41282</v>
      </c>
      <c r="AF952" s="16" t="s">
        <v>4492</v>
      </c>
      <c r="AG952" s="16"/>
      <c r="AH952" s="51"/>
      <c r="AI952" s="120"/>
      <c r="AJ952" s="120"/>
      <c r="AK952" s="13"/>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4"/>
        <v>41214</v>
      </c>
      <c r="I953" s="15" t="s">
        <v>497</v>
      </c>
      <c r="J953" s="12" t="s">
        <v>511</v>
      </c>
      <c r="K953" s="37" t="str">
        <f>VLOOKUP(B953,SAOM!B$2:H2494,4,0)</f>
        <v>Aceito</v>
      </c>
      <c r="L953" s="12" t="s">
        <v>14647</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5" t="str">
        <f>VLOOKUP(B953,SAOM!B$2:O2494,11,0)</f>
        <v>38200-000</v>
      </c>
      <c r="X953" s="37" t="str">
        <f>VLOOKUP(B953,SAOM!B$2:Q2494,13,0)</f>
        <v>00:20:0e:10:57:47</v>
      </c>
      <c r="Y953" s="15">
        <v>41298</v>
      </c>
      <c r="Z953" s="13" t="s">
        <v>14658</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5"/>
        <v>41388</v>
      </c>
      <c r="AF953" s="16" t="s">
        <v>4492</v>
      </c>
      <c r="AG953" s="16"/>
      <c r="AH953" s="51"/>
      <c r="AI953" s="120"/>
      <c r="AJ953" s="120"/>
      <c r="AK953" s="13"/>
    </row>
    <row r="954" spans="1:37" s="62" customFormat="1" ht="15.75" customHeight="1">
      <c r="A954" s="43">
        <v>4201</v>
      </c>
      <c r="B954" s="35">
        <v>4201</v>
      </c>
      <c r="C954" s="35">
        <v>4201</v>
      </c>
      <c r="D954" s="37" t="str">
        <f>VLOOKUP(B954,SAOM!B$2:H2611,7,0)</f>
        <v>SES-FRAL-4201</v>
      </c>
      <c r="E954" s="28">
        <v>41141</v>
      </c>
      <c r="F954" s="28">
        <f t="shared" ref="F954:F961" si="47">E954+45</f>
        <v>41186</v>
      </c>
      <c r="G954" s="15">
        <f>VLOOKUP(B954,SAOM!B$2:D2498,3,0)</f>
        <v>41186</v>
      </c>
      <c r="H954" s="28">
        <f t="shared" si="44"/>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5" t="str">
        <f>VLOOKUP(B954,SAOM!B$2:O2495,11,0)</f>
        <v>38200-000</v>
      </c>
      <c r="X954" s="37" t="str">
        <f>VLOOKUP(B954,SAOM!B$2:Q2495,13,0)</f>
        <v>00:20:0e:10:4c:b7</v>
      </c>
      <c r="Y954" s="28">
        <v>41179</v>
      </c>
      <c r="Z954" s="44" t="s">
        <v>6234</v>
      </c>
      <c r="AA954" s="60">
        <v>41179</v>
      </c>
      <c r="AB954" s="32" t="str">
        <f>VLOOKUP(C954,Relatorios!A$3:B1725,2,0)</f>
        <v>Pronto pra ser entregue</v>
      </c>
      <c r="AC954" s="49"/>
      <c r="AD954" s="16" t="str">
        <f>VLOOKUP(B954,SAOM!B$2:T2495,16,0)</f>
        <v>-</v>
      </c>
      <c r="AE954" s="16">
        <f t="shared" si="45"/>
        <v>41269</v>
      </c>
      <c r="AF954" s="60" t="s">
        <v>4492</v>
      </c>
      <c r="AG954" s="60"/>
      <c r="AH954" s="187"/>
      <c r="AI954" s="121"/>
      <c r="AJ954" s="121"/>
      <c r="AK954" s="44"/>
    </row>
    <row r="955" spans="1:37" s="17" customFormat="1" ht="15.75" customHeight="1">
      <c r="A955" s="43">
        <v>4192</v>
      </c>
      <c r="B955" s="35">
        <v>4192</v>
      </c>
      <c r="C955" s="35">
        <v>4192</v>
      </c>
      <c r="D955" s="37" t="str">
        <f>VLOOKUP(B955,SAOM!B$2:H2612,7,0)</f>
        <v>SES-ITAS-4192</v>
      </c>
      <c r="E955" s="15">
        <v>41138</v>
      </c>
      <c r="F955" s="15">
        <f t="shared" si="47"/>
        <v>41183</v>
      </c>
      <c r="G955" s="15">
        <f>VLOOKUP(B955,SAOM!B$2:D2499,3,0)</f>
        <v>41183</v>
      </c>
      <c r="H955" s="15">
        <f t="shared" si="44"/>
        <v>41198</v>
      </c>
      <c r="I955" s="15" t="s">
        <v>497</v>
      </c>
      <c r="J955" s="12" t="s">
        <v>511</v>
      </c>
      <c r="K955" s="37" t="str">
        <f>VLOOKUP(B955,SAOM!B$2:H2496,4,0)</f>
        <v>Aceito</v>
      </c>
      <c r="L955" s="12" t="s">
        <v>495</v>
      </c>
      <c r="M955" s="12" t="s">
        <v>497</v>
      </c>
      <c r="N955" s="13" t="s">
        <v>6864</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5" t="str">
        <f>VLOOKUP(B955,SAOM!B$2:O2496,11,0)</f>
        <v>36788-000</v>
      </c>
      <c r="X955" s="37" t="str">
        <f>VLOOKUP(B955,SAOM!B$2:Q2496,13,0)</f>
        <v>00:20:0e:10:55:13</v>
      </c>
      <c r="Y955" s="15">
        <v>41257</v>
      </c>
      <c r="Z955" s="13" t="s">
        <v>13126</v>
      </c>
      <c r="AA955" s="16">
        <v>41257</v>
      </c>
      <c r="AB955" s="32">
        <f>VLOOKUP(C955,Relatorios!A$3:B1726,2,0)</f>
        <v>41291</v>
      </c>
      <c r="AC955" s="45"/>
      <c r="AD955" s="16" t="str">
        <f>VLOOKUP(B955,SAOM!B$2:T2496,16,0)</f>
        <v>-</v>
      </c>
      <c r="AE955" s="16">
        <f t="shared" si="45"/>
        <v>41347</v>
      </c>
      <c r="AF955" s="16" t="s">
        <v>4492</v>
      </c>
      <c r="AG955" s="16"/>
      <c r="AH955" s="51"/>
      <c r="AI955" s="120"/>
      <c r="AJ955" s="120"/>
      <c r="AK955" s="13"/>
    </row>
    <row r="956" spans="1:37" s="17" customFormat="1" ht="15.75" customHeight="1">
      <c r="A956" s="43">
        <v>4193</v>
      </c>
      <c r="B956" s="35">
        <v>4193</v>
      </c>
      <c r="C956" s="35">
        <v>4193</v>
      </c>
      <c r="D956" s="37" t="str">
        <f>VLOOKUP(B956,SAOM!B$2:H2613,7,0)</f>
        <v xml:space="preserve">SES-ITAS-4193 </v>
      </c>
      <c r="E956" s="15">
        <v>41138</v>
      </c>
      <c r="F956" s="15">
        <f t="shared" si="47"/>
        <v>41183</v>
      </c>
      <c r="G956" s="15">
        <f>VLOOKUP(B956,SAOM!B$2:D2500,3,0)</f>
        <v>41183</v>
      </c>
      <c r="H956" s="15">
        <f t="shared" si="44"/>
        <v>41198</v>
      </c>
      <c r="I956" s="15" t="s">
        <v>497</v>
      </c>
      <c r="J956" s="12" t="s">
        <v>511</v>
      </c>
      <c r="K956" s="37" t="str">
        <f>VLOOKUP(B956,SAOM!B$2:H2497,4,0)</f>
        <v>Aceito</v>
      </c>
      <c r="L956" s="12" t="s">
        <v>495</v>
      </c>
      <c r="M956" s="12" t="s">
        <v>497</v>
      </c>
      <c r="N956" s="13" t="s">
        <v>6864</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5" t="str">
        <f>VLOOKUP(B956,SAOM!B$2:O2497,11,0)</f>
        <v>36788-000</v>
      </c>
      <c r="X956" s="37" t="str">
        <f>VLOOKUP(B956,SAOM!B$2:Q2497,13,0)</f>
        <v>00:20:0e:10:56:93</v>
      </c>
      <c r="Y956" s="15">
        <v>41262</v>
      </c>
      <c r="Z956" s="13" t="s">
        <v>13126</v>
      </c>
      <c r="AA956" s="16">
        <v>41262</v>
      </c>
      <c r="AB956" s="32">
        <f>VLOOKUP(C956,Relatorios!A$3:B1727,2,0)</f>
        <v>41291</v>
      </c>
      <c r="AC956" s="45"/>
      <c r="AD956" s="16" t="str">
        <f>VLOOKUP(B956,SAOM!B$2:T2497,16,0)</f>
        <v>-</v>
      </c>
      <c r="AE956" s="16">
        <f t="shared" si="45"/>
        <v>41352</v>
      </c>
      <c r="AF956" s="16" t="s">
        <v>4492</v>
      </c>
      <c r="AG956" s="16"/>
      <c r="AH956" s="51"/>
      <c r="AI956" s="120"/>
      <c r="AJ956" s="120"/>
      <c r="AK956" s="13"/>
    </row>
    <row r="957" spans="1:37" s="17" customFormat="1" ht="15.75" customHeight="1">
      <c r="A957" s="43">
        <v>4200</v>
      </c>
      <c r="B957" s="35">
        <v>4200</v>
      </c>
      <c r="C957" s="35">
        <v>4200</v>
      </c>
      <c r="D957" s="37" t="str">
        <f>VLOOKUP(B957,SAOM!B$2:H2614,7,0)</f>
        <v xml:space="preserve">SES-FRAL-4200 </v>
      </c>
      <c r="E957" s="15">
        <v>41141</v>
      </c>
      <c r="F957" s="15">
        <f t="shared" si="47"/>
        <v>41186</v>
      </c>
      <c r="G957" s="15">
        <f>VLOOKUP(B957,SAOM!B$2:D2501,3,0)</f>
        <v>41186</v>
      </c>
      <c r="H957" s="15">
        <f t="shared" si="44"/>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5" t="str">
        <f>VLOOKUP(B957,SAOM!B$2:O2498,11,0)</f>
        <v>38200-000</v>
      </c>
      <c r="X957" s="37" t="str">
        <f>VLOOKUP(B957,SAOM!B$2:Q2498,13,0)</f>
        <v>00:20:0e:10:52:cc</v>
      </c>
      <c r="Y957" s="15">
        <v>41178</v>
      </c>
      <c r="Z957" s="13" t="s">
        <v>6086</v>
      </c>
      <c r="AA957" s="16">
        <v>41179</v>
      </c>
      <c r="AB957" s="32" t="str">
        <f>VLOOKUP(C957,Relatorios!A$3:B1728,2,0)</f>
        <v>Pronto pra ser entregue</v>
      </c>
      <c r="AC957" s="45"/>
      <c r="AD957" s="16" t="str">
        <f>VLOOKUP(B957,SAOM!B$2:T2498,16,0)</f>
        <v>-</v>
      </c>
      <c r="AE957" s="16">
        <f t="shared" si="45"/>
        <v>41269</v>
      </c>
      <c r="AF957" s="16" t="s">
        <v>4492</v>
      </c>
      <c r="AG957" s="16"/>
      <c r="AH957" s="51"/>
      <c r="AI957" s="120"/>
      <c r="AJ957" s="120"/>
      <c r="AK957" s="13"/>
    </row>
    <row r="958" spans="1:37" s="17" customFormat="1" ht="15.75" customHeight="1">
      <c r="A958" s="43">
        <v>4199</v>
      </c>
      <c r="B958" s="35">
        <v>4199</v>
      </c>
      <c r="C958" s="35">
        <v>4199</v>
      </c>
      <c r="D958" s="37" t="str">
        <f>VLOOKUP(B958,SAOM!B$2:H2615,7,0)</f>
        <v>SES-FRAL-4199</v>
      </c>
      <c r="E958" s="15">
        <v>41141</v>
      </c>
      <c r="F958" s="15">
        <f t="shared" si="47"/>
        <v>41186</v>
      </c>
      <c r="G958" s="15">
        <f>VLOOKUP(B958,SAOM!B$2:D2502,3,0)</f>
        <v>41186</v>
      </c>
      <c r="H958" s="15">
        <f t="shared" si="44"/>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5" t="str">
        <f>VLOOKUP(B958,SAOM!B$2:O2499,11,0)</f>
        <v>38200-000</v>
      </c>
      <c r="X958" s="37" t="str">
        <f>VLOOKUP(B958,SAOM!B$2:Q2499,13,0)</f>
        <v>00:20:0E:10:4C:B0</v>
      </c>
      <c r="Y958" s="15">
        <v>41193</v>
      </c>
      <c r="Z958" s="13" t="s">
        <v>5332</v>
      </c>
      <c r="AA958" s="16">
        <v>41193</v>
      </c>
      <c r="AB958" s="32" t="str">
        <f>VLOOKUP(C958,Relatorios!A$3:B1729,2,0)</f>
        <v>Pronto pra ser entregue</v>
      </c>
      <c r="AC958" s="45"/>
      <c r="AD958" s="16" t="str">
        <f>VLOOKUP(B958,SAOM!B$2:T2499,16,0)</f>
        <v>-</v>
      </c>
      <c r="AE958" s="16">
        <f t="shared" si="45"/>
        <v>41283</v>
      </c>
      <c r="AF958" s="16" t="s">
        <v>4492</v>
      </c>
      <c r="AG958" s="16"/>
      <c r="AH958" s="51"/>
      <c r="AI958" s="120"/>
      <c r="AJ958" s="120"/>
      <c r="AK958" s="13"/>
    </row>
    <row r="959" spans="1:37" s="62" customFormat="1" ht="15.75" customHeight="1">
      <c r="A959" s="43">
        <v>4215</v>
      </c>
      <c r="B959" s="35">
        <v>4215</v>
      </c>
      <c r="C959" s="35">
        <v>4215</v>
      </c>
      <c r="D959" s="37" t="str">
        <f>VLOOKUP(B959,SAOM!B$2:H2616,7,0)</f>
        <v>SES-MOAS-4215</v>
      </c>
      <c r="E959" s="28">
        <v>41141</v>
      </c>
      <c r="F959" s="28">
        <f t="shared" si="47"/>
        <v>41186</v>
      </c>
      <c r="G959" s="15">
        <f>VLOOKUP(B959,SAOM!B$2:D2503,3,0)</f>
        <v>41186</v>
      </c>
      <c r="H959" s="28">
        <f t="shared" si="44"/>
        <v>41201</v>
      </c>
      <c r="I959" s="28" t="s">
        <v>497</v>
      </c>
      <c r="J959" s="52" t="s">
        <v>511</v>
      </c>
      <c r="K959" s="37" t="str">
        <f>VLOOKUP(B959,SAOM!B$2:H2500,4,0)</f>
        <v>Aceito</v>
      </c>
      <c r="L959" s="12" t="s">
        <v>495</v>
      </c>
      <c r="M959" s="52" t="s">
        <v>497</v>
      </c>
      <c r="N959" s="44" t="s">
        <v>5172</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5" t="str">
        <f>VLOOKUP(B959,SAOM!B$2:O2500,11,0)</f>
        <v>37958-000</v>
      </c>
      <c r="X959" s="37" t="str">
        <f>VLOOKUP(B959,SAOM!B$2:Q2500,13,0)</f>
        <v>00:20:0E:10:4A:D9</v>
      </c>
      <c r="Y959" s="28">
        <v>41185</v>
      </c>
      <c r="Z959" s="13" t="s">
        <v>5677</v>
      </c>
      <c r="AA959" s="60">
        <v>41186</v>
      </c>
      <c r="AB959" s="32">
        <f>VLOOKUP(C959,Relatorios!A$3:B1730,2,0)</f>
        <v>41277</v>
      </c>
      <c r="AC959" s="49"/>
      <c r="AD959" s="16" t="str">
        <f>VLOOKUP(B959,SAOM!B$2:T2500,16,0)</f>
        <v>-</v>
      </c>
      <c r="AE959" s="16">
        <f t="shared" si="45"/>
        <v>41276</v>
      </c>
      <c r="AF959" s="60" t="s">
        <v>4492</v>
      </c>
      <c r="AG959" s="60"/>
      <c r="AH959" s="187"/>
      <c r="AI959" s="121"/>
      <c r="AJ959" s="121"/>
      <c r="AK959" s="44"/>
    </row>
    <row r="960" spans="1:37" s="62" customFormat="1" ht="15.75" customHeight="1">
      <c r="A960" s="43">
        <v>4217</v>
      </c>
      <c r="B960" s="35">
        <v>4217</v>
      </c>
      <c r="C960" s="35">
        <v>4217</v>
      </c>
      <c r="D960" s="37" t="str">
        <f>VLOOKUP(B960,SAOM!B$2:H2617,7,0)</f>
        <v xml:space="preserve">SES-MOAS-4217 </v>
      </c>
      <c r="E960" s="28">
        <v>41141</v>
      </c>
      <c r="F960" s="28">
        <f t="shared" si="47"/>
        <v>41186</v>
      </c>
      <c r="G960" s="15">
        <f>VLOOKUP(B960,SAOM!B$2:D2504,3,0)</f>
        <v>41186</v>
      </c>
      <c r="H960" s="28">
        <f t="shared" si="44"/>
        <v>41201</v>
      </c>
      <c r="I960" s="28" t="s">
        <v>497</v>
      </c>
      <c r="J960" s="52" t="s">
        <v>511</v>
      </c>
      <c r="K960" s="37" t="str">
        <f>VLOOKUP(B960,SAOM!B$2:H2501,4,0)</f>
        <v>Aceito</v>
      </c>
      <c r="L960" s="12" t="s">
        <v>495</v>
      </c>
      <c r="M960" s="52" t="s">
        <v>497</v>
      </c>
      <c r="N960" s="44" t="s">
        <v>5172</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5" t="str">
        <f>VLOOKUP(B960,SAOM!B$2:O2501,11,0)</f>
        <v>37958-000</v>
      </c>
      <c r="X960" s="37" t="str">
        <f>VLOOKUP(B960,SAOM!B$2:Q2501,13,0)</f>
        <v>00:20:0E:10:4C:CB</v>
      </c>
      <c r="Y960" s="28">
        <v>41186</v>
      </c>
      <c r="Z960" s="13" t="s">
        <v>5677</v>
      </c>
      <c r="AA960" s="60">
        <v>41187</v>
      </c>
      <c r="AB960" s="32">
        <f>VLOOKUP(C960,Relatorios!A$3:B1731,2,0)</f>
        <v>41277</v>
      </c>
      <c r="AC960" s="49"/>
      <c r="AD960" s="16" t="str">
        <f>VLOOKUP(B960,SAOM!B$2:T2501,16,0)</f>
        <v>-</v>
      </c>
      <c r="AE960" s="60">
        <f t="shared" si="45"/>
        <v>41277</v>
      </c>
      <c r="AF960" s="60" t="s">
        <v>4492</v>
      </c>
      <c r="AG960" s="60"/>
      <c r="AH960" s="187"/>
      <c r="AI960" s="121"/>
      <c r="AJ960" s="121"/>
      <c r="AK960" s="44"/>
    </row>
    <row r="961" spans="1:37" s="62" customFormat="1" ht="15.75" customHeight="1">
      <c r="A961" s="43">
        <v>4216</v>
      </c>
      <c r="B961" s="35">
        <v>4216</v>
      </c>
      <c r="C961" s="35">
        <v>4216</v>
      </c>
      <c r="D961" s="37" t="str">
        <f>VLOOKUP(B961,SAOM!B$2:H2618,7,0)</f>
        <v>SES-MOAS-4216</v>
      </c>
      <c r="E961" s="28">
        <v>41141</v>
      </c>
      <c r="F961" s="28">
        <f t="shared" si="47"/>
        <v>41186</v>
      </c>
      <c r="G961" s="15">
        <f>VLOOKUP(B961,SAOM!B$2:D2505,3,0)</f>
        <v>41186</v>
      </c>
      <c r="H961" s="28">
        <f t="shared" si="44"/>
        <v>41201</v>
      </c>
      <c r="I961" s="28" t="s">
        <v>497</v>
      </c>
      <c r="J961" s="52" t="s">
        <v>511</v>
      </c>
      <c r="K961" s="37" t="str">
        <f>VLOOKUP(B961,SAOM!B$2:H2502,4,0)</f>
        <v>Aceito</v>
      </c>
      <c r="L961" s="12" t="s">
        <v>495</v>
      </c>
      <c r="M961" s="52" t="s">
        <v>497</v>
      </c>
      <c r="N961" s="44" t="s">
        <v>5172</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5" t="str">
        <f>VLOOKUP(B961,SAOM!B$2:O2502,11,0)</f>
        <v>37958-000</v>
      </c>
      <c r="X961" s="37" t="str">
        <f>VLOOKUP(B961,SAOM!B$2:Q2502,13,0)</f>
        <v>00:20:0E:10:4A:22</v>
      </c>
      <c r="Y961" s="28">
        <v>41184</v>
      </c>
      <c r="Z961" s="13" t="s">
        <v>5677</v>
      </c>
      <c r="AA961" s="60">
        <v>41186</v>
      </c>
      <c r="AB961" s="32">
        <f>VLOOKUP(C961,Relatorios!A$3:B1732,2,0)</f>
        <v>41277</v>
      </c>
      <c r="AC961" s="49"/>
      <c r="AD961" s="16" t="str">
        <f>VLOOKUP(B961,SAOM!B$2:T2502,16,0)</f>
        <v>-</v>
      </c>
      <c r="AE961" s="16">
        <f t="shared" si="45"/>
        <v>41276</v>
      </c>
      <c r="AF961" s="60" t="s">
        <v>4492</v>
      </c>
      <c r="AG961" s="60"/>
      <c r="AH961" s="187"/>
      <c r="AI961" s="121"/>
      <c r="AJ961" s="121"/>
      <c r="AK961" s="44"/>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4"/>
        <v>41216</v>
      </c>
      <c r="I962" s="15">
        <v>41162</v>
      </c>
      <c r="J962" s="12" t="s">
        <v>12443</v>
      </c>
      <c r="K962" s="37" t="str">
        <f>VLOOKUP(B962,SAOM!B$2:H2503,4,0)</f>
        <v>Agendado</v>
      </c>
      <c r="L962" s="12" t="s">
        <v>495</v>
      </c>
      <c r="M962" s="12" t="s">
        <v>495</v>
      </c>
      <c r="N962" s="13" t="s">
        <v>5172</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5"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5"/>
        <v>90</v>
      </c>
      <c r="AF962" s="16" t="s">
        <v>4492</v>
      </c>
      <c r="AG962" s="16"/>
      <c r="AH962" s="51"/>
      <c r="AI962" s="120"/>
      <c r="AJ962" s="120"/>
      <c r="AK962" s="13"/>
    </row>
    <row r="963" spans="1:37" s="62"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4"/>
        <v>41201</v>
      </c>
      <c r="I963" s="28" t="s">
        <v>497</v>
      </c>
      <c r="J963" s="52" t="s">
        <v>511</v>
      </c>
      <c r="K963" s="37" t="str">
        <f>VLOOKUP(B963,SAOM!B$2:H2504,4,0)</f>
        <v>Aceito</v>
      </c>
      <c r="L963" s="12" t="s">
        <v>495</v>
      </c>
      <c r="M963" s="52" t="s">
        <v>497</v>
      </c>
      <c r="N963" s="44" t="s">
        <v>5172</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5" t="str">
        <f>VLOOKUP(B963,SAOM!B$2:O2504,11,0)</f>
        <v>37958-000</v>
      </c>
      <c r="X963" s="37" t="str">
        <f>VLOOKUP(B963,SAOM!B$2:Q2504,13,0)</f>
        <v>00:20:0E:10:4C:9E</v>
      </c>
      <c r="Y963" s="28">
        <v>41186</v>
      </c>
      <c r="Z963" s="13" t="s">
        <v>5677</v>
      </c>
      <c r="AA963" s="60">
        <v>41187</v>
      </c>
      <c r="AB963" s="32">
        <f>VLOOKUP(C963,Relatorios!A$3:B1734,2,0)</f>
        <v>41277</v>
      </c>
      <c r="AC963" s="49"/>
      <c r="AD963" s="16" t="str">
        <f>VLOOKUP(B963,SAOM!B$2:T2504,16,0)</f>
        <v>-</v>
      </c>
      <c r="AE963" s="60">
        <f t="shared" si="45"/>
        <v>41277</v>
      </c>
      <c r="AF963" s="60" t="s">
        <v>4492</v>
      </c>
      <c r="AG963" s="60"/>
      <c r="AH963" s="187"/>
      <c r="AI963" s="121"/>
      <c r="AJ963" s="121"/>
      <c r="AK963" s="44"/>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4"/>
        <v>41230</v>
      </c>
      <c r="I964" s="15">
        <v>41162</v>
      </c>
      <c r="J964" s="12" t="s">
        <v>756</v>
      </c>
      <c r="K964" s="37" t="str">
        <f>VLOOKUP(B964,SAOM!B$2:H2505,4,0)</f>
        <v>Paralisado</v>
      </c>
      <c r="L964" s="12" t="s">
        <v>495</v>
      </c>
      <c r="M964" s="12" t="s">
        <v>495</v>
      </c>
      <c r="N964" s="13" t="s">
        <v>5171</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5"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5"/>
        <v>90</v>
      </c>
      <c r="AF964" s="16" t="s">
        <v>4492</v>
      </c>
      <c r="AG964" s="16"/>
      <c r="AH964" s="51"/>
      <c r="AI964" s="120"/>
      <c r="AJ964" s="120"/>
      <c r="AK964" s="13"/>
    </row>
    <row r="965" spans="1:37" s="17" customFormat="1" ht="15.75" customHeight="1">
      <c r="A965" s="43">
        <v>4218</v>
      </c>
      <c r="B965" s="35">
        <v>4218</v>
      </c>
      <c r="C965" s="35">
        <v>4218</v>
      </c>
      <c r="D965" s="37" t="str">
        <f>VLOOKUP(B965,SAOM!B$2:H2622,7,0)</f>
        <v xml:space="preserve">SES-OLRA-4218 </v>
      </c>
      <c r="E965" s="15">
        <v>41141</v>
      </c>
      <c r="F965" s="15">
        <f t="shared" ref="F965:F1011" si="48">E965+45</f>
        <v>41186</v>
      </c>
      <c r="G965" s="15">
        <f>VLOOKUP(B965,SAOM!B$2:D2509,3,0)</f>
        <v>41186</v>
      </c>
      <c r="H965" s="15">
        <f t="shared" si="44"/>
        <v>41201</v>
      </c>
      <c r="I965" s="15" t="s">
        <v>497</v>
      </c>
      <c r="J965" s="12" t="s">
        <v>511</v>
      </c>
      <c r="K965" s="37" t="str">
        <f>VLOOKUP(B965,SAOM!B$2:H2506,4,0)</f>
        <v>Aceito</v>
      </c>
      <c r="L965" s="12" t="s">
        <v>495</v>
      </c>
      <c r="M965" s="12" t="s">
        <v>495</v>
      </c>
      <c r="N965" s="13" t="s">
        <v>5171</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5" t="str">
        <f>VLOOKUP(B965,SAOM!B$2:O2506,11,0)</f>
        <v>35540-000</v>
      </c>
      <c r="X965" s="37" t="str">
        <f>VLOOKUP(B965,SAOM!B$2:Q2506,13,0)</f>
        <v>00:20:0e:10:51:c5</v>
      </c>
      <c r="Y965" s="15">
        <v>41170</v>
      </c>
      <c r="Z965" s="13" t="s">
        <v>6086</v>
      </c>
      <c r="AA965" s="16">
        <v>41170</v>
      </c>
      <c r="AB965" s="32" t="str">
        <f>VLOOKUP(C965,Relatorios!A$3:B1736,2,0)</f>
        <v>Pronto pra ser entregue</v>
      </c>
      <c r="AC965" s="45"/>
      <c r="AD965" s="16" t="str">
        <f>VLOOKUP(B965,SAOM!B$2:T2506,16,0)</f>
        <v>-</v>
      </c>
      <c r="AE965" s="16">
        <f t="shared" si="45"/>
        <v>41260</v>
      </c>
      <c r="AF965" s="16" t="s">
        <v>4492</v>
      </c>
      <c r="AG965" s="16"/>
      <c r="AH965" s="51"/>
      <c r="AI965" s="120"/>
      <c r="AJ965" s="120"/>
      <c r="AK965" s="13"/>
    </row>
    <row r="966" spans="1:37" s="17" customFormat="1" ht="15.75" customHeight="1">
      <c r="A966" s="43">
        <v>4219</v>
      </c>
      <c r="B966" s="35">
        <v>4219</v>
      </c>
      <c r="C966" s="35">
        <v>4219</v>
      </c>
      <c r="D966" s="37" t="str">
        <f>VLOOKUP(B966,SAOM!B$2:H2623,7,0)</f>
        <v xml:space="preserve">SES-OLRA-4219 </v>
      </c>
      <c r="E966" s="15">
        <v>41141</v>
      </c>
      <c r="F966" s="15">
        <f t="shared" si="48"/>
        <v>41186</v>
      </c>
      <c r="G966" s="15">
        <f>VLOOKUP(B966,SAOM!B$2:D2510,3,0)</f>
        <v>41186</v>
      </c>
      <c r="H966" s="15">
        <f t="shared" si="44"/>
        <v>41201</v>
      </c>
      <c r="I966" s="15" t="s">
        <v>497</v>
      </c>
      <c r="J966" s="12" t="s">
        <v>511</v>
      </c>
      <c r="K966" s="37" t="str">
        <f>VLOOKUP(B966,SAOM!B$2:H2507,4,0)</f>
        <v>Aceito</v>
      </c>
      <c r="L966" s="12" t="s">
        <v>495</v>
      </c>
      <c r="M966" s="12" t="s">
        <v>497</v>
      </c>
      <c r="N966" s="13" t="s">
        <v>5171</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5" t="str">
        <f>VLOOKUP(B966,SAOM!B$2:O2507,11,0)</f>
        <v>35540-000</v>
      </c>
      <c r="X966" s="37" t="str">
        <f>VLOOKUP(B966,SAOM!B$2:Q2507,13,0)</f>
        <v>00:20:0e:10:4c:b3</v>
      </c>
      <c r="Y966" s="15">
        <v>41170</v>
      </c>
      <c r="Z966" s="13" t="s">
        <v>6086</v>
      </c>
      <c r="AA966" s="16">
        <v>41171</v>
      </c>
      <c r="AB966" s="32">
        <f>VLOOKUP(C966,Relatorios!A$3:B1737,2,0)</f>
        <v>41299</v>
      </c>
      <c r="AC966" s="45"/>
      <c r="AD966" s="16" t="str">
        <f>VLOOKUP(B966,SAOM!B$2:T2507,16,0)</f>
        <v>-</v>
      </c>
      <c r="AE966" s="16">
        <f t="shared" si="45"/>
        <v>41261</v>
      </c>
      <c r="AF966" s="16" t="s">
        <v>4492</v>
      </c>
      <c r="AG966" s="16"/>
      <c r="AH966" s="51"/>
      <c r="AI966" s="120"/>
      <c r="AJ966" s="120"/>
      <c r="AK966" s="13"/>
    </row>
    <row r="967" spans="1:37" s="62" customFormat="1" ht="15.75" customHeight="1">
      <c r="A967" s="43">
        <v>4222</v>
      </c>
      <c r="B967" s="35">
        <v>4222</v>
      </c>
      <c r="C967" s="35">
        <v>4222</v>
      </c>
      <c r="D967" s="37" t="str">
        <f>VLOOKUP(B967,SAOM!B$2:H2624,7,0)</f>
        <v xml:space="preserve">SES-OLRA-4222 </v>
      </c>
      <c r="E967" s="28">
        <v>41141</v>
      </c>
      <c r="F967" s="28">
        <f t="shared" si="48"/>
        <v>41186</v>
      </c>
      <c r="G967" s="28">
        <f>VLOOKUP(B967,SAOM!B$2:D2511,3,0)</f>
        <v>41186</v>
      </c>
      <c r="H967" s="28">
        <f t="shared" si="44"/>
        <v>41201</v>
      </c>
      <c r="I967" s="28" t="s">
        <v>497</v>
      </c>
      <c r="J967" s="52" t="s">
        <v>511</v>
      </c>
      <c r="K967" s="35" t="str">
        <f>VLOOKUP(B967,SAOM!B$2:H2508,4,0)</f>
        <v>Aceito</v>
      </c>
      <c r="L967" s="12" t="s">
        <v>495</v>
      </c>
      <c r="M967" s="52" t="s">
        <v>497</v>
      </c>
      <c r="N967" s="44" t="s">
        <v>5171</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9" t="str">
        <f>VLOOKUP(B967,SAOM!B$2:M2508,9,0)</f>
        <v>Enfermeira Fernanda</v>
      </c>
      <c r="U967" s="28" t="str">
        <f>VLOOKUP(B967,SAOM!B$2:N2508,10,0)</f>
        <v>Rua Marília, 215 - Rosário</v>
      </c>
      <c r="V967" s="59" t="str">
        <f>VLOOKUP(B967,SAOM!B$2:P2508,12,0)</f>
        <v>(37) 3331-6317</v>
      </c>
      <c r="W967" s="181" t="str">
        <f>VLOOKUP(B967,SAOM!B$2:O2508,11,0)</f>
        <v>35540-000</v>
      </c>
      <c r="X967" s="35" t="str">
        <f>VLOOKUP(B967,SAOM!B$2:Q2508,13,0)</f>
        <v>00:20:0E:10:4C:D7</v>
      </c>
      <c r="Y967" s="28">
        <v>41169</v>
      </c>
      <c r="Z967" s="44" t="s">
        <v>6086</v>
      </c>
      <c r="AA967" s="60">
        <v>41170</v>
      </c>
      <c r="AB967" s="32">
        <f>VLOOKUP(C967,Relatorios!A$3:B1738,2,0)</f>
        <v>41299</v>
      </c>
      <c r="AC967" s="49"/>
      <c r="AD967" s="60" t="str">
        <f>VLOOKUP(B967,SAOM!B$2:T2508,16,0)</f>
        <v>-</v>
      </c>
      <c r="AE967" s="60">
        <f t="shared" si="45"/>
        <v>41260</v>
      </c>
      <c r="AF967" s="60">
        <v>41253</v>
      </c>
      <c r="AG967" s="60">
        <v>41262</v>
      </c>
      <c r="AH967" s="187" t="s">
        <v>8981</v>
      </c>
      <c r="AI967" s="121" t="s">
        <v>12553</v>
      </c>
      <c r="AJ967" s="121" t="s">
        <v>13668</v>
      </c>
      <c r="AK967" s="44"/>
    </row>
    <row r="968" spans="1:37" s="62" customFormat="1" ht="15.75" customHeight="1">
      <c r="A968" s="43">
        <v>4228</v>
      </c>
      <c r="B968" s="35">
        <v>4228</v>
      </c>
      <c r="C968" s="35">
        <v>4228</v>
      </c>
      <c r="D968" s="37" t="str">
        <f>VLOOKUP(B968,SAOM!B$2:H2625,7,0)</f>
        <v xml:space="preserve">SES-OLRA-4228 </v>
      </c>
      <c r="E968" s="28">
        <v>41141</v>
      </c>
      <c r="F968" s="28">
        <f t="shared" si="48"/>
        <v>41186</v>
      </c>
      <c r="G968" s="15">
        <f>VLOOKUP(B968,SAOM!B$2:D2512,3,0)</f>
        <v>41186</v>
      </c>
      <c r="H968" s="28">
        <f t="shared" si="44"/>
        <v>41201</v>
      </c>
      <c r="I968" s="28" t="s">
        <v>497</v>
      </c>
      <c r="J968" s="52" t="s">
        <v>511</v>
      </c>
      <c r="K968" s="37" t="str">
        <f>VLOOKUP(B968,SAOM!B$2:H2509,4,0)</f>
        <v>Aceito</v>
      </c>
      <c r="L968" s="12" t="s">
        <v>495</v>
      </c>
      <c r="M968" s="52" t="s">
        <v>497</v>
      </c>
      <c r="N968" s="44" t="s">
        <v>5171</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5" t="str">
        <f>VLOOKUP(B968,SAOM!B$2:O2509,11,0)</f>
        <v>35540-000</v>
      </c>
      <c r="X968" s="37" t="str">
        <f>VLOOKUP(B968,SAOM!B$2:Q2509,13,0)</f>
        <v>00:20:0E:10:4F:56</v>
      </c>
      <c r="Y968" s="28">
        <v>41171</v>
      </c>
      <c r="Z968" s="13" t="s">
        <v>6086</v>
      </c>
      <c r="AA968" s="60">
        <v>41171</v>
      </c>
      <c r="AB968" s="32">
        <f>VLOOKUP(C968,Relatorios!A$3:B1739,2,0)</f>
        <v>41254</v>
      </c>
      <c r="AC968" s="49"/>
      <c r="AD968" s="16" t="str">
        <f>VLOOKUP(B968,SAOM!B$2:T2509,16,0)</f>
        <v>-</v>
      </c>
      <c r="AE968" s="16">
        <f t="shared" si="45"/>
        <v>41261</v>
      </c>
      <c r="AF968" s="60">
        <v>41197</v>
      </c>
      <c r="AG968" s="60">
        <v>41200</v>
      </c>
      <c r="AH968" s="187" t="s">
        <v>487</v>
      </c>
      <c r="AI968" s="121" t="s">
        <v>9031</v>
      </c>
      <c r="AJ968" s="7" t="s">
        <v>4492</v>
      </c>
      <c r="AK968" s="44"/>
    </row>
    <row r="969" spans="1:37" s="17" customFormat="1" ht="15.75" customHeight="1">
      <c r="A969" s="43">
        <v>4191</v>
      </c>
      <c r="B969" s="35">
        <v>4191</v>
      </c>
      <c r="C969" s="35">
        <v>4191</v>
      </c>
      <c r="D969" s="37" t="str">
        <f>VLOOKUP(B969,SAOM!B$2:H2626,7,0)</f>
        <v xml:space="preserve">SES-ITAS-4191 </v>
      </c>
      <c r="E969" s="15">
        <v>41138</v>
      </c>
      <c r="F969" s="15">
        <f t="shared" si="48"/>
        <v>41183</v>
      </c>
      <c r="G969" s="15">
        <f>VLOOKUP(B969,SAOM!B$2:D2513,3,0)</f>
        <v>41183</v>
      </c>
      <c r="H969" s="15">
        <f t="shared" si="44"/>
        <v>41198</v>
      </c>
      <c r="I969" s="15" t="s">
        <v>497</v>
      </c>
      <c r="J969" s="12" t="s">
        <v>511</v>
      </c>
      <c r="K969" s="37" t="str">
        <f>VLOOKUP(B969,SAOM!B$2:H2510,4,0)</f>
        <v>Aceito</v>
      </c>
      <c r="L969" s="12" t="s">
        <v>495</v>
      </c>
      <c r="M969" s="12" t="s">
        <v>497</v>
      </c>
      <c r="N969" s="13" t="s">
        <v>6864</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5" t="str">
        <f>VLOOKUP(B969,SAOM!B$2:O2510,11,0)</f>
        <v>36788-000</v>
      </c>
      <c r="X969" s="37" t="str">
        <f>VLOOKUP(B969,SAOM!B$2:Q2510,13,0)</f>
        <v>00:20:0e:10:55:52</v>
      </c>
      <c r="Y969" s="15">
        <v>41256</v>
      </c>
      <c r="Z969" s="13" t="s">
        <v>13126</v>
      </c>
      <c r="AA969" s="16">
        <v>41256</v>
      </c>
      <c r="AB969" s="32">
        <f>VLOOKUP(C969,Relatorios!A$3:B1740,2,0)</f>
        <v>41291</v>
      </c>
      <c r="AC969" s="45"/>
      <c r="AD969" s="16" t="str">
        <f>VLOOKUP(B969,SAOM!B$2:T2510,16,0)</f>
        <v>-</v>
      </c>
      <c r="AE969" s="16">
        <f t="shared" si="45"/>
        <v>41346</v>
      </c>
      <c r="AF969" s="16" t="s">
        <v>4492</v>
      </c>
      <c r="AG969" s="16"/>
      <c r="AH969" s="51"/>
      <c r="AI969" s="120"/>
      <c r="AJ969" s="120" t="s">
        <v>4492</v>
      </c>
      <c r="AK969" s="13"/>
    </row>
    <row r="970" spans="1:37" s="17" customFormat="1" ht="15.75" customHeight="1">
      <c r="A970" s="43">
        <v>4252</v>
      </c>
      <c r="B970" s="35">
        <v>4252</v>
      </c>
      <c r="C970" s="35">
        <v>4252</v>
      </c>
      <c r="D970" s="37" t="str">
        <f>VLOOKUP(B970,SAOM!B$2:H2627,7,0)</f>
        <v>SES-MAFE-4252</v>
      </c>
      <c r="E970" s="15">
        <v>41145</v>
      </c>
      <c r="F970" s="15">
        <f t="shared" si="48"/>
        <v>41190</v>
      </c>
      <c r="G970" s="15">
        <f>VLOOKUP(B970,SAOM!B$2:D2514,3,0)</f>
        <v>41190</v>
      </c>
      <c r="H970" s="15">
        <f t="shared" si="44"/>
        <v>41205</v>
      </c>
      <c r="I970" s="15" t="s">
        <v>497</v>
      </c>
      <c r="J970" s="12" t="s">
        <v>511</v>
      </c>
      <c r="K970" s="37" t="str">
        <f>VLOOKUP(B970,SAOM!B$2:H2511,4,0)</f>
        <v>Aceito</v>
      </c>
      <c r="L970" s="12" t="s">
        <v>495</v>
      </c>
      <c r="M970" s="12" t="s">
        <v>497</v>
      </c>
      <c r="N970" s="13" t="s">
        <v>7009</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5" t="str">
        <f>VLOOKUP(B970,SAOM!B$2:O2511,11,0)</f>
        <v>37517-000</v>
      </c>
      <c r="X970" s="37" t="str">
        <f>VLOOKUP(B970,SAOM!B$2:Q2511,13,0)</f>
        <v>00:20:0E:10:4C:76</v>
      </c>
      <c r="Y970" s="15">
        <v>41170</v>
      </c>
      <c r="Z970" s="13" t="s">
        <v>7857</v>
      </c>
      <c r="AA970" s="16">
        <v>41170</v>
      </c>
      <c r="AB970" s="32">
        <f>VLOOKUP(C970,Relatorios!A$3:B1741,2,0)</f>
        <v>41193</v>
      </c>
      <c r="AC970" s="45"/>
      <c r="AD970" s="16" t="str">
        <f>VLOOKUP(B970,SAOM!B$2:T2511,16,0)</f>
        <v>-</v>
      </c>
      <c r="AE970" s="16">
        <f t="shared" si="45"/>
        <v>41260</v>
      </c>
      <c r="AF970" s="16" t="s">
        <v>4492</v>
      </c>
      <c r="AG970" s="16"/>
      <c r="AH970" s="51"/>
      <c r="AI970" s="120"/>
      <c r="AJ970" s="120"/>
      <c r="AK970" s="13"/>
    </row>
    <row r="971" spans="1:37" s="62" customFormat="1" ht="15.75" customHeight="1">
      <c r="A971" s="43">
        <v>4227</v>
      </c>
      <c r="B971" s="35">
        <v>4227</v>
      </c>
      <c r="C971" s="35">
        <v>4227</v>
      </c>
      <c r="D971" s="37" t="str">
        <f>VLOOKUP(B971,SAOM!B$2:H2628,7,0)</f>
        <v>SES-OLRA-4227</v>
      </c>
      <c r="E971" s="28">
        <v>41145</v>
      </c>
      <c r="F971" s="28">
        <f t="shared" si="48"/>
        <v>41190</v>
      </c>
      <c r="G971" s="15">
        <f>VLOOKUP(B971,SAOM!B$2:D2515,3,0)</f>
        <v>41190</v>
      </c>
      <c r="H971" s="28">
        <f t="shared" si="44"/>
        <v>41205</v>
      </c>
      <c r="I971" s="28" t="s">
        <v>497</v>
      </c>
      <c r="J971" s="52" t="s">
        <v>511</v>
      </c>
      <c r="K971" s="37" t="str">
        <f>VLOOKUP(B971,SAOM!B$2:H2512,4,0)</f>
        <v>Aceito</v>
      </c>
      <c r="L971" s="12" t="s">
        <v>495</v>
      </c>
      <c r="M971" s="52" t="s">
        <v>497</v>
      </c>
      <c r="N971" s="44" t="s">
        <v>5171</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5" t="str">
        <f>VLOOKUP(B971,SAOM!B$2:O2512,11,0)</f>
        <v>35540-000</v>
      </c>
      <c r="X971" s="37" t="str">
        <f>VLOOKUP(B971,SAOM!B$2:Q2512,13,0)</f>
        <v>00:20:0E:10:4F:35</v>
      </c>
      <c r="Y971" s="28">
        <v>41165</v>
      </c>
      <c r="Z971" s="44" t="s">
        <v>6194</v>
      </c>
      <c r="AA971" s="60">
        <v>41166</v>
      </c>
      <c r="AB971" s="32">
        <f>VLOOKUP(C971,Relatorios!A$3:B1742,2,0)</f>
        <v>41299</v>
      </c>
      <c r="AC971" s="49"/>
      <c r="AD971" s="16" t="str">
        <f>VLOOKUP(B971,SAOM!B$2:T2512,16,0)</f>
        <v>-</v>
      </c>
      <c r="AE971" s="16">
        <f t="shared" si="45"/>
        <v>41256</v>
      </c>
      <c r="AF971" s="60" t="s">
        <v>4492</v>
      </c>
      <c r="AG971" s="60"/>
      <c r="AH971" s="187"/>
      <c r="AI971" s="121"/>
      <c r="AJ971" s="121"/>
      <c r="AK971" s="44"/>
    </row>
    <row r="972" spans="1:37" s="62" customFormat="1" ht="15.75" customHeight="1">
      <c r="A972" s="43">
        <v>4246</v>
      </c>
      <c r="B972" s="35">
        <v>4246</v>
      </c>
      <c r="C972" s="35">
        <v>4246</v>
      </c>
      <c r="D972" s="37" t="str">
        <f>VLOOKUP(B972,SAOM!B$2:H2629,7,0)</f>
        <v>SES-MAFE-4246</v>
      </c>
      <c r="E972" s="28">
        <v>41145</v>
      </c>
      <c r="F972" s="28">
        <f t="shared" si="48"/>
        <v>41190</v>
      </c>
      <c r="G972" s="15">
        <f>VLOOKUP(B972,SAOM!B$2:D2516,3,0)</f>
        <v>41190</v>
      </c>
      <c r="H972" s="28">
        <f t="shared" si="44"/>
        <v>41205</v>
      </c>
      <c r="I972" s="28" t="s">
        <v>497</v>
      </c>
      <c r="J972" s="52" t="s">
        <v>511</v>
      </c>
      <c r="K972" s="37" t="str">
        <f>VLOOKUP(B972,SAOM!B$2:H2513,4,0)</f>
        <v>Aceito</v>
      </c>
      <c r="L972" s="12" t="s">
        <v>495</v>
      </c>
      <c r="M972" s="52" t="s">
        <v>497</v>
      </c>
      <c r="N972" s="44" t="s">
        <v>7009</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5" t="str">
        <f>VLOOKUP(B972,SAOM!B$2:O2513,11,0)</f>
        <v>37517-000</v>
      </c>
      <c r="X972" s="37" t="str">
        <f>VLOOKUP(B972,SAOM!B$2:Q2513,13,0)</f>
        <v>00:20:0E:10:4B:07</v>
      </c>
      <c r="Y972" s="28">
        <v>41176</v>
      </c>
      <c r="Z972" s="44" t="s">
        <v>8160</v>
      </c>
      <c r="AA972" s="60">
        <v>41183</v>
      </c>
      <c r="AB972" s="32">
        <f>VLOOKUP(C972,Relatorios!A$3:B1743,2,0)</f>
        <v>41299</v>
      </c>
      <c r="AC972" s="49" t="s">
        <v>8301</v>
      </c>
      <c r="AD972" s="16" t="str">
        <f>VLOOKUP(B972,SAOM!B$2:T2513,16,0)</f>
        <v>-</v>
      </c>
      <c r="AE972" s="16">
        <f t="shared" si="45"/>
        <v>41273</v>
      </c>
      <c r="AF972" s="60">
        <v>41205</v>
      </c>
      <c r="AG972" s="60"/>
      <c r="AH972" s="187" t="s">
        <v>495</v>
      </c>
      <c r="AI972" s="121" t="s">
        <v>9106</v>
      </c>
      <c r="AJ972" s="121" t="s">
        <v>4492</v>
      </c>
      <c r="AK972" s="44"/>
    </row>
    <row r="973" spans="1:37" s="17" customFormat="1" ht="15.75" customHeight="1">
      <c r="A973" s="43">
        <v>4233</v>
      </c>
      <c r="B973" s="35">
        <v>4233</v>
      </c>
      <c r="C973" s="35">
        <v>4233</v>
      </c>
      <c r="D973" s="37" t="str">
        <f>VLOOKUP(B973,SAOM!B$2:H2630,7,0)</f>
        <v>SES-PEES-4233</v>
      </c>
      <c r="E973" s="15">
        <v>41145</v>
      </c>
      <c r="F973" s="15">
        <f t="shared" si="48"/>
        <v>41190</v>
      </c>
      <c r="G973" s="15">
        <f>VLOOKUP(B973,SAOM!B$2:D2517,3,0)</f>
        <v>41190</v>
      </c>
      <c r="H973" s="15">
        <f t="shared" si="44"/>
        <v>41205</v>
      </c>
      <c r="I973" s="15" t="s">
        <v>497</v>
      </c>
      <c r="J973" s="12" t="s">
        <v>511</v>
      </c>
      <c r="K973" s="37" t="str">
        <f>VLOOKUP(B973,SAOM!B$2:H2514,4,0)</f>
        <v>Aceito</v>
      </c>
      <c r="L973" s="12" t="s">
        <v>495</v>
      </c>
      <c r="M973" s="12" t="s">
        <v>497</v>
      </c>
      <c r="N973" s="13" t="s">
        <v>1857</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5" t="str">
        <f>VLOOKUP(B973,SAOM!B$2:O2514,11,0)</f>
        <v>37260-000</v>
      </c>
      <c r="X973" s="37" t="str">
        <f>VLOOKUP(B973,SAOM!B$2:Q2514,13,0)</f>
        <v>00:20:0e:10:55:6f</v>
      </c>
      <c r="Y973" s="15">
        <v>41263</v>
      </c>
      <c r="Z973" s="13" t="s">
        <v>5739</v>
      </c>
      <c r="AA973" s="16">
        <v>41263</v>
      </c>
      <c r="AB973" s="32">
        <f>VLOOKUP(C973,Relatorios!A$3:B1744,2,0)</f>
        <v>41291</v>
      </c>
      <c r="AC973" s="45"/>
      <c r="AD973" s="16" t="str">
        <f>VLOOKUP(B973,SAOM!B$2:T2514,16,0)</f>
        <v>-</v>
      </c>
      <c r="AE973" s="16">
        <f t="shared" si="45"/>
        <v>41353</v>
      </c>
      <c r="AF973" s="16" t="s">
        <v>4492</v>
      </c>
      <c r="AG973" s="16"/>
      <c r="AH973" s="51"/>
      <c r="AI973" s="120"/>
      <c r="AJ973" s="120"/>
      <c r="AK973" s="13"/>
    </row>
    <row r="974" spans="1:37" s="17" customFormat="1" ht="15.75" customHeight="1">
      <c r="A974" s="43">
        <v>4238</v>
      </c>
      <c r="B974" s="35">
        <v>4238</v>
      </c>
      <c r="C974" s="35">
        <v>4238</v>
      </c>
      <c r="D974" s="37" t="str">
        <f>VLOOKUP(B974,SAOM!B$2:H2631,7,0)</f>
        <v>SES-SADO-4238</v>
      </c>
      <c r="E974" s="15">
        <v>41145</v>
      </c>
      <c r="F974" s="15">
        <f t="shared" si="48"/>
        <v>41190</v>
      </c>
      <c r="G974" s="15">
        <f>VLOOKUP(B974,SAOM!B$2:D2518,3,0)</f>
        <v>41190</v>
      </c>
      <c r="H974" s="15">
        <f t="shared" si="44"/>
        <v>41205</v>
      </c>
      <c r="I974" s="15" t="s">
        <v>497</v>
      </c>
      <c r="J974" s="12" t="s">
        <v>511</v>
      </c>
      <c r="K974" s="37" t="str">
        <f>VLOOKUP(B974,SAOM!B$2:H2515,4,0)</f>
        <v>Aceito</v>
      </c>
      <c r="L974" s="12" t="s">
        <v>676</v>
      </c>
      <c r="M974" s="12" t="s">
        <v>497</v>
      </c>
      <c r="N974" s="13" t="s">
        <v>3629</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5" t="str">
        <f>VLOOKUP(B974,SAOM!B$2:O2515,11,0)</f>
        <v>32450-000</v>
      </c>
      <c r="X974" s="37" t="str">
        <f>VLOOKUP(B974,SAOM!B$2:Q2515,13,0)</f>
        <v>00:20:0e:10:55:6c</v>
      </c>
      <c r="Y974" s="15">
        <v>41211</v>
      </c>
      <c r="Z974" s="13" t="s">
        <v>4098</v>
      </c>
      <c r="AA974" s="16">
        <v>41211</v>
      </c>
      <c r="AB974" s="32" t="e">
        <f>VLOOKUP(C974,Relatorios!A$3:B1745,2,0)</f>
        <v>#N/A</v>
      </c>
      <c r="AC974" s="45"/>
      <c r="AD974" s="16" t="str">
        <f>VLOOKUP(B974,SAOM!B$2:T2515,16,0)</f>
        <v>-</v>
      </c>
      <c r="AE974" s="16">
        <f t="shared" si="45"/>
        <v>41301</v>
      </c>
      <c r="AF974" s="16" t="s">
        <v>4492</v>
      </c>
      <c r="AG974" s="16"/>
      <c r="AH974" s="51"/>
      <c r="AI974" s="120"/>
      <c r="AJ974" s="120"/>
      <c r="AK974" s="13"/>
    </row>
    <row r="975" spans="1:37" s="17" customFormat="1" ht="15.75" customHeight="1">
      <c r="A975" s="43">
        <v>4251</v>
      </c>
      <c r="B975" s="35">
        <v>4251</v>
      </c>
      <c r="C975" s="35">
        <v>4251</v>
      </c>
      <c r="D975" s="37" t="str">
        <f>VLOOKUP(B975,SAOM!B$2:H2632,7,0)</f>
        <v>SES-MAFE-4251</v>
      </c>
      <c r="E975" s="15">
        <v>41145</v>
      </c>
      <c r="F975" s="15">
        <f t="shared" si="48"/>
        <v>41190</v>
      </c>
      <c r="G975" s="15">
        <f>VLOOKUP(B975,SAOM!B$2:D2519,3,0)</f>
        <v>41190</v>
      </c>
      <c r="H975" s="15">
        <f t="shared" si="44"/>
        <v>41205</v>
      </c>
      <c r="I975" s="15" t="s">
        <v>497</v>
      </c>
      <c r="J975" s="12" t="s">
        <v>511</v>
      </c>
      <c r="K975" s="37" t="str">
        <f>VLOOKUP(B975,SAOM!B$2:H2516,4,0)</f>
        <v>Aceito</v>
      </c>
      <c r="L975" s="12" t="s">
        <v>495</v>
      </c>
      <c r="M975" s="12" t="s">
        <v>497</v>
      </c>
      <c r="N975" s="13" t="s">
        <v>7009</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5" t="str">
        <f>VLOOKUP(B975,SAOM!B$2:O2516,11,0)</f>
        <v>37517-000</v>
      </c>
      <c r="X975" s="37" t="str">
        <f>VLOOKUP(B975,SAOM!B$2:Q2516,13,0)</f>
        <v>00:20:0E:10:4A:AD</v>
      </c>
      <c r="Y975" s="15">
        <v>41172</v>
      </c>
      <c r="Z975" s="13" t="s">
        <v>7857</v>
      </c>
      <c r="AA975" s="16">
        <v>41172</v>
      </c>
      <c r="AB975" s="32">
        <f>VLOOKUP(C975,Relatorios!A$3:B1746,2,0)</f>
        <v>41193</v>
      </c>
      <c r="AC975" s="45"/>
      <c r="AD975" s="16" t="str">
        <f>VLOOKUP(B975,SAOM!B$2:T2516,16,0)</f>
        <v>-</v>
      </c>
      <c r="AE975" s="16">
        <f t="shared" si="45"/>
        <v>41262</v>
      </c>
      <c r="AF975" s="16" t="s">
        <v>4492</v>
      </c>
      <c r="AG975" s="16"/>
      <c r="AH975" s="51"/>
      <c r="AI975" s="120"/>
      <c r="AJ975" s="120"/>
      <c r="AK975" s="13"/>
    </row>
    <row r="976" spans="1:37" s="62" customFormat="1" ht="15.75" customHeight="1">
      <c r="A976" s="43">
        <v>4225</v>
      </c>
      <c r="B976" s="35">
        <v>4225</v>
      </c>
      <c r="C976" s="35">
        <v>4225</v>
      </c>
      <c r="D976" s="37" t="str">
        <f>VLOOKUP(B976,SAOM!B$2:H2633,7,0)</f>
        <v>SES-OLRA-4225</v>
      </c>
      <c r="E976" s="28">
        <v>41145</v>
      </c>
      <c r="F976" s="28">
        <f t="shared" si="48"/>
        <v>41190</v>
      </c>
      <c r="G976" s="15">
        <f>VLOOKUP(B976,SAOM!B$2:D2520,3,0)</f>
        <v>41190</v>
      </c>
      <c r="H976" s="28">
        <f t="shared" si="44"/>
        <v>41205</v>
      </c>
      <c r="I976" s="28" t="s">
        <v>497</v>
      </c>
      <c r="J976" s="52" t="s">
        <v>511</v>
      </c>
      <c r="K976" s="37" t="str">
        <f>VLOOKUP(B976,SAOM!B$2:H2517,4,0)</f>
        <v>Aceito</v>
      </c>
      <c r="L976" s="12" t="s">
        <v>495</v>
      </c>
      <c r="M976" s="52" t="s">
        <v>497</v>
      </c>
      <c r="N976" s="44" t="s">
        <v>5171</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5" t="str">
        <f>VLOOKUP(B976,SAOM!B$2:O2517,11,0)</f>
        <v>35540-000</v>
      </c>
      <c r="X976" s="37" t="str">
        <f>VLOOKUP(B976,SAOM!B$2:Q2517,13,0)</f>
        <v>00:20:0E:10:51:D9</v>
      </c>
      <c r="Y976" s="28">
        <v>41166</v>
      </c>
      <c r="Z976" s="44" t="s">
        <v>6194</v>
      </c>
      <c r="AA976" s="60">
        <v>41166</v>
      </c>
      <c r="AB976" s="32">
        <f>VLOOKUP(C976,Relatorios!A$3:B1747,2,0)</f>
        <v>41299</v>
      </c>
      <c r="AC976" s="49"/>
      <c r="AD976" s="16" t="str">
        <f>VLOOKUP(B976,SAOM!B$2:T2517,16,0)</f>
        <v>-</v>
      </c>
      <c r="AE976" s="16">
        <f t="shared" si="45"/>
        <v>41256</v>
      </c>
      <c r="AF976" s="60" t="s">
        <v>4492</v>
      </c>
      <c r="AG976" s="60"/>
      <c r="AH976" s="187"/>
      <c r="AI976" s="121"/>
      <c r="AJ976" s="121"/>
      <c r="AK976" s="44"/>
    </row>
    <row r="977" spans="1:37" s="17" customFormat="1" ht="15.75" customHeight="1">
      <c r="A977" s="43">
        <v>4243</v>
      </c>
      <c r="B977" s="35">
        <v>4243</v>
      </c>
      <c r="C977" s="35">
        <v>4243</v>
      </c>
      <c r="D977" s="37" t="str">
        <f>VLOOKUP(B977,SAOM!B$2:H2634,7,0)</f>
        <v>SES-JAUI-4243</v>
      </c>
      <c r="E977" s="15">
        <v>41145</v>
      </c>
      <c r="F977" s="15">
        <f t="shared" si="48"/>
        <v>41190</v>
      </c>
      <c r="G977" s="15">
        <f>VLOOKUP(B977,SAOM!B$2:D2521,3,0)</f>
        <v>41190</v>
      </c>
      <c r="H977" s="15">
        <f t="shared" si="44"/>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5" t="str">
        <f>VLOOKUP(B977,SAOM!B$2:O2518,11,0)</f>
        <v>37965-000</v>
      </c>
      <c r="X977" s="37" t="str">
        <f>VLOOKUP(B977,SAOM!B$2:Q2518,13,0)</f>
        <v>00:20:0E:10:54:F4</v>
      </c>
      <c r="Y977" s="15">
        <v>41213</v>
      </c>
      <c r="Z977" s="13" t="s">
        <v>5316</v>
      </c>
      <c r="AA977" s="16">
        <v>41213</v>
      </c>
      <c r="AB977" s="32">
        <f>VLOOKUP(C977,Relatorios!A$3:B1748,2,0)</f>
        <v>41254</v>
      </c>
      <c r="AC977" s="45"/>
      <c r="AD977" s="16" t="str">
        <f>VLOOKUP(B977,SAOM!B$2:T2518,16,0)</f>
        <v>-</v>
      </c>
      <c r="AE977" s="16">
        <f t="shared" si="45"/>
        <v>41303</v>
      </c>
      <c r="AF977" s="16" t="s">
        <v>4492</v>
      </c>
      <c r="AG977" s="16"/>
      <c r="AH977" s="51"/>
      <c r="AI977" s="120"/>
      <c r="AJ977" s="120"/>
      <c r="AK977" s="13"/>
    </row>
    <row r="978" spans="1:37" s="17" customFormat="1" ht="15.75" customHeight="1">
      <c r="A978" s="43">
        <v>4232</v>
      </c>
      <c r="B978" s="35">
        <v>4232</v>
      </c>
      <c r="C978" s="35">
        <v>4232</v>
      </c>
      <c r="D978" s="37" t="str">
        <f>VLOOKUP(B978,SAOM!B$2:H2635,7,0)</f>
        <v>SES-PEES-4232</v>
      </c>
      <c r="E978" s="15">
        <v>41145</v>
      </c>
      <c r="F978" s="15">
        <f t="shared" si="48"/>
        <v>41190</v>
      </c>
      <c r="G978" s="15">
        <f>VLOOKUP(B978,SAOM!B$2:D2522,3,0)</f>
        <v>41190</v>
      </c>
      <c r="H978" s="15">
        <f t="shared" si="44"/>
        <v>41205</v>
      </c>
      <c r="I978" s="15" t="s">
        <v>497</v>
      </c>
      <c r="J978" s="12" t="s">
        <v>511</v>
      </c>
      <c r="K978" s="37" t="str">
        <f>VLOOKUP(B978,SAOM!B$2:H2519,4,0)</f>
        <v>Aceito</v>
      </c>
      <c r="L978" s="12" t="s">
        <v>495</v>
      </c>
      <c r="M978" s="12" t="s">
        <v>497</v>
      </c>
      <c r="N978" s="13" t="s">
        <v>1857</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5" t="str">
        <f>VLOOKUP(B978,SAOM!B$2:O2519,11,0)</f>
        <v>37260-000</v>
      </c>
      <c r="X978" s="37" t="str">
        <f>VLOOKUP(B978,SAOM!B$2:Q2519,13,0)</f>
        <v>00:20:0e:10:55:77</v>
      </c>
      <c r="Y978" s="15">
        <v>41263</v>
      </c>
      <c r="Z978" s="13" t="s">
        <v>5739</v>
      </c>
      <c r="AA978" s="16">
        <v>41263</v>
      </c>
      <c r="AB978" s="32">
        <f>VLOOKUP(C978,Relatorios!A$3:B1749,2,0)</f>
        <v>41291</v>
      </c>
      <c r="AC978" s="45"/>
      <c r="AD978" s="16" t="str">
        <f>VLOOKUP(B978,SAOM!B$2:T2519,16,0)</f>
        <v>-</v>
      </c>
      <c r="AE978" s="16">
        <f t="shared" si="45"/>
        <v>41353</v>
      </c>
      <c r="AF978" s="16" t="s">
        <v>4492</v>
      </c>
      <c r="AG978" s="16"/>
      <c r="AH978" s="51"/>
      <c r="AI978" s="120"/>
      <c r="AJ978" s="120"/>
      <c r="AK978" s="13"/>
    </row>
    <row r="979" spans="1:37" s="62" customFormat="1" ht="15.75" customHeight="1">
      <c r="A979" s="43">
        <v>4237</v>
      </c>
      <c r="B979" s="35">
        <v>4237</v>
      </c>
      <c r="C979" s="35">
        <v>4237</v>
      </c>
      <c r="D979" s="37" t="str">
        <f>VLOOKUP(B979,SAOM!B$2:H2636,7,0)</f>
        <v>SES-SADO-4237</v>
      </c>
      <c r="E979" s="28">
        <v>41145</v>
      </c>
      <c r="F979" s="28">
        <f t="shared" si="48"/>
        <v>41190</v>
      </c>
      <c r="G979" s="15">
        <f>VLOOKUP(B979,SAOM!B$2:D2523,3,0)</f>
        <v>41190</v>
      </c>
      <c r="H979" s="28">
        <f t="shared" si="44"/>
        <v>41205</v>
      </c>
      <c r="I979" s="28" t="s">
        <v>497</v>
      </c>
      <c r="J979" s="52" t="s">
        <v>511</v>
      </c>
      <c r="K979" s="37" t="str">
        <f>VLOOKUP(B979,SAOM!B$2:H2520,4,0)</f>
        <v>Aceito</v>
      </c>
      <c r="L979" s="52" t="s">
        <v>676</v>
      </c>
      <c r="M979" s="52" t="s">
        <v>497</v>
      </c>
      <c r="N979" s="44" t="s">
        <v>3629</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5" t="str">
        <f>VLOOKUP(B979,SAOM!B$2:O2520,11,0)</f>
        <v>32450-000</v>
      </c>
      <c r="X979" s="37" t="str">
        <f>VLOOKUP(B979,SAOM!B$2:Q2520,13,0)</f>
        <v>00:20:0E:10:55:68</v>
      </c>
      <c r="Y979" s="28">
        <v>41233</v>
      </c>
      <c r="Z979" s="44" t="s">
        <v>4098</v>
      </c>
      <c r="AA979" s="60">
        <v>41234</v>
      </c>
      <c r="AB979" s="32" t="e">
        <f>VLOOKUP(C979,Relatorios!A$3:B1750,2,0)</f>
        <v>#N/A</v>
      </c>
      <c r="AC979" s="49"/>
      <c r="AD979" s="16" t="str">
        <f>VLOOKUP(B979,SAOM!B$2:T2520,16,0)</f>
        <v>-</v>
      </c>
      <c r="AE979" s="60">
        <f t="shared" si="45"/>
        <v>41324</v>
      </c>
      <c r="AF979" s="60" t="s">
        <v>4492</v>
      </c>
      <c r="AG979" s="60"/>
      <c r="AH979" s="187"/>
      <c r="AI979" s="121"/>
      <c r="AJ979" s="121"/>
      <c r="AK979" s="44"/>
    </row>
    <row r="980" spans="1:37" s="62" customFormat="1" ht="15.75" customHeight="1">
      <c r="A980" s="43">
        <v>4249</v>
      </c>
      <c r="B980" s="35">
        <v>4249</v>
      </c>
      <c r="C980" s="35">
        <v>4249</v>
      </c>
      <c r="D980" s="37" t="str">
        <f>VLOOKUP(B980,SAOM!B$2:H2637,7,0)</f>
        <v>SES-MAFE-4249</v>
      </c>
      <c r="E980" s="28">
        <v>41145</v>
      </c>
      <c r="F980" s="28">
        <f t="shared" si="48"/>
        <v>41190</v>
      </c>
      <c r="G980" s="15">
        <f>VLOOKUP(B980,SAOM!B$2:D2524,3,0)</f>
        <v>41190</v>
      </c>
      <c r="H980" s="28">
        <f t="shared" si="44"/>
        <v>41205</v>
      </c>
      <c r="I980" s="28" t="s">
        <v>497</v>
      </c>
      <c r="J980" s="52" t="s">
        <v>511</v>
      </c>
      <c r="K980" s="37" t="str">
        <f>VLOOKUP(B980,SAOM!B$2:H2521,4,0)</f>
        <v>Aceito</v>
      </c>
      <c r="L980" s="12" t="s">
        <v>495</v>
      </c>
      <c r="M980" s="52" t="s">
        <v>497</v>
      </c>
      <c r="N980" s="44" t="s">
        <v>7009</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5" t="str">
        <f>VLOOKUP(B980,SAOM!B$2:O2521,11,0)</f>
        <v>37517-000</v>
      </c>
      <c r="X980" s="37" t="str">
        <f>VLOOKUP(B980,SAOM!B$2:Q2521,13,0)</f>
        <v>00:20:0E:10:4C:61</v>
      </c>
      <c r="Y980" s="28">
        <v>41169</v>
      </c>
      <c r="Z980" s="13" t="s">
        <v>7857</v>
      </c>
      <c r="AA980" s="60">
        <v>41170</v>
      </c>
      <c r="AB980" s="32">
        <f>VLOOKUP(C980,Relatorios!A$3:B1751,2,0)</f>
        <v>41193</v>
      </c>
      <c r="AC980" s="49"/>
      <c r="AD980" s="16" t="str">
        <f>VLOOKUP(B980,SAOM!B$2:T2521,16,0)</f>
        <v>-</v>
      </c>
      <c r="AE980" s="16">
        <f t="shared" si="45"/>
        <v>41260</v>
      </c>
      <c r="AF980" s="60" t="s">
        <v>4492</v>
      </c>
      <c r="AG980" s="60"/>
      <c r="AH980" s="187"/>
      <c r="AI980" s="121"/>
      <c r="AJ980" s="121"/>
      <c r="AK980" s="44"/>
    </row>
    <row r="981" spans="1:37" s="17" customFormat="1" ht="15.75" customHeight="1">
      <c r="A981" s="43">
        <v>4224</v>
      </c>
      <c r="B981" s="35">
        <v>4224</v>
      </c>
      <c r="C981" s="35">
        <v>4224</v>
      </c>
      <c r="D981" s="37" t="str">
        <f>VLOOKUP(B981,SAOM!B$2:H2638,7,0)</f>
        <v>SES-OLRA-4224</v>
      </c>
      <c r="E981" s="15">
        <v>41145</v>
      </c>
      <c r="F981" s="15">
        <f t="shared" si="48"/>
        <v>41190</v>
      </c>
      <c r="G981" s="15">
        <f>VLOOKUP(B981,SAOM!B$2:D2525,3,0)</f>
        <v>41190</v>
      </c>
      <c r="H981" s="15">
        <f t="shared" si="44"/>
        <v>41205</v>
      </c>
      <c r="I981" s="15" t="s">
        <v>497</v>
      </c>
      <c r="J981" s="12" t="s">
        <v>511</v>
      </c>
      <c r="K981" s="37" t="str">
        <f>VLOOKUP(B981,SAOM!B$2:H2522,4,0)</f>
        <v>Aceito</v>
      </c>
      <c r="L981" s="12" t="s">
        <v>495</v>
      </c>
      <c r="M981" s="12" t="s">
        <v>497</v>
      </c>
      <c r="N981" s="13" t="s">
        <v>5171</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5" t="str">
        <f>VLOOKUP(B981,SAOM!B$2:O2522,11,0)</f>
        <v>35540-000</v>
      </c>
      <c r="X981" s="37" t="str">
        <f>VLOOKUP(B981,SAOM!B$2:Q2522,13,0)</f>
        <v>00:20:0E:10:55:1A</v>
      </c>
      <c r="Y981" s="15">
        <v>41262</v>
      </c>
      <c r="Z981" s="13" t="s">
        <v>12528</v>
      </c>
      <c r="AA981" s="16">
        <v>41262</v>
      </c>
      <c r="AB981" s="32">
        <f>VLOOKUP(C981,Relatorios!A$3:B1752,2,0)</f>
        <v>41291</v>
      </c>
      <c r="AC981" s="45"/>
      <c r="AD981" s="16" t="str">
        <f>VLOOKUP(B981,SAOM!B$2:T2522,16,0)</f>
        <v>-</v>
      </c>
      <c r="AE981" s="16">
        <f t="shared" si="45"/>
        <v>41352</v>
      </c>
      <c r="AF981" s="16" t="s">
        <v>4492</v>
      </c>
      <c r="AG981" s="16"/>
      <c r="AH981" s="51"/>
      <c r="AI981" s="120"/>
      <c r="AJ981" s="120"/>
      <c r="AK981" s="13"/>
    </row>
    <row r="982" spans="1:37" s="62" customFormat="1" ht="15.75" customHeight="1">
      <c r="A982" s="43">
        <v>4239</v>
      </c>
      <c r="B982" s="35">
        <v>4239</v>
      </c>
      <c r="C982" s="35">
        <v>4239</v>
      </c>
      <c r="D982" s="37" t="str">
        <f>VLOOKUP(B982,SAOM!B$2:H2639,7,0)</f>
        <v>SES-SADO-4239</v>
      </c>
      <c r="E982" s="28">
        <v>41145</v>
      </c>
      <c r="F982" s="28">
        <f t="shared" si="48"/>
        <v>41190</v>
      </c>
      <c r="G982" s="15">
        <f>VLOOKUP(B982,SAOM!B$2:D2526,3,0)</f>
        <v>41190</v>
      </c>
      <c r="H982" s="28">
        <f t="shared" si="44"/>
        <v>41205</v>
      </c>
      <c r="I982" s="28" t="s">
        <v>497</v>
      </c>
      <c r="J982" s="52" t="s">
        <v>511</v>
      </c>
      <c r="K982" s="37" t="str">
        <f>VLOOKUP(B982,SAOM!B$2:H2523,4,0)</f>
        <v>Aceito</v>
      </c>
      <c r="L982" s="52" t="s">
        <v>676</v>
      </c>
      <c r="M982" s="52" t="s">
        <v>497</v>
      </c>
      <c r="N982" s="44" t="s">
        <v>3629</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5" t="str">
        <f>VLOOKUP(B982,SAOM!B$2:O2523,11,0)</f>
        <v>32450-000</v>
      </c>
      <c r="X982" s="37" t="str">
        <f>VLOOKUP(B982,SAOM!B$2:Q2523,13,0)</f>
        <v>00:20:0E:10:54:59</v>
      </c>
      <c r="Y982" s="28">
        <v>41220</v>
      </c>
      <c r="Z982" s="44" t="s">
        <v>4098</v>
      </c>
      <c r="AA982" s="60">
        <v>41221</v>
      </c>
      <c r="AB982" s="32" t="e">
        <f>VLOOKUP(C982,Relatorios!A$3:B1753,2,0)</f>
        <v>#N/A</v>
      </c>
      <c r="AC982" s="49"/>
      <c r="AD982" s="16" t="str">
        <f>VLOOKUP(B982,SAOM!B$2:T2523,16,0)</f>
        <v>-</v>
      </c>
      <c r="AE982" s="60">
        <f t="shared" si="45"/>
        <v>41311</v>
      </c>
      <c r="AF982" s="60" t="s">
        <v>4492</v>
      </c>
      <c r="AG982" s="60"/>
      <c r="AH982" s="187"/>
      <c r="AI982" s="121"/>
      <c r="AJ982" s="121"/>
      <c r="AK982" s="44"/>
    </row>
    <row r="983" spans="1:37" s="62" customFormat="1" ht="15.75" customHeight="1">
      <c r="A983" s="43">
        <v>4231</v>
      </c>
      <c r="B983" s="35">
        <v>4231</v>
      </c>
      <c r="C983" s="35">
        <v>4231</v>
      </c>
      <c r="D983" s="37" t="str">
        <f>VLOOKUP(B983,SAOM!B$2:H2640,7,0)</f>
        <v>SES-PEES-4231</v>
      </c>
      <c r="E983" s="28">
        <v>41145</v>
      </c>
      <c r="F983" s="28">
        <f t="shared" si="48"/>
        <v>41190</v>
      </c>
      <c r="G983" s="15">
        <f>VLOOKUP(B983,SAOM!B$2:D2527,3,0)</f>
        <v>41190</v>
      </c>
      <c r="H983" s="28">
        <f t="shared" si="44"/>
        <v>41205</v>
      </c>
      <c r="I983" s="28" t="s">
        <v>497</v>
      </c>
      <c r="J983" s="52" t="s">
        <v>511</v>
      </c>
      <c r="K983" s="37" t="str">
        <f>VLOOKUP(B983,SAOM!B$2:H2524,4,0)</f>
        <v>Aceito</v>
      </c>
      <c r="L983" s="12" t="s">
        <v>495</v>
      </c>
      <c r="M983" s="52" t="s">
        <v>497</v>
      </c>
      <c r="N983" s="44" t="s">
        <v>1857</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5" t="str">
        <f>VLOOKUP(B983,SAOM!B$2:O2524,11,0)</f>
        <v>37260-000</v>
      </c>
      <c r="X983" s="37" t="str">
        <f>VLOOKUP(B983,SAOM!B$2:Q2524,13,0)</f>
        <v>00:20:0e:10:4c:a4</v>
      </c>
      <c r="Y983" s="28">
        <v>41180</v>
      </c>
      <c r="Z983" s="44" t="s">
        <v>7857</v>
      </c>
      <c r="AA983" s="60">
        <v>41183</v>
      </c>
      <c r="AB983" s="32">
        <f>VLOOKUP(C983,Relatorios!A$3:B1754,2,0)</f>
        <v>41193</v>
      </c>
      <c r="AC983" s="49"/>
      <c r="AD983" s="16" t="str">
        <f>VLOOKUP(B983,SAOM!B$2:T2524,16,0)</f>
        <v>-</v>
      </c>
      <c r="AE983" s="16">
        <f t="shared" si="45"/>
        <v>41273</v>
      </c>
      <c r="AF983" s="60" t="s">
        <v>4492</v>
      </c>
      <c r="AG983" s="60"/>
      <c r="AH983" s="187"/>
      <c r="AI983" s="121"/>
      <c r="AJ983" s="121"/>
      <c r="AK983" s="44"/>
    </row>
    <row r="984" spans="1:37" s="62" customFormat="1" ht="15.75" customHeight="1">
      <c r="A984" s="43">
        <v>4234</v>
      </c>
      <c r="B984" s="35">
        <v>4234</v>
      </c>
      <c r="C984" s="35">
        <v>4234</v>
      </c>
      <c r="D984" s="37" t="str">
        <f>VLOOKUP(B984,SAOM!B$2:H2641,7,0)</f>
        <v>SES-PEES-4234</v>
      </c>
      <c r="E984" s="28">
        <v>41145</v>
      </c>
      <c r="F984" s="28">
        <f t="shared" si="48"/>
        <v>41190</v>
      </c>
      <c r="G984" s="15">
        <f>VLOOKUP(B984,SAOM!B$2:D2528,3,0)</f>
        <v>41190</v>
      </c>
      <c r="H984" s="28">
        <f t="shared" si="44"/>
        <v>41205</v>
      </c>
      <c r="I984" s="28" t="s">
        <v>497</v>
      </c>
      <c r="J984" s="52" t="s">
        <v>511</v>
      </c>
      <c r="K984" s="37" t="str">
        <f>VLOOKUP(B984,SAOM!B$2:H2525,4,0)</f>
        <v>Aceito</v>
      </c>
      <c r="L984" s="12" t="s">
        <v>495</v>
      </c>
      <c r="M984" s="52" t="s">
        <v>497</v>
      </c>
      <c r="N984" s="44" t="s">
        <v>1857</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5" t="str">
        <f>VLOOKUP(B984,SAOM!B$2:O2525,11,0)</f>
        <v>37260-000</v>
      </c>
      <c r="X984" s="37" t="str">
        <f>VLOOKUP(B984,SAOM!B$2:Q2525,13,0)</f>
        <v>00:20:0E:10:4C:78</v>
      </c>
      <c r="Y984" s="28">
        <v>41179</v>
      </c>
      <c r="Z984" s="44" t="s">
        <v>7857</v>
      </c>
      <c r="AA984" s="60">
        <v>41179</v>
      </c>
      <c r="AB984" s="32">
        <f>VLOOKUP(C984,Relatorios!A$3:B1755,2,0)</f>
        <v>41193</v>
      </c>
      <c r="AC984" s="49"/>
      <c r="AD984" s="16" t="str">
        <f>VLOOKUP(B984,SAOM!B$2:T2525,16,0)</f>
        <v>-</v>
      </c>
      <c r="AE984" s="16">
        <f t="shared" si="45"/>
        <v>41269</v>
      </c>
      <c r="AF984" s="60" t="s">
        <v>4492</v>
      </c>
      <c r="AG984" s="60"/>
      <c r="AH984" s="187"/>
      <c r="AI984" s="121"/>
      <c r="AJ984" s="121"/>
      <c r="AK984" s="44"/>
    </row>
    <row r="985" spans="1:37" s="62" customFormat="1" ht="15.75" customHeight="1">
      <c r="A985" s="35">
        <v>4248</v>
      </c>
      <c r="B985" s="35">
        <v>4248</v>
      </c>
      <c r="C985" s="35">
        <v>4248</v>
      </c>
      <c r="D985" s="37" t="str">
        <f>VLOOKUP(B985,SAOM!B$2:H2642,7,0)</f>
        <v>SES-MAFE-4248</v>
      </c>
      <c r="E985" s="28">
        <v>41145</v>
      </c>
      <c r="F985" s="28">
        <f t="shared" si="48"/>
        <v>41190</v>
      </c>
      <c r="G985" s="15">
        <f>VLOOKUP(B985,SAOM!B$2:D2529,3,0)</f>
        <v>41190</v>
      </c>
      <c r="H985" s="28">
        <f t="shared" si="44"/>
        <v>41205</v>
      </c>
      <c r="I985" s="28" t="s">
        <v>497</v>
      </c>
      <c r="J985" s="52" t="s">
        <v>511</v>
      </c>
      <c r="K985" s="37" t="str">
        <f>VLOOKUP(B985,SAOM!B$2:H2526,4,0)</f>
        <v>Aceito</v>
      </c>
      <c r="L985" s="12" t="s">
        <v>495</v>
      </c>
      <c r="M985" s="52" t="s">
        <v>497</v>
      </c>
      <c r="N985" s="44" t="s">
        <v>7009</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5" t="str">
        <f>VLOOKUP(B985,SAOM!B$2:O2526,11,0)</f>
        <v>37517-000</v>
      </c>
      <c r="X985" s="37" t="str">
        <f>VLOOKUP(B985,SAOM!B$2:Q2526,13,0)</f>
        <v>00:20:0E:10:4A:72</v>
      </c>
      <c r="Y985" s="28">
        <v>41169</v>
      </c>
      <c r="Z985" s="13" t="s">
        <v>7857</v>
      </c>
      <c r="AA985" s="60">
        <v>41170</v>
      </c>
      <c r="AB985" s="32">
        <f>VLOOKUP(C985,Relatorios!A$3:B1756,2,0)</f>
        <v>41193</v>
      </c>
      <c r="AC985" s="49"/>
      <c r="AD985" s="16" t="str">
        <f>VLOOKUP(B985,SAOM!B$2:T2526,16,0)</f>
        <v>-</v>
      </c>
      <c r="AE985" s="16">
        <f t="shared" si="45"/>
        <v>41260</v>
      </c>
      <c r="AF985" s="60" t="s">
        <v>4492</v>
      </c>
      <c r="AG985" s="60"/>
      <c r="AH985" s="187"/>
      <c r="AI985" s="121"/>
      <c r="AJ985" s="121"/>
      <c r="AK985" s="44"/>
    </row>
    <row r="986" spans="1:37" s="62" customFormat="1" ht="15.75" customHeight="1">
      <c r="A986" s="43">
        <v>4221</v>
      </c>
      <c r="B986" s="35">
        <v>4221</v>
      </c>
      <c r="C986" s="35">
        <v>4221</v>
      </c>
      <c r="D986" s="37" t="str">
        <f>VLOOKUP(B986,SAOM!B$2:H2643,7,0)</f>
        <v>SES-OLRA-4221</v>
      </c>
      <c r="E986" s="28">
        <v>41145</v>
      </c>
      <c r="F986" s="28">
        <f t="shared" si="48"/>
        <v>41190</v>
      </c>
      <c r="G986" s="15">
        <f>VLOOKUP(B986,SAOM!B$2:D2530,3,0)</f>
        <v>41190</v>
      </c>
      <c r="H986" s="28">
        <f t="shared" si="44"/>
        <v>41205</v>
      </c>
      <c r="I986" s="28" t="s">
        <v>497</v>
      </c>
      <c r="J986" s="52" t="s">
        <v>511</v>
      </c>
      <c r="K986" s="37" t="str">
        <f>VLOOKUP(B986,SAOM!B$2:H2527,4,0)</f>
        <v>Aceito</v>
      </c>
      <c r="L986" s="12" t="s">
        <v>495</v>
      </c>
      <c r="M986" s="52" t="s">
        <v>497</v>
      </c>
      <c r="N986" s="44" t="s">
        <v>5171</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5" t="str">
        <f>VLOOKUP(B986,SAOM!B$2:O2527,11,0)</f>
        <v>35540-000</v>
      </c>
      <c r="X986" s="37" t="str">
        <f>VLOOKUP(B986,SAOM!B$2:Q2527,13,0)</f>
        <v>00:20:0E:10:51:EA</v>
      </c>
      <c r="Y986" s="28">
        <v>41166</v>
      </c>
      <c r="Z986" s="13" t="s">
        <v>6086</v>
      </c>
      <c r="AA986" s="60">
        <v>41169</v>
      </c>
      <c r="AB986" s="32">
        <f>VLOOKUP(C986,Relatorios!A$3:B1757,2,0)</f>
        <v>41299</v>
      </c>
      <c r="AC986" s="49"/>
      <c r="AD986" s="16" t="str">
        <f>VLOOKUP(B986,SAOM!B$2:T2527,16,0)</f>
        <v>-</v>
      </c>
      <c r="AE986" s="16">
        <f t="shared" si="45"/>
        <v>41259</v>
      </c>
      <c r="AF986" s="60">
        <v>41191</v>
      </c>
      <c r="AG986" s="60">
        <v>41199</v>
      </c>
      <c r="AH986" s="187" t="s">
        <v>8982</v>
      </c>
      <c r="AI986" s="121" t="s">
        <v>9032</v>
      </c>
      <c r="AJ986" s="121" t="s">
        <v>9052</v>
      </c>
      <c r="AK986" s="44"/>
    </row>
    <row r="987" spans="1:37" s="62" customFormat="1" ht="15.75" customHeight="1">
      <c r="A987" s="43">
        <v>4240</v>
      </c>
      <c r="B987" s="35">
        <v>4240</v>
      </c>
      <c r="C987" s="35">
        <v>4240</v>
      </c>
      <c r="D987" s="37" t="str">
        <f>VLOOKUP(B987,SAOM!B$2:H2644,7,0)</f>
        <v>SES-SADO-4240</v>
      </c>
      <c r="E987" s="28">
        <v>41145</v>
      </c>
      <c r="F987" s="28">
        <f t="shared" si="48"/>
        <v>41190</v>
      </c>
      <c r="G987" s="15">
        <f>VLOOKUP(B987,SAOM!B$2:D2531,3,0)</f>
        <v>41190</v>
      </c>
      <c r="H987" s="28">
        <f t="shared" si="44"/>
        <v>41205</v>
      </c>
      <c r="I987" s="28" t="s">
        <v>497</v>
      </c>
      <c r="J987" s="52" t="s">
        <v>511</v>
      </c>
      <c r="K987" s="37" t="str">
        <f>VLOOKUP(B987,SAOM!B$2:H2528,4,0)</f>
        <v>Aceito</v>
      </c>
      <c r="L987" s="52" t="s">
        <v>676</v>
      </c>
      <c r="M987" s="52" t="s">
        <v>497</v>
      </c>
      <c r="N987" s="44" t="s">
        <v>3629</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5" t="str">
        <f>VLOOKUP(B987,SAOM!B$2:O2528,11,0)</f>
        <v>32450-000</v>
      </c>
      <c r="X987" s="37" t="str">
        <f>VLOOKUP(B987,SAOM!B$2:Q2528,13,0)</f>
        <v>00:20:0E:10:54:A3</v>
      </c>
      <c r="Y987" s="28">
        <v>41212</v>
      </c>
      <c r="Z987" s="44" t="s">
        <v>4098</v>
      </c>
      <c r="AA987" s="60">
        <v>41212</v>
      </c>
      <c r="AB987" s="32" t="e">
        <f>VLOOKUP(C987,Relatorios!A$3:B1758,2,0)</f>
        <v>#N/A</v>
      </c>
      <c r="AC987" s="49"/>
      <c r="AD987" s="16" t="str">
        <f>VLOOKUP(B987,SAOM!B$2:T2528,16,0)</f>
        <v>-</v>
      </c>
      <c r="AE987" s="60">
        <f t="shared" si="45"/>
        <v>41302</v>
      </c>
      <c r="AF987" s="16">
        <v>41271</v>
      </c>
      <c r="AG987" s="60">
        <v>41281</v>
      </c>
      <c r="AH987" s="187" t="s">
        <v>8981</v>
      </c>
      <c r="AI987" s="121" t="s">
        <v>14090</v>
      </c>
      <c r="AJ987" s="121" t="s">
        <v>14166</v>
      </c>
      <c r="AK987" s="44"/>
    </row>
    <row r="988" spans="1:37" s="62" customFormat="1" ht="15.75" customHeight="1">
      <c r="A988" s="43">
        <v>4235</v>
      </c>
      <c r="B988" s="35">
        <v>4235</v>
      </c>
      <c r="C988" s="35">
        <v>4235</v>
      </c>
      <c r="D988" s="37" t="str">
        <f>VLOOKUP(B988,SAOM!B$2:H2645,7,0)</f>
        <v>SES-SADO-4235</v>
      </c>
      <c r="E988" s="28">
        <v>41145</v>
      </c>
      <c r="F988" s="28">
        <f t="shared" si="48"/>
        <v>41190</v>
      </c>
      <c r="G988" s="15">
        <f>VLOOKUP(B988,SAOM!B$2:D2532,3,0)</f>
        <v>41190</v>
      </c>
      <c r="H988" s="28">
        <f t="shared" si="44"/>
        <v>41205</v>
      </c>
      <c r="I988" s="28" t="s">
        <v>497</v>
      </c>
      <c r="J988" s="52" t="s">
        <v>511</v>
      </c>
      <c r="K988" s="37" t="str">
        <f>VLOOKUP(B988,SAOM!B$2:H2529,4,0)</f>
        <v>Aceito</v>
      </c>
      <c r="L988" s="52" t="s">
        <v>676</v>
      </c>
      <c r="M988" s="52" t="s">
        <v>497</v>
      </c>
      <c r="N988" s="44" t="s">
        <v>3629</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5" t="str">
        <f>VLOOKUP(B988,SAOM!B$2:O2529,11,0)</f>
        <v>32450-000</v>
      </c>
      <c r="X988" s="37" t="str">
        <f>VLOOKUP(B988,SAOM!B$2:Q2529,13,0)</f>
        <v>00:20:0E:10:54:F7</v>
      </c>
      <c r="Y988" s="28">
        <v>41235</v>
      </c>
      <c r="Z988" s="44" t="s">
        <v>4098</v>
      </c>
      <c r="AA988" s="60">
        <v>41236</v>
      </c>
      <c r="AB988" s="32" t="e">
        <f>VLOOKUP(C988,Relatorios!A$3:B1759,2,0)</f>
        <v>#N/A</v>
      </c>
      <c r="AC988" s="49"/>
      <c r="AD988" s="16" t="str">
        <f>VLOOKUP(B988,SAOM!B$2:T2529,16,0)</f>
        <v>-</v>
      </c>
      <c r="AE988" s="60">
        <f t="shared" si="45"/>
        <v>41326</v>
      </c>
      <c r="AF988" s="60" t="s">
        <v>4492</v>
      </c>
      <c r="AG988" s="60"/>
      <c r="AH988" s="187"/>
      <c r="AI988" s="121"/>
      <c r="AJ988" s="121"/>
      <c r="AK988" s="44"/>
    </row>
    <row r="989" spans="1:37" s="62" customFormat="1" ht="15.75" customHeight="1">
      <c r="A989" s="43">
        <v>4230</v>
      </c>
      <c r="B989" s="35">
        <v>4230</v>
      </c>
      <c r="C989" s="35">
        <v>4230</v>
      </c>
      <c r="D989" s="37" t="str">
        <f>VLOOKUP(B989,SAOM!B$2:H2646,7,0)</f>
        <v>SES-PEES-4230</v>
      </c>
      <c r="E989" s="28">
        <v>41145</v>
      </c>
      <c r="F989" s="28">
        <f t="shared" si="48"/>
        <v>41190</v>
      </c>
      <c r="G989" s="15">
        <f>VLOOKUP(B989,SAOM!B$2:D2533,3,0)</f>
        <v>41190</v>
      </c>
      <c r="H989" s="28">
        <f t="shared" si="44"/>
        <v>41205</v>
      </c>
      <c r="I989" s="28" t="s">
        <v>497</v>
      </c>
      <c r="J989" s="52" t="s">
        <v>511</v>
      </c>
      <c r="K989" s="37" t="str">
        <f>VLOOKUP(B989,SAOM!B$2:H2530,4,0)</f>
        <v>Aceito</v>
      </c>
      <c r="L989" s="12" t="s">
        <v>495</v>
      </c>
      <c r="M989" s="52" t="s">
        <v>497</v>
      </c>
      <c r="N989" s="44" t="s">
        <v>1857</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5" t="str">
        <f>VLOOKUP(B989,SAOM!B$2:O2530,11,0)</f>
        <v>37260-000</v>
      </c>
      <c r="X989" s="37" t="str">
        <f>VLOOKUP(B989,SAOM!B$2:Q2530,13,0)</f>
        <v>00:20:0e:10:4c:c3</v>
      </c>
      <c r="Y989" s="28">
        <v>41180</v>
      </c>
      <c r="Z989" s="44" t="s">
        <v>7857</v>
      </c>
      <c r="AA989" s="60">
        <v>41180</v>
      </c>
      <c r="AB989" s="32">
        <f>VLOOKUP(C989,Relatorios!A$3:B1760,2,0)</f>
        <v>41193</v>
      </c>
      <c r="AC989" s="49"/>
      <c r="AD989" s="16" t="str">
        <f>VLOOKUP(B989,SAOM!B$2:T2530,16,0)</f>
        <v>-</v>
      </c>
      <c r="AE989" s="16">
        <f t="shared" si="45"/>
        <v>41270</v>
      </c>
      <c r="AF989" s="60" t="s">
        <v>4492</v>
      </c>
      <c r="AG989" s="60"/>
      <c r="AH989" s="187"/>
      <c r="AI989" s="121"/>
      <c r="AJ989" s="121"/>
      <c r="AK989" s="44"/>
    </row>
    <row r="990" spans="1:37" s="17" customFormat="1" ht="15.75" customHeight="1">
      <c r="A990" s="43">
        <v>4236</v>
      </c>
      <c r="B990" s="35">
        <v>4236</v>
      </c>
      <c r="C990" s="35">
        <v>4236</v>
      </c>
      <c r="D990" s="37" t="str">
        <f>VLOOKUP(B990,SAOM!B$2:H2647,7,0)</f>
        <v>-</v>
      </c>
      <c r="E990" s="15">
        <v>41145</v>
      </c>
      <c r="F990" s="15">
        <f t="shared" si="48"/>
        <v>41190</v>
      </c>
      <c r="G990" s="15">
        <f>VLOOKUP(B990,SAOM!B$2:D2534,3,0)</f>
        <v>41190</v>
      </c>
      <c r="H990" s="15">
        <f t="shared" si="44"/>
        <v>41205</v>
      </c>
      <c r="I990" s="15">
        <v>41618</v>
      </c>
      <c r="J990" s="12" t="s">
        <v>756</v>
      </c>
      <c r="K990" s="37" t="str">
        <f>VLOOKUP(B990,SAOM!B$2:H2531,4,0)</f>
        <v>Paralisado</v>
      </c>
      <c r="L990" s="12" t="s">
        <v>676</v>
      </c>
      <c r="M990" s="12" t="s">
        <v>676</v>
      </c>
      <c r="N990" s="13" t="s">
        <v>3629</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5" t="str">
        <f>VLOOKUP(B990,SAOM!B$2:O2531,11,0)</f>
        <v>32450-000</v>
      </c>
      <c r="X990" s="37" t="str">
        <f>VLOOKUP(B990,SAOM!B$2:Q2531,13,0)</f>
        <v>-</v>
      </c>
      <c r="Y990" s="15"/>
      <c r="Z990" s="13" t="s">
        <v>4098</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5"/>
        <v>90</v>
      </c>
      <c r="AF990" s="16" t="s">
        <v>4492</v>
      </c>
      <c r="AG990" s="16"/>
      <c r="AH990" s="51"/>
      <c r="AI990" s="120"/>
      <c r="AJ990" s="120"/>
      <c r="AK990" s="13"/>
    </row>
    <row r="991" spans="1:37" s="17" customFormat="1" ht="15.75" customHeight="1">
      <c r="A991" s="43">
        <v>4242</v>
      </c>
      <c r="B991" s="35">
        <v>4242</v>
      </c>
      <c r="C991" s="35">
        <v>4242</v>
      </c>
      <c r="D991" s="37" t="str">
        <f>VLOOKUP(B991,SAOM!B$2:H2648,7,0)</f>
        <v>-</v>
      </c>
      <c r="E991" s="15">
        <v>41145</v>
      </c>
      <c r="F991" s="15">
        <f t="shared" si="48"/>
        <v>41190</v>
      </c>
      <c r="G991" s="15">
        <f>VLOOKUP(B991,SAOM!B$2:D2535,3,0)</f>
        <v>41190</v>
      </c>
      <c r="H991" s="15">
        <f t="shared" si="44"/>
        <v>41205</v>
      </c>
      <c r="I991" s="15">
        <v>41240</v>
      </c>
      <c r="J991" s="12" t="s">
        <v>756</v>
      </c>
      <c r="K991" s="37" t="str">
        <f>VLOOKUP(B991,SAOM!B$2:H2532,4,0)</f>
        <v>Paralisado</v>
      </c>
      <c r="L991" s="12" t="s">
        <v>676</v>
      </c>
      <c r="M991" s="12" t="s">
        <v>502</v>
      </c>
      <c r="N991" s="13" t="s">
        <v>3629</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5" t="str">
        <f>VLOOKUP(B991,SAOM!B$2:O2532,11,0)</f>
        <v>32450-000</v>
      </c>
      <c r="X991" s="37" t="str">
        <f>VLOOKUP(B991,SAOM!B$2:Q2532,13,0)</f>
        <v>-</v>
      </c>
      <c r="Y991" s="15"/>
      <c r="Z991" s="13" t="s">
        <v>4098</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5"/>
        <v>90</v>
      </c>
      <c r="AF991" s="16" t="s">
        <v>4492</v>
      </c>
      <c r="AG991" s="16"/>
      <c r="AH991" s="51"/>
      <c r="AI991" s="120"/>
      <c r="AJ991" s="120"/>
      <c r="AK991" s="13"/>
    </row>
    <row r="992" spans="1:37" s="62" customFormat="1" ht="15.75" customHeight="1">
      <c r="A992" s="43">
        <v>4241</v>
      </c>
      <c r="B992" s="35">
        <v>4241</v>
      </c>
      <c r="C992" s="35">
        <v>4241</v>
      </c>
      <c r="D992" s="37" t="str">
        <f>VLOOKUP(B992,SAOM!B$2:H2649,7,0)</f>
        <v>SES-SADO-4241</v>
      </c>
      <c r="E992" s="28">
        <v>41145</v>
      </c>
      <c r="F992" s="28">
        <f t="shared" si="48"/>
        <v>41190</v>
      </c>
      <c r="G992" s="15">
        <f>VLOOKUP(B992,SAOM!B$2:D2536,3,0)</f>
        <v>41190</v>
      </c>
      <c r="H992" s="28">
        <f t="shared" ref="H992:H1055" si="49">F992+15</f>
        <v>41205</v>
      </c>
      <c r="I992" s="28" t="s">
        <v>497</v>
      </c>
      <c r="J992" s="52" t="s">
        <v>511</v>
      </c>
      <c r="K992" s="37" t="str">
        <f>VLOOKUP(B992,SAOM!B$2:H2533,4,0)</f>
        <v>Aceito</v>
      </c>
      <c r="L992" s="52" t="s">
        <v>676</v>
      </c>
      <c r="M992" s="52" t="s">
        <v>497</v>
      </c>
      <c r="N992" s="44" t="s">
        <v>3629</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5" t="str">
        <f>VLOOKUP(B992,SAOM!B$2:O2533,11,0)</f>
        <v>32450-000</v>
      </c>
      <c r="X992" s="37" t="str">
        <f>VLOOKUP(B992,SAOM!B$2:Q2533,13,0)</f>
        <v>00:20:0e:10:55:40</v>
      </c>
      <c r="Y992" s="28">
        <v>41234</v>
      </c>
      <c r="Z992" s="44" t="s">
        <v>4098</v>
      </c>
      <c r="AA992" s="60">
        <v>41235</v>
      </c>
      <c r="AB992" s="32" t="e">
        <f>VLOOKUP(C992,Relatorios!A$3:B1763,2,0)</f>
        <v>#N/A</v>
      </c>
      <c r="AC992" s="49"/>
      <c r="AD992" s="16" t="str">
        <f>VLOOKUP(B992,SAOM!B$2:T2533,16,0)</f>
        <v>-</v>
      </c>
      <c r="AE992" s="60">
        <f t="shared" ref="AE992:AE1055" si="50">AA992+90</f>
        <v>41325</v>
      </c>
      <c r="AF992" s="60" t="s">
        <v>4492</v>
      </c>
      <c r="AG992" s="60"/>
      <c r="AH992" s="187"/>
      <c r="AI992" s="121"/>
      <c r="AJ992" s="121"/>
      <c r="AK992" s="44"/>
    </row>
    <row r="993" spans="1:37" s="62" customFormat="1" ht="15.75" customHeight="1">
      <c r="A993" s="43">
        <v>4220</v>
      </c>
      <c r="B993" s="35">
        <v>4220</v>
      </c>
      <c r="C993" s="35">
        <v>4220</v>
      </c>
      <c r="D993" s="37" t="str">
        <f>VLOOKUP(B993,SAOM!B$2:H2650,7,0)</f>
        <v>SES-OLRA-4220</v>
      </c>
      <c r="E993" s="28">
        <v>41145</v>
      </c>
      <c r="F993" s="28">
        <f t="shared" si="48"/>
        <v>41190</v>
      </c>
      <c r="G993" s="15">
        <f>VLOOKUP(B993,SAOM!B$2:D2537,3,0)</f>
        <v>41190</v>
      </c>
      <c r="H993" s="28">
        <f t="shared" si="49"/>
        <v>41205</v>
      </c>
      <c r="I993" s="28" t="s">
        <v>497</v>
      </c>
      <c r="J993" s="52" t="s">
        <v>511</v>
      </c>
      <c r="K993" s="37" t="str">
        <f>VLOOKUP(B993,SAOM!B$2:H2534,4,0)</f>
        <v>Aceito</v>
      </c>
      <c r="L993" s="12" t="s">
        <v>495</v>
      </c>
      <c r="M993" s="52" t="s">
        <v>497</v>
      </c>
      <c r="N993" s="44" t="s">
        <v>5171</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5" t="str">
        <f>VLOOKUP(B993,SAOM!B$2:O2534,11,0)</f>
        <v>35540-000</v>
      </c>
      <c r="X993" s="37" t="str">
        <f>VLOOKUP(B993,SAOM!B$2:Q2534,13,0)</f>
        <v>00:20:0E:10:4C:C2</v>
      </c>
      <c r="Y993" s="28">
        <v>41164</v>
      </c>
      <c r="Z993" s="44" t="s">
        <v>6194</v>
      </c>
      <c r="AA993" s="60">
        <v>41165</v>
      </c>
      <c r="AB993" s="32">
        <f>VLOOKUP(C993,Relatorios!A$3:B1764,2,0)</f>
        <v>41299</v>
      </c>
      <c r="AC993" s="49"/>
      <c r="AD993" s="16" t="str">
        <f>VLOOKUP(B993,SAOM!B$2:T2534,16,0)</f>
        <v>-</v>
      </c>
      <c r="AE993" s="16">
        <f t="shared" si="50"/>
        <v>41255</v>
      </c>
      <c r="AF993" s="60">
        <v>41198</v>
      </c>
      <c r="AG993" s="60">
        <v>41199</v>
      </c>
      <c r="AH993" s="187" t="s">
        <v>8982</v>
      </c>
      <c r="AI993" s="121" t="s">
        <v>9030</v>
      </c>
      <c r="AJ993" s="121" t="s">
        <v>9003</v>
      </c>
      <c r="AK993" s="44"/>
    </row>
    <row r="994" spans="1:37" s="62" customFormat="1" ht="15.75" customHeight="1">
      <c r="A994" s="43">
        <v>4247</v>
      </c>
      <c r="B994" s="35">
        <v>4247</v>
      </c>
      <c r="C994" s="35">
        <v>4247</v>
      </c>
      <c r="D994" s="37" t="str">
        <f>VLOOKUP(B994,SAOM!B$2:H2651,7,0)</f>
        <v>SES-MAFE- 4247</v>
      </c>
      <c r="E994" s="28">
        <v>41145</v>
      </c>
      <c r="F994" s="28">
        <f t="shared" si="48"/>
        <v>41190</v>
      </c>
      <c r="G994" s="15">
        <f>VLOOKUP(B994,SAOM!B$2:D2538,3,0)</f>
        <v>41190</v>
      </c>
      <c r="H994" s="28">
        <f t="shared" si="49"/>
        <v>41205</v>
      </c>
      <c r="I994" s="28" t="s">
        <v>497</v>
      </c>
      <c r="J994" s="52" t="s">
        <v>511</v>
      </c>
      <c r="K994" s="37" t="str">
        <f>VLOOKUP(B994,SAOM!B$2:H2535,4,0)</f>
        <v>Aceito</v>
      </c>
      <c r="L994" s="12" t="s">
        <v>495</v>
      </c>
      <c r="M994" s="52" t="s">
        <v>497</v>
      </c>
      <c r="N994" s="44" t="s">
        <v>7009</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5" t="str">
        <f>VLOOKUP(B994,SAOM!B$2:O2535,11,0)</f>
        <v>37517-000</v>
      </c>
      <c r="X994" s="37" t="str">
        <f>VLOOKUP(B994,SAOM!B$2:Q2535,13,0)</f>
        <v>00:20:0e:10:4a:c9</v>
      </c>
      <c r="Y994" s="28">
        <v>41171</v>
      </c>
      <c r="Z994" s="44" t="s">
        <v>7859</v>
      </c>
      <c r="AA994" s="60">
        <v>41235</v>
      </c>
      <c r="AB994" s="32">
        <f>VLOOKUP(C994,Relatorios!A$3:B1765,2,0)</f>
        <v>41193</v>
      </c>
      <c r="AC994" s="49"/>
      <c r="AD994" s="16" t="str">
        <f>VLOOKUP(B994,SAOM!B$2:T2535,16,0)</f>
        <v>-</v>
      </c>
      <c r="AE994" s="60">
        <f t="shared" si="50"/>
        <v>41325</v>
      </c>
      <c r="AF994" s="60" t="s">
        <v>4492</v>
      </c>
      <c r="AG994" s="60"/>
      <c r="AH994" s="187"/>
      <c r="AI994" s="121"/>
      <c r="AJ994" s="121"/>
      <c r="AK994" s="44"/>
    </row>
    <row r="995" spans="1:37" s="17" customFormat="1" ht="15.75" customHeight="1">
      <c r="A995" s="43">
        <v>4295</v>
      </c>
      <c r="B995" s="35">
        <v>4295</v>
      </c>
      <c r="C995" s="35">
        <v>4295</v>
      </c>
      <c r="D995" s="37" t="str">
        <f>VLOOKUP(B995,SAOM!B$2:H2652,7,0)</f>
        <v>-</v>
      </c>
      <c r="E995" s="15">
        <v>41149</v>
      </c>
      <c r="F995" s="15">
        <f t="shared" si="48"/>
        <v>41194</v>
      </c>
      <c r="G995" s="15">
        <f>VLOOKUP(B995,SAOM!B$2:D2539,3,0)</f>
        <v>41194</v>
      </c>
      <c r="H995" s="15">
        <f t="shared" si="49"/>
        <v>41209</v>
      </c>
      <c r="I995" s="15">
        <v>41176</v>
      </c>
      <c r="J995" s="12" t="s">
        <v>756</v>
      </c>
      <c r="K995" s="37" t="str">
        <f>VLOOKUP(B995,SAOM!B$2:H2536,4,0)</f>
        <v>Paralisado</v>
      </c>
      <c r="L995" s="12" t="s">
        <v>495</v>
      </c>
      <c r="M995" s="12" t="s">
        <v>495</v>
      </c>
      <c r="N995" s="13" t="s">
        <v>7149</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5"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50"/>
        <v>90</v>
      </c>
      <c r="AF995" s="16" t="s">
        <v>4492</v>
      </c>
      <c r="AG995" s="16"/>
      <c r="AH995" s="51"/>
      <c r="AI995" s="120"/>
      <c r="AJ995" s="120"/>
      <c r="AK995" s="13"/>
    </row>
    <row r="996" spans="1:37" s="62" customFormat="1" ht="15.75" customHeight="1">
      <c r="A996" s="43">
        <v>4294</v>
      </c>
      <c r="B996" s="35">
        <v>4294</v>
      </c>
      <c r="C996" s="35">
        <v>4294</v>
      </c>
      <c r="D996" s="37" t="str">
        <f>VLOOKUP(B996,SAOM!B$2:H2653,7,0)</f>
        <v>SES-NENO-4294</v>
      </c>
      <c r="E996" s="28">
        <v>41149</v>
      </c>
      <c r="F996" s="28">
        <f t="shared" si="48"/>
        <v>41194</v>
      </c>
      <c r="G996" s="15">
        <f>VLOOKUP(B996,SAOM!B$2:D2540,3,0)</f>
        <v>41194</v>
      </c>
      <c r="H996" s="28">
        <f t="shared" si="49"/>
        <v>41209</v>
      </c>
      <c r="I996" s="28" t="s">
        <v>497</v>
      </c>
      <c r="J996" s="52" t="s">
        <v>511</v>
      </c>
      <c r="K996" s="37" t="str">
        <f>VLOOKUP(B996,SAOM!B$2:H2537,4,0)</f>
        <v>Aceito</v>
      </c>
      <c r="L996" s="12" t="s">
        <v>495</v>
      </c>
      <c r="M996" s="52" t="s">
        <v>497</v>
      </c>
      <c r="N996" s="44" t="s">
        <v>7149</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5" t="str">
        <f>VLOOKUP(B996,SAOM!B$2:O2537,11,0)</f>
        <v>37250-000</v>
      </c>
      <c r="X996" s="37" t="str">
        <f>VLOOKUP(B996,SAOM!B$2:Q2537,13,0)</f>
        <v>00:20:0E:10:4A:9C</v>
      </c>
      <c r="Y996" s="28">
        <v>41180</v>
      </c>
      <c r="Z996" s="44" t="s">
        <v>8473</v>
      </c>
      <c r="AA996" s="60">
        <v>41180</v>
      </c>
      <c r="AB996" s="32">
        <f>VLOOKUP(C996,Relatorios!A$3:B1767,2,0)</f>
        <v>41291</v>
      </c>
      <c r="AC996" s="49"/>
      <c r="AD996" s="16" t="str">
        <f>VLOOKUP(B996,SAOM!B$2:T2537,16,0)</f>
        <v>-</v>
      </c>
      <c r="AE996" s="16">
        <f t="shared" si="50"/>
        <v>41270</v>
      </c>
      <c r="AF996" s="60" t="s">
        <v>4492</v>
      </c>
      <c r="AG996" s="60"/>
      <c r="AH996" s="187"/>
      <c r="AI996" s="121"/>
      <c r="AJ996" s="121"/>
      <c r="AK996" s="44"/>
    </row>
    <row r="997" spans="1:37" s="17" customFormat="1" ht="15.75" customHeight="1">
      <c r="A997" s="43">
        <v>4257</v>
      </c>
      <c r="B997" s="35">
        <v>4257</v>
      </c>
      <c r="C997" s="35">
        <v>4257</v>
      </c>
      <c r="D997" s="37" t="str">
        <f>VLOOKUP(B997,SAOM!B$2:H2654,7,0)</f>
        <v>SES-MIRI-4257</v>
      </c>
      <c r="E997" s="15">
        <v>41149</v>
      </c>
      <c r="F997" s="15">
        <f t="shared" si="48"/>
        <v>41194</v>
      </c>
      <c r="G997" s="15">
        <f>VLOOKUP(B997,SAOM!B$2:D2541,3,0)</f>
        <v>41194</v>
      </c>
      <c r="H997" s="15">
        <f t="shared" si="49"/>
        <v>41209</v>
      </c>
      <c r="I997" s="15" t="s">
        <v>497</v>
      </c>
      <c r="J997" s="12" t="s">
        <v>511</v>
      </c>
      <c r="K997" s="37" t="str">
        <f>VLOOKUP(B997,SAOM!B$2:H2538,4,0)</f>
        <v>Aceito</v>
      </c>
      <c r="L997" s="12" t="s">
        <v>12371</v>
      </c>
      <c r="M997" s="12" t="s">
        <v>497</v>
      </c>
      <c r="N997" s="13" t="s">
        <v>7156</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5" t="str">
        <f>VLOOKUP(B997,SAOM!B$2:O2538,11,0)</f>
        <v>37447-000</v>
      </c>
      <c r="X997" s="37" t="str">
        <f>VLOOKUP(B997,SAOM!B$2:Q2538,13,0)</f>
        <v>00:20:0E:10:55:34</v>
      </c>
      <c r="Y997" s="15">
        <v>41250</v>
      </c>
      <c r="Z997" s="13" t="s">
        <v>12524</v>
      </c>
      <c r="AA997" s="16">
        <v>41250</v>
      </c>
      <c r="AB997" s="32">
        <f>VLOOKUP(C997,Relatorios!A$3:B1768,2,0)</f>
        <v>41254</v>
      </c>
      <c r="AC997" s="45"/>
      <c r="AD997" s="16" t="str">
        <f>VLOOKUP(B997,SAOM!B$2:T2538,16,0)</f>
        <v>-</v>
      </c>
      <c r="AE997" s="16">
        <f t="shared" si="50"/>
        <v>41340</v>
      </c>
      <c r="AF997" s="16" t="s">
        <v>4492</v>
      </c>
      <c r="AG997" s="16"/>
      <c r="AH997" s="51"/>
      <c r="AI997" s="120"/>
      <c r="AJ997" s="120"/>
      <c r="AK997" s="13"/>
    </row>
    <row r="998" spans="1:37" s="17" customFormat="1" ht="15.75" customHeight="1">
      <c r="A998" s="43">
        <v>4256</v>
      </c>
      <c r="B998" s="35">
        <v>4256</v>
      </c>
      <c r="C998" s="35">
        <v>4256</v>
      </c>
      <c r="D998" s="37" t="str">
        <f>VLOOKUP(B998,SAOM!B$2:H2655,7,0)</f>
        <v>SES-MIRI-4256</v>
      </c>
      <c r="E998" s="15">
        <v>41149</v>
      </c>
      <c r="F998" s="15">
        <f t="shared" si="48"/>
        <v>41194</v>
      </c>
      <c r="G998" s="15">
        <f>VLOOKUP(B998,SAOM!B$2:D2542,3,0)</f>
        <v>41194</v>
      </c>
      <c r="H998" s="15">
        <f t="shared" si="49"/>
        <v>41209</v>
      </c>
      <c r="I998" s="15" t="s">
        <v>497</v>
      </c>
      <c r="J998" s="12" t="s">
        <v>511</v>
      </c>
      <c r="K998" s="37" t="str">
        <f>VLOOKUP(B998,SAOM!B$2:H2539,4,0)</f>
        <v>Aceito</v>
      </c>
      <c r="L998" s="12" t="s">
        <v>12371</v>
      </c>
      <c r="M998" s="12" t="s">
        <v>497</v>
      </c>
      <c r="N998" s="13" t="s">
        <v>7156</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5" t="str">
        <f>VLOOKUP(B998,SAOM!B$2:O2539,11,0)</f>
        <v>37447-000</v>
      </c>
      <c r="X998" s="37" t="str">
        <f>VLOOKUP(B998,SAOM!B$2:Q2539,13,0)</f>
        <v>00:20:0e:10:56:b4</v>
      </c>
      <c r="Y998" s="15">
        <v>41250</v>
      </c>
      <c r="Z998" s="13" t="s">
        <v>12526</v>
      </c>
      <c r="AA998" s="16">
        <v>41250</v>
      </c>
      <c r="AB998" s="32">
        <f>VLOOKUP(C998,Relatorios!A$3:B1769,2,0)</f>
        <v>41257</v>
      </c>
      <c r="AC998" s="45"/>
      <c r="AD998" s="16" t="str">
        <f>VLOOKUP(B998,SAOM!B$2:T2539,16,0)</f>
        <v>-</v>
      </c>
      <c r="AE998" s="16">
        <f t="shared" si="50"/>
        <v>41340</v>
      </c>
      <c r="AF998" s="16" t="s">
        <v>4492</v>
      </c>
      <c r="AG998" s="16"/>
      <c r="AH998" s="51"/>
      <c r="AI998" s="120"/>
      <c r="AJ998" s="120"/>
      <c r="AK998" s="13"/>
    </row>
    <row r="999" spans="1:37" s="62" customFormat="1" ht="15.75" customHeight="1">
      <c r="A999" s="43">
        <v>4254</v>
      </c>
      <c r="B999" s="35">
        <v>4254</v>
      </c>
      <c r="C999" s="35">
        <v>4254</v>
      </c>
      <c r="D999" s="37" t="str">
        <f>VLOOKUP(B999,SAOM!B$2:H2656,7,0)</f>
        <v>SES-MAIS-4254</v>
      </c>
      <c r="E999" s="28">
        <v>41149</v>
      </c>
      <c r="F999" s="28">
        <f t="shared" si="48"/>
        <v>41194</v>
      </c>
      <c r="G999" s="15">
        <f>VLOOKUP(B999,SAOM!B$2:D2543,3,0)</f>
        <v>41194</v>
      </c>
      <c r="H999" s="28">
        <f t="shared" si="49"/>
        <v>41209</v>
      </c>
      <c r="I999" s="28" t="s">
        <v>497</v>
      </c>
      <c r="J999" s="52" t="s">
        <v>511</v>
      </c>
      <c r="K999" s="37" t="str">
        <f>VLOOKUP(B999,SAOM!B$2:H2540,4,0)</f>
        <v>Aceito</v>
      </c>
      <c r="L999" s="12" t="s">
        <v>495</v>
      </c>
      <c r="M999" s="52" t="s">
        <v>497</v>
      </c>
      <c r="N999" s="44" t="s">
        <v>7164</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5" t="str">
        <f>VLOOKUP(B999,SAOM!B$2:O2540,11,0)</f>
        <v>37516-000</v>
      </c>
      <c r="X999" s="37" t="str">
        <f>VLOOKUP(B999,SAOM!B$2:Q2540,13,0)</f>
        <v>00:20:0E:10:54:F0</v>
      </c>
      <c r="Y999" s="28">
        <v>41221</v>
      </c>
      <c r="Z999" s="44" t="s">
        <v>7855</v>
      </c>
      <c r="AA999" s="60">
        <v>41222</v>
      </c>
      <c r="AB999" s="32">
        <f>VLOOKUP(C999,Relatorios!A$3:B1770,2,0)</f>
        <v>41277</v>
      </c>
      <c r="AC999" s="49"/>
      <c r="AD999" s="16" t="str">
        <f>VLOOKUP(B999,SAOM!B$2:T2540,16,0)</f>
        <v>-</v>
      </c>
      <c r="AE999" s="60">
        <f t="shared" si="50"/>
        <v>41312</v>
      </c>
      <c r="AF999" s="60" t="s">
        <v>4492</v>
      </c>
      <c r="AG999" s="60"/>
      <c r="AH999" s="187"/>
      <c r="AI999" s="121"/>
      <c r="AJ999" s="121"/>
      <c r="AK999" s="44"/>
    </row>
    <row r="1000" spans="1:37" s="62" customFormat="1" ht="15.75" customHeight="1">
      <c r="A1000" s="43">
        <v>4253</v>
      </c>
      <c r="B1000" s="35">
        <v>4253</v>
      </c>
      <c r="C1000" s="35">
        <v>4253</v>
      </c>
      <c r="D1000" s="37" t="str">
        <f>VLOOKUP(B1000,SAOM!B$2:H2657,7,0)</f>
        <v>SES-MAIA-4253</v>
      </c>
      <c r="E1000" s="28">
        <v>41149</v>
      </c>
      <c r="F1000" s="28">
        <f t="shared" si="48"/>
        <v>41194</v>
      </c>
      <c r="G1000" s="15">
        <f>VLOOKUP(B1000,SAOM!B$2:D2544,3,0)</f>
        <v>41194</v>
      </c>
      <c r="H1000" s="28">
        <f t="shared" si="49"/>
        <v>41209</v>
      </c>
      <c r="I1000" s="28" t="s">
        <v>497</v>
      </c>
      <c r="J1000" s="52" t="s">
        <v>511</v>
      </c>
      <c r="K1000" s="37" t="str">
        <f>VLOOKUP(B1000,SAOM!B$2:H2541,4,0)</f>
        <v>Aceito</v>
      </c>
      <c r="L1000" s="12" t="s">
        <v>495</v>
      </c>
      <c r="M1000" s="52" t="s">
        <v>497</v>
      </c>
      <c r="N1000" s="44" t="s">
        <v>2757</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5" t="str">
        <f>VLOOKUP(B1000,SAOM!B$2:O2541,11,0)</f>
        <v>35185-000</v>
      </c>
      <c r="X1000" s="37" t="str">
        <f>VLOOKUP(B1000,SAOM!B$2:Q2541,13,0)</f>
        <v>00:20:0e:10:4a:27</v>
      </c>
      <c r="Y1000" s="28">
        <v>41165</v>
      </c>
      <c r="Z1000" s="44" t="s">
        <v>6080</v>
      </c>
      <c r="AA1000" s="60">
        <v>41166</v>
      </c>
      <c r="AB1000" s="32">
        <f>VLOOKUP(C1000,Relatorios!A$3:B1771,2,0)</f>
        <v>41291</v>
      </c>
      <c r="AC1000" s="49"/>
      <c r="AD1000" s="16" t="str">
        <f>VLOOKUP(B1000,SAOM!B$2:T2541,16,0)</f>
        <v>-</v>
      </c>
      <c r="AE1000" s="16">
        <f t="shared" si="50"/>
        <v>41256</v>
      </c>
      <c r="AF1000" s="60" t="s">
        <v>4492</v>
      </c>
      <c r="AG1000" s="60"/>
      <c r="AH1000" s="187"/>
      <c r="AI1000" s="121"/>
      <c r="AJ1000" s="121"/>
      <c r="AK1000" s="44"/>
    </row>
    <row r="1001" spans="1:37" s="17" customFormat="1" ht="15.75" customHeight="1">
      <c r="A1001" s="43">
        <v>4289</v>
      </c>
      <c r="B1001" s="35">
        <v>4289</v>
      </c>
      <c r="C1001" s="35">
        <v>4289</v>
      </c>
      <c r="D1001" s="37" t="str">
        <f>VLOOKUP(B1001,SAOM!B$2:H2658,7,0)</f>
        <v>SES-NOEM-4289</v>
      </c>
      <c r="E1001" s="15">
        <v>41149</v>
      </c>
      <c r="F1001" s="15">
        <f t="shared" si="48"/>
        <v>41194</v>
      </c>
      <c r="G1001" s="15">
        <f>VLOOKUP(B1001,SAOM!B$2:D2545,3,0)</f>
        <v>41194</v>
      </c>
      <c r="H1001" s="15">
        <f t="shared" si="49"/>
        <v>41209</v>
      </c>
      <c r="I1001" s="15" t="s">
        <v>497</v>
      </c>
      <c r="J1001" s="12" t="s">
        <v>511</v>
      </c>
      <c r="K1001" s="37" t="str">
        <f>VLOOKUP(B1001,SAOM!B$2:H2542,4,0)</f>
        <v>Aceito</v>
      </c>
      <c r="L1001" s="12" t="s">
        <v>495</v>
      </c>
      <c r="M1001" s="12" t="s">
        <v>497</v>
      </c>
      <c r="N1001" s="13" t="s">
        <v>7172</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5" t="str">
        <f>VLOOKUP(B1001,SAOM!B$2:O2542,11,0)</f>
        <v>35298-000</v>
      </c>
      <c r="X1001" s="37" t="str">
        <f>VLOOKUP(B1001,SAOM!B$2:Q2542,13,0)</f>
        <v>00:20:0E:10:57:52</v>
      </c>
      <c r="Y1001" s="15">
        <v>41327</v>
      </c>
      <c r="Z1001" s="13" t="s">
        <v>9815</v>
      </c>
      <c r="AA1001" s="16">
        <v>41330</v>
      </c>
      <c r="AB1001" s="32" t="e">
        <f>VLOOKUP(C1001,Relatorios!A$3:B1772,2,0)</f>
        <v>#N/A</v>
      </c>
      <c r="AC1001" s="45"/>
      <c r="AD1001" s="16" t="str">
        <f>VLOOKUP(B1001,SAOM!B$2:T2542,16,0)</f>
        <v>-</v>
      </c>
      <c r="AE1001" s="16">
        <f t="shared" si="50"/>
        <v>41420</v>
      </c>
      <c r="AF1001" s="16" t="s">
        <v>4492</v>
      </c>
      <c r="AG1001" s="16"/>
      <c r="AH1001" s="51"/>
      <c r="AI1001" s="120"/>
      <c r="AJ1001" s="120"/>
      <c r="AK1001" s="13"/>
    </row>
    <row r="1002" spans="1:37" s="17" customFormat="1" ht="15.75" customHeight="1">
      <c r="A1002" s="43">
        <v>4288</v>
      </c>
      <c r="B1002" s="35">
        <v>4288</v>
      </c>
      <c r="C1002" s="35">
        <v>4288</v>
      </c>
      <c r="D1002" s="37" t="str">
        <f>VLOOKUP(B1002,SAOM!B$2:H2659,7,0)</f>
        <v>-</v>
      </c>
      <c r="E1002" s="15">
        <v>41149</v>
      </c>
      <c r="F1002" s="15">
        <f t="shared" si="48"/>
        <v>41194</v>
      </c>
      <c r="G1002" s="15">
        <f>VLOOKUP(B1002,SAOM!B$2:D2546,3,0)</f>
        <v>41194</v>
      </c>
      <c r="H1002" s="15">
        <f t="shared" si="49"/>
        <v>41209</v>
      </c>
      <c r="I1002" s="15" t="s">
        <v>497</v>
      </c>
      <c r="J1002" s="12" t="s">
        <v>744</v>
      </c>
      <c r="K1002" s="37" t="str">
        <f>VLOOKUP(B1002,SAOM!B$2:H2543,4,0)</f>
        <v>Agendado</v>
      </c>
      <c r="L1002" s="12" t="s">
        <v>495</v>
      </c>
      <c r="M1002" s="12" t="s">
        <v>495</v>
      </c>
      <c r="N1002" s="13" t="s">
        <v>7172</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5" t="str">
        <f>VLOOKUP(B1002,SAOM!B$2:O2543,11,0)</f>
        <v>35298-000</v>
      </c>
      <c r="X1002" s="37" t="str">
        <f>VLOOKUP(B1002,SAOM!B$2:Q2543,13,0)</f>
        <v>-</v>
      </c>
      <c r="Y1002" s="15"/>
      <c r="Z1002" s="13"/>
      <c r="AA1002" s="16"/>
      <c r="AB1002" s="32" t="e">
        <f>VLOOKUP(C1002,Relatorios!A$3:B1773,2,0)</f>
        <v>#N/A</v>
      </c>
      <c r="AC1002" s="45"/>
      <c r="AD1002" s="16" t="str">
        <f>VLOOKUP(B1002,SAOM!B$2:T2543,16,0)</f>
        <v>-</v>
      </c>
      <c r="AE1002" s="16">
        <f t="shared" si="50"/>
        <v>90</v>
      </c>
      <c r="AF1002" s="16" t="s">
        <v>4492</v>
      </c>
      <c r="AG1002" s="16"/>
      <c r="AH1002" s="51"/>
      <c r="AI1002" s="120"/>
      <c r="AJ1002" s="120"/>
      <c r="AK1002" s="13"/>
    </row>
    <row r="1003" spans="1:37" s="17" customFormat="1" ht="15.75" customHeight="1">
      <c r="A1003" s="43">
        <v>4287</v>
      </c>
      <c r="B1003" s="35">
        <v>4287</v>
      </c>
      <c r="C1003" s="35">
        <v>4287</v>
      </c>
      <c r="D1003" s="37" t="str">
        <f>VLOOKUP(B1003,SAOM!B$2:H2660,7,0)</f>
        <v>-</v>
      </c>
      <c r="E1003" s="15">
        <v>41149</v>
      </c>
      <c r="F1003" s="15">
        <f t="shared" si="48"/>
        <v>41194</v>
      </c>
      <c r="G1003" s="15">
        <f>VLOOKUP(B1003,SAOM!B$2:D2547,3,0)</f>
        <v>41194</v>
      </c>
      <c r="H1003" s="15">
        <f t="shared" si="49"/>
        <v>41209</v>
      </c>
      <c r="I1003" s="15" t="s">
        <v>497</v>
      </c>
      <c r="J1003" s="12" t="s">
        <v>744</v>
      </c>
      <c r="K1003" s="37" t="str">
        <f>VLOOKUP(B1003,SAOM!B$2:H2544,4,0)</f>
        <v>Agendado</v>
      </c>
      <c r="L1003" s="12" t="s">
        <v>495</v>
      </c>
      <c r="M1003" s="12" t="s">
        <v>495</v>
      </c>
      <c r="N1003" s="13" t="s">
        <v>7172</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5" t="str">
        <f>VLOOKUP(B1003,SAOM!B$2:O2544,11,0)</f>
        <v>35298-000</v>
      </c>
      <c r="X1003" s="37" t="str">
        <f>VLOOKUP(B1003,SAOM!B$2:Q2544,13,0)</f>
        <v>-</v>
      </c>
      <c r="Y1003" s="15"/>
      <c r="Z1003" s="13"/>
      <c r="AA1003" s="16"/>
      <c r="AB1003" s="32" t="e">
        <f>VLOOKUP(C1003,Relatorios!A$3:B1774,2,0)</f>
        <v>#N/A</v>
      </c>
      <c r="AC1003" s="45"/>
      <c r="AD1003" s="16" t="str">
        <f>VLOOKUP(B1003,SAOM!B$2:T2544,16,0)</f>
        <v>-</v>
      </c>
      <c r="AE1003" s="16">
        <f t="shared" si="50"/>
        <v>90</v>
      </c>
      <c r="AF1003" s="16" t="s">
        <v>4492</v>
      </c>
      <c r="AG1003" s="16"/>
      <c r="AH1003" s="51"/>
      <c r="AI1003" s="120"/>
      <c r="AJ1003" s="120"/>
      <c r="AK1003" s="13"/>
    </row>
    <row r="1004" spans="1:37" s="62" customFormat="1" ht="15.75" customHeight="1">
      <c r="A1004" s="43">
        <v>4286</v>
      </c>
      <c r="B1004" s="35">
        <v>4286</v>
      </c>
      <c r="C1004" s="35">
        <v>4286</v>
      </c>
      <c r="D1004" s="37" t="str">
        <f>VLOOKUP(B1004,SAOM!B$2:H2661,7,0)</f>
        <v>SES-SANO-4286</v>
      </c>
      <c r="E1004" s="28">
        <v>41149</v>
      </c>
      <c r="F1004" s="28">
        <f t="shared" si="48"/>
        <v>41194</v>
      </c>
      <c r="G1004" s="15">
        <f>VLOOKUP(B1004,SAOM!B$2:D2548,3,0)</f>
        <v>41194</v>
      </c>
      <c r="H1004" s="28">
        <f t="shared" si="49"/>
        <v>41209</v>
      </c>
      <c r="I1004" s="28" t="s">
        <v>497</v>
      </c>
      <c r="J1004" s="52" t="s">
        <v>511</v>
      </c>
      <c r="K1004" s="37" t="str">
        <f>VLOOKUP(B1004,SAOM!B$2:H2545,4,0)</f>
        <v>Aceito</v>
      </c>
      <c r="L1004" s="12" t="s">
        <v>495</v>
      </c>
      <c r="M1004" s="52" t="s">
        <v>497</v>
      </c>
      <c r="N1004" s="44" t="s">
        <v>1756</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5" t="str">
        <f>VLOOKUP(B1004,SAOM!B$2:O2545,11,0)</f>
        <v>37960-000</v>
      </c>
      <c r="X1004" s="37" t="str">
        <f>VLOOKUP(B1004,SAOM!B$2:Q2545,13,0)</f>
        <v>00:20:0E:10:49:C3</v>
      </c>
      <c r="Y1004" s="28">
        <v>41172</v>
      </c>
      <c r="Z1004" s="44" t="s">
        <v>5677</v>
      </c>
      <c r="AA1004" s="60">
        <v>41172</v>
      </c>
      <c r="AB1004" s="32">
        <f>VLOOKUP(C1004,Relatorios!A$3:B1775,2,0)</f>
        <v>41193</v>
      </c>
      <c r="AC1004" s="49"/>
      <c r="AD1004" s="16" t="str">
        <f>VLOOKUP(B1004,SAOM!B$2:T2545,16,0)</f>
        <v>-</v>
      </c>
      <c r="AE1004" s="16">
        <f t="shared" si="50"/>
        <v>41262</v>
      </c>
      <c r="AF1004" s="60">
        <v>41278</v>
      </c>
      <c r="AG1004" s="60" t="s">
        <v>14159</v>
      </c>
      <c r="AH1004" s="187" t="s">
        <v>676</v>
      </c>
      <c r="AI1004" s="121" t="s">
        <v>14160</v>
      </c>
      <c r="AJ1004" s="121" t="s">
        <v>4492</v>
      </c>
      <c r="AK1004" s="44"/>
    </row>
    <row r="1005" spans="1:37" s="62" customFormat="1" ht="15.75" customHeight="1">
      <c r="A1005" s="43">
        <v>4285</v>
      </c>
      <c r="B1005" s="35">
        <v>4285</v>
      </c>
      <c r="C1005" s="35">
        <v>4285</v>
      </c>
      <c r="D1005" s="37" t="str">
        <f>VLOOKUP(B1005,SAOM!B$2:H2662,7,0)</f>
        <v>SES-SANO-4285</v>
      </c>
      <c r="E1005" s="28">
        <v>41149</v>
      </c>
      <c r="F1005" s="28">
        <f t="shared" si="48"/>
        <v>41194</v>
      </c>
      <c r="G1005" s="15">
        <f>VLOOKUP(B1005,SAOM!B$2:D2549,3,0)</f>
        <v>41194</v>
      </c>
      <c r="H1005" s="28">
        <f t="shared" si="49"/>
        <v>41209</v>
      </c>
      <c r="I1005" s="28" t="s">
        <v>497</v>
      </c>
      <c r="J1005" s="52" t="s">
        <v>511</v>
      </c>
      <c r="K1005" s="37" t="str">
        <f>VLOOKUP(B1005,SAOM!B$2:H2546,4,0)</f>
        <v>Aceito</v>
      </c>
      <c r="L1005" s="12" t="s">
        <v>495</v>
      </c>
      <c r="M1005" s="52" t="s">
        <v>497</v>
      </c>
      <c r="N1005" s="44" t="s">
        <v>1756</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5" t="str">
        <f>VLOOKUP(B1005,SAOM!B$2:O2546,11,0)</f>
        <v>37960-000</v>
      </c>
      <c r="X1005" s="37" t="str">
        <f>VLOOKUP(B1005,SAOM!B$2:Q2546,13,0)</f>
        <v>00:20:0E:10:4F:7E</v>
      </c>
      <c r="Y1005" s="28">
        <v>41171</v>
      </c>
      <c r="Z1005" s="44" t="s">
        <v>5677</v>
      </c>
      <c r="AA1005" s="60">
        <v>41172</v>
      </c>
      <c r="AB1005" s="32">
        <f>VLOOKUP(C1005,Relatorios!A$3:B1776,2,0)</f>
        <v>41193</v>
      </c>
      <c r="AC1005" s="49"/>
      <c r="AD1005" s="16" t="str">
        <f>VLOOKUP(B1005,SAOM!B$2:T2546,16,0)</f>
        <v>-</v>
      </c>
      <c r="AE1005" s="16">
        <f t="shared" si="50"/>
        <v>41262</v>
      </c>
      <c r="AF1005" s="60" t="s">
        <v>4492</v>
      </c>
      <c r="AG1005" s="60"/>
      <c r="AH1005" s="187"/>
      <c r="AI1005" s="121"/>
      <c r="AJ1005" s="121"/>
      <c r="AK1005" s="44"/>
    </row>
    <row r="1006" spans="1:37" s="62" customFormat="1" ht="15.75" customHeight="1">
      <c r="A1006" s="43">
        <v>4284</v>
      </c>
      <c r="B1006" s="35">
        <v>4284</v>
      </c>
      <c r="C1006" s="35">
        <v>4284</v>
      </c>
      <c r="D1006" s="37" t="str">
        <f>VLOOKUP(B1006,SAOM!B$2:H2663,7,0)</f>
        <v>SES-SANO-4284</v>
      </c>
      <c r="E1006" s="28">
        <v>41149</v>
      </c>
      <c r="F1006" s="28">
        <f t="shared" si="48"/>
        <v>41194</v>
      </c>
      <c r="G1006" s="15">
        <f>VLOOKUP(B1006,SAOM!B$2:D2550,3,0)</f>
        <v>41194</v>
      </c>
      <c r="H1006" s="28">
        <f t="shared" si="49"/>
        <v>41209</v>
      </c>
      <c r="I1006" s="28" t="s">
        <v>497</v>
      </c>
      <c r="J1006" s="52" t="s">
        <v>511</v>
      </c>
      <c r="K1006" s="37" t="str">
        <f>VLOOKUP(B1006,SAOM!B$2:H2547,4,0)</f>
        <v>Aceito</v>
      </c>
      <c r="L1006" s="12" t="s">
        <v>495</v>
      </c>
      <c r="M1006" s="52" t="s">
        <v>497</v>
      </c>
      <c r="N1006" s="44" t="s">
        <v>1756</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5" t="str">
        <f>VLOOKUP(B1006,SAOM!B$2:O2547,11,0)</f>
        <v>37960-000</v>
      </c>
      <c r="X1006" s="37" t="str">
        <f>VLOOKUP(B1006,SAOM!B$2:Q2547,13,0)</f>
        <v>00:20:0E:10:4C:5D</v>
      </c>
      <c r="Y1006" s="28">
        <v>41171</v>
      </c>
      <c r="Z1006" s="44" t="s">
        <v>5677</v>
      </c>
      <c r="AA1006" s="60">
        <v>41171</v>
      </c>
      <c r="AB1006" s="32">
        <f>VLOOKUP(C1006,Relatorios!A$3:B1777,2,0)</f>
        <v>41193</v>
      </c>
      <c r="AC1006" s="49"/>
      <c r="AD1006" s="16" t="str">
        <f>VLOOKUP(B1006,SAOM!B$2:T2547,16,0)</f>
        <v>-</v>
      </c>
      <c r="AE1006" s="16">
        <f t="shared" si="50"/>
        <v>41261</v>
      </c>
      <c r="AF1006" s="60" t="s">
        <v>4492</v>
      </c>
      <c r="AG1006" s="60"/>
      <c r="AH1006" s="187"/>
      <c r="AI1006" s="121"/>
      <c r="AJ1006" s="121"/>
      <c r="AK1006" s="44"/>
    </row>
    <row r="1007" spans="1:37" s="17" customFormat="1" ht="15.75" customHeight="1">
      <c r="A1007" s="43">
        <v>4283</v>
      </c>
      <c r="B1007" s="35">
        <v>4283</v>
      </c>
      <c r="C1007" s="35">
        <v>4283</v>
      </c>
      <c r="D1007" s="37" t="str">
        <f>VLOOKUP(B1007,SAOM!B$2:H2664,7,0)</f>
        <v>SES-ITGI-4283</v>
      </c>
      <c r="E1007" s="15">
        <v>41149</v>
      </c>
      <c r="F1007" s="15">
        <f t="shared" si="48"/>
        <v>41194</v>
      </c>
      <c r="G1007" s="15">
        <f>VLOOKUP(B1007,SAOM!B$2:D2551,3,0)</f>
        <v>41194</v>
      </c>
      <c r="H1007" s="15">
        <f t="shared" si="49"/>
        <v>41209</v>
      </c>
      <c r="I1007" s="15" t="s">
        <v>497</v>
      </c>
      <c r="J1007" s="12" t="s">
        <v>511</v>
      </c>
      <c r="K1007" s="37" t="str">
        <f>VLOOKUP(B1007,SAOM!B$2:H2548,4,0)</f>
        <v>Aceito</v>
      </c>
      <c r="L1007" s="12" t="s">
        <v>495</v>
      </c>
      <c r="M1007" s="12" t="s">
        <v>497</v>
      </c>
      <c r="N1007" s="13" t="s">
        <v>2671</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5" t="str">
        <f>VLOOKUP(B1007,SAOM!B$2:O2548,11,0)</f>
        <v>37955-000</v>
      </c>
      <c r="X1007" s="37" t="str">
        <f>VLOOKUP(B1007,SAOM!B$2:Q2548,13,0)</f>
        <v>00:20:0e:10:4b:0c</v>
      </c>
      <c r="Y1007" s="15">
        <v>41179</v>
      </c>
      <c r="Z1007" s="13" t="s">
        <v>8344</v>
      </c>
      <c r="AA1007" s="16">
        <v>41180</v>
      </c>
      <c r="AB1007" s="32">
        <f>VLOOKUP(C1007,Relatorios!A$3:B1778,2,0)</f>
        <v>41193</v>
      </c>
      <c r="AC1007" s="45"/>
      <c r="AD1007" s="16" t="str">
        <f>VLOOKUP(B1007,SAOM!B$2:T2548,16,0)</f>
        <v>-</v>
      </c>
      <c r="AE1007" s="16">
        <f t="shared" si="50"/>
        <v>41270</v>
      </c>
      <c r="AF1007" s="16">
        <v>41282</v>
      </c>
      <c r="AG1007" s="16">
        <v>41298</v>
      </c>
      <c r="AH1007" s="51" t="s">
        <v>8983</v>
      </c>
      <c r="AI1007" s="120" t="s">
        <v>14176</v>
      </c>
      <c r="AJ1007" s="120" t="s">
        <v>15140</v>
      </c>
      <c r="AK1007" s="13" t="s">
        <v>4492</v>
      </c>
    </row>
    <row r="1008" spans="1:37" s="62" customFormat="1" ht="15.75" customHeight="1">
      <c r="A1008" s="43">
        <v>4282</v>
      </c>
      <c r="B1008" s="35">
        <v>4282</v>
      </c>
      <c r="C1008" s="35">
        <v>4282</v>
      </c>
      <c r="D1008" s="37" t="str">
        <f>VLOOKUP(B1008,SAOM!B$2:H2665,7,0)</f>
        <v>SES-ITGI-4282</v>
      </c>
      <c r="E1008" s="28">
        <v>41149</v>
      </c>
      <c r="F1008" s="28">
        <f t="shared" si="48"/>
        <v>41194</v>
      </c>
      <c r="G1008" s="15">
        <f>VLOOKUP(B1008,SAOM!B$2:D2552,3,0)</f>
        <v>41194</v>
      </c>
      <c r="H1008" s="28">
        <f t="shared" si="49"/>
        <v>41209</v>
      </c>
      <c r="I1008" s="28" t="s">
        <v>497</v>
      </c>
      <c r="J1008" s="52" t="s">
        <v>511</v>
      </c>
      <c r="K1008" s="37" t="str">
        <f>VLOOKUP(B1008,SAOM!B$2:H2549,4,0)</f>
        <v>Aceito</v>
      </c>
      <c r="L1008" s="12" t="s">
        <v>495</v>
      </c>
      <c r="M1008" s="52" t="s">
        <v>497</v>
      </c>
      <c r="N1008" s="44" t="s">
        <v>2671</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5" t="str">
        <f>VLOOKUP(B1008,SAOM!B$2:O2549,11,0)</f>
        <v>37955-000</v>
      </c>
      <c r="X1008" s="37" t="str">
        <f>VLOOKUP(B1008,SAOM!B$2:Q2549,13,0)</f>
        <v>00:20:0e:10:4c:98</v>
      </c>
      <c r="Y1008" s="28">
        <v>41185</v>
      </c>
      <c r="Z1008" s="13" t="s">
        <v>5677</v>
      </c>
      <c r="AA1008" s="60">
        <v>41186</v>
      </c>
      <c r="AB1008" s="32">
        <f>VLOOKUP(C1008,Relatorios!A$3:B1779,2,0)</f>
        <v>41193</v>
      </c>
      <c r="AC1008" s="49"/>
      <c r="AD1008" s="16" t="str">
        <f>VLOOKUP(B1008,SAOM!B$2:T2549,16,0)</f>
        <v>-</v>
      </c>
      <c r="AE1008" s="16">
        <f t="shared" si="50"/>
        <v>41276</v>
      </c>
      <c r="AF1008" s="60" t="s">
        <v>4492</v>
      </c>
      <c r="AG1008" s="60"/>
      <c r="AH1008" s="187"/>
      <c r="AI1008" s="121"/>
      <c r="AJ1008" s="121"/>
      <c r="AK1008" s="44"/>
    </row>
    <row r="1009" spans="1:37" s="62" customFormat="1" ht="15.75" customHeight="1">
      <c r="A1009" s="43">
        <v>4281</v>
      </c>
      <c r="B1009" s="35">
        <v>4281</v>
      </c>
      <c r="C1009" s="35">
        <v>4281</v>
      </c>
      <c r="D1009" s="37" t="str">
        <f>VLOOKUP(B1009,SAOM!B$2:H2666,7,0)</f>
        <v>SES-ITGI-4281</v>
      </c>
      <c r="E1009" s="28">
        <v>41149</v>
      </c>
      <c r="F1009" s="28">
        <f t="shared" si="48"/>
        <v>41194</v>
      </c>
      <c r="G1009" s="15">
        <f>VLOOKUP(B1009,SAOM!B$2:D2553,3,0)</f>
        <v>41194</v>
      </c>
      <c r="H1009" s="28">
        <f t="shared" si="49"/>
        <v>41209</v>
      </c>
      <c r="I1009" s="28" t="s">
        <v>497</v>
      </c>
      <c r="J1009" s="52" t="s">
        <v>511</v>
      </c>
      <c r="K1009" s="37" t="str">
        <f>VLOOKUP(B1009,SAOM!B$2:H2550,4,0)</f>
        <v>Aceito</v>
      </c>
      <c r="L1009" s="12" t="s">
        <v>495</v>
      </c>
      <c r="M1009" s="52" t="s">
        <v>497</v>
      </c>
      <c r="N1009" s="44" t="s">
        <v>2671</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5" t="str">
        <f>VLOOKUP(B1009,SAOM!B$2:O2550,11,0)</f>
        <v>37955-000</v>
      </c>
      <c r="X1009" s="37" t="str">
        <f>VLOOKUP(B1009,SAOM!B$2:Q2550,13,0)</f>
        <v>00:20:0E:10:4A:A5</v>
      </c>
      <c r="Y1009" s="28">
        <v>41180</v>
      </c>
      <c r="Z1009" s="44" t="s">
        <v>5677</v>
      </c>
      <c r="AA1009" s="60">
        <v>41183</v>
      </c>
      <c r="AB1009" s="32">
        <f>VLOOKUP(C1009,Relatorios!A$3:B1780,2,0)</f>
        <v>41193</v>
      </c>
      <c r="AC1009" s="49"/>
      <c r="AD1009" s="16" t="str">
        <f>VLOOKUP(B1009,SAOM!B$2:T2550,16,0)</f>
        <v>-</v>
      </c>
      <c r="AE1009" s="16">
        <f t="shared" si="50"/>
        <v>41273</v>
      </c>
      <c r="AF1009" s="60" t="s">
        <v>4492</v>
      </c>
      <c r="AG1009" s="60"/>
      <c r="AH1009" s="187"/>
      <c r="AI1009" s="121"/>
      <c r="AJ1009" s="121"/>
      <c r="AK1009" s="44"/>
    </row>
    <row r="1010" spans="1:37" s="62" customFormat="1" ht="15.75" customHeight="1">
      <c r="A1010" s="43">
        <v>4280</v>
      </c>
      <c r="B1010" s="35">
        <v>4280</v>
      </c>
      <c r="C1010" s="35">
        <v>4280</v>
      </c>
      <c r="D1010" s="37" t="str">
        <f>VLOOKUP(B1010,SAOM!B$2:H2667,7,0)</f>
        <v>SES-ITGI-4280</v>
      </c>
      <c r="E1010" s="28">
        <v>41149</v>
      </c>
      <c r="F1010" s="28">
        <f t="shared" si="48"/>
        <v>41194</v>
      </c>
      <c r="G1010" s="15">
        <f>VLOOKUP(B1010,SAOM!B$2:D2554,3,0)</f>
        <v>41194</v>
      </c>
      <c r="H1010" s="28">
        <f t="shared" si="49"/>
        <v>41209</v>
      </c>
      <c r="I1010" s="28" t="s">
        <v>497</v>
      </c>
      <c r="J1010" s="52" t="s">
        <v>511</v>
      </c>
      <c r="K1010" s="37" t="str">
        <f>VLOOKUP(B1010,SAOM!B$2:H2551,4,0)</f>
        <v>Aceito</v>
      </c>
      <c r="L1010" s="12" t="s">
        <v>495</v>
      </c>
      <c r="M1010" s="52" t="s">
        <v>497</v>
      </c>
      <c r="N1010" s="44" t="s">
        <v>2671</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5" t="str">
        <f>VLOOKUP(B1010,SAOM!B$2:O2551,11,0)</f>
        <v>37955-000</v>
      </c>
      <c r="X1010" s="37" t="str">
        <f>VLOOKUP(B1010,SAOM!B$2:Q2551,13,0)</f>
        <v>00:20:0E:10:4F:88</v>
      </c>
      <c r="Y1010" s="28">
        <v>41180</v>
      </c>
      <c r="Z1010" s="44" t="s">
        <v>5677</v>
      </c>
      <c r="AA1010" s="60">
        <v>41180</v>
      </c>
      <c r="AB1010" s="32">
        <f>VLOOKUP(C1010,Relatorios!A$3:B1781,2,0)</f>
        <v>41193</v>
      </c>
      <c r="AC1010" s="49"/>
      <c r="AD1010" s="16" t="str">
        <f>VLOOKUP(B1010,SAOM!B$2:T2551,16,0)</f>
        <v>-</v>
      </c>
      <c r="AE1010" s="16">
        <f t="shared" si="50"/>
        <v>41270</v>
      </c>
      <c r="AF1010" s="60" t="s">
        <v>4492</v>
      </c>
      <c r="AG1010" s="60"/>
      <c r="AH1010" s="187"/>
      <c r="AI1010" s="121"/>
      <c r="AJ1010" s="121"/>
      <c r="AK1010" s="44"/>
    </row>
    <row r="1011" spans="1:37" s="17" customFormat="1" ht="15.75" customHeight="1">
      <c r="A1011" s="43">
        <v>4279</v>
      </c>
      <c r="B1011" s="35">
        <v>4279</v>
      </c>
      <c r="C1011" s="35">
        <v>4279</v>
      </c>
      <c r="D1011" s="37" t="str">
        <f>VLOOKUP(B1011,SAOM!B$2:H2668,7,0)</f>
        <v>SES-ITGI-4279</v>
      </c>
      <c r="E1011" s="15">
        <v>41149</v>
      </c>
      <c r="F1011" s="15">
        <f t="shared" si="48"/>
        <v>41194</v>
      </c>
      <c r="G1011" s="15">
        <f>VLOOKUP(B1011,SAOM!B$2:D2555,3,0)</f>
        <v>41194</v>
      </c>
      <c r="H1011" s="15">
        <f t="shared" si="49"/>
        <v>41209</v>
      </c>
      <c r="I1011" s="15" t="s">
        <v>497</v>
      </c>
      <c r="J1011" s="12" t="s">
        <v>511</v>
      </c>
      <c r="K1011" s="37" t="str">
        <f>VLOOKUP(B1011,SAOM!B$2:H2552,4,0)</f>
        <v>Aceito</v>
      </c>
      <c r="L1011" s="12" t="s">
        <v>495</v>
      </c>
      <c r="M1011" s="12" t="s">
        <v>497</v>
      </c>
      <c r="N1011" s="13" t="s">
        <v>2671</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5" t="str">
        <f>VLOOKUP(B1011,SAOM!B$2:O2552,11,0)</f>
        <v>37955-000</v>
      </c>
      <c r="X1011" s="37" t="str">
        <f>VLOOKUP(B1011,SAOM!B$2:Q2552,13,0)</f>
        <v>00:20:0E:10:4C:96</v>
      </c>
      <c r="Y1011" s="15">
        <v>41183</v>
      </c>
      <c r="Z1011" s="13" t="s">
        <v>5677</v>
      </c>
      <c r="AA1011" s="16">
        <v>41183</v>
      </c>
      <c r="AB1011" s="32">
        <f>VLOOKUP(C1011,Relatorios!A$3:B1782,2,0)</f>
        <v>41277</v>
      </c>
      <c r="AC1011" s="45"/>
      <c r="AD1011" s="16" t="str">
        <f>VLOOKUP(B1011,SAOM!B$2:T2552,16,0)</f>
        <v>-</v>
      </c>
      <c r="AE1011" s="16">
        <f t="shared" si="50"/>
        <v>41273</v>
      </c>
      <c r="AF1011" s="16" t="s">
        <v>4492</v>
      </c>
      <c r="AG1011" s="16"/>
      <c r="AH1011" s="51"/>
      <c r="AI1011" s="120"/>
      <c r="AJ1011" s="120"/>
      <c r="AK1011" s="13"/>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9"/>
        <v>41217</v>
      </c>
      <c r="I1012" s="15">
        <v>41162</v>
      </c>
      <c r="J1012" s="12" t="s">
        <v>12443</v>
      </c>
      <c r="K1012" s="37" t="str">
        <f>VLOOKUP(B1012,SAOM!B$2:H2553,4,0)</f>
        <v>Agendado</v>
      </c>
      <c r="L1012" s="12" t="s">
        <v>495</v>
      </c>
      <c r="M1012" s="12" t="s">
        <v>495</v>
      </c>
      <c r="N1012" s="13" t="s">
        <v>2671</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5"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50"/>
        <v>90</v>
      </c>
      <c r="AF1012" s="16" t="s">
        <v>4492</v>
      </c>
      <c r="AG1012" s="16"/>
      <c r="AH1012" s="51"/>
      <c r="AI1012" s="120"/>
      <c r="AJ1012" s="120"/>
      <c r="AK1012" s="13"/>
    </row>
    <row r="1013" spans="1:37" s="17" customFormat="1" ht="15.75" customHeight="1">
      <c r="A1013" s="43">
        <v>4277</v>
      </c>
      <c r="B1013" s="35">
        <v>4277</v>
      </c>
      <c r="C1013" s="35">
        <v>4277</v>
      </c>
      <c r="D1013" s="37" t="str">
        <f>VLOOKUP(B1013,SAOM!B$2:H2670,7,0)</f>
        <v>SES-CAIS-4277</v>
      </c>
      <c r="E1013" s="15">
        <v>41149</v>
      </c>
      <c r="F1013" s="15">
        <f t="shared" ref="F1013:F1044" si="51">E1013+45</f>
        <v>41194</v>
      </c>
      <c r="G1013" s="15">
        <f>VLOOKUP(B1013,SAOM!B$2:D2557,3,0)</f>
        <v>41194</v>
      </c>
      <c r="H1013" s="15">
        <f t="shared" si="49"/>
        <v>41209</v>
      </c>
      <c r="I1013" s="15" t="s">
        <v>497</v>
      </c>
      <c r="J1013" s="12" t="s">
        <v>511</v>
      </c>
      <c r="K1013" s="37" t="str">
        <f>VLOOKUP(B1013,SAOM!B$2:H2554,4,0)</f>
        <v>Aceito</v>
      </c>
      <c r="L1013" s="12" t="s">
        <v>495</v>
      </c>
      <c r="M1013" s="12" t="s">
        <v>497</v>
      </c>
      <c r="N1013" s="13" t="s">
        <v>2918</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5" t="str">
        <f>VLOOKUP(B1013,SAOM!B$2:O2554,11,0)</f>
        <v>38380-000</v>
      </c>
      <c r="X1013" s="37" t="str">
        <f>VLOOKUP(B1013,SAOM!B$2:Q2554,13,0)</f>
        <v>00:20:0e:10:5a:7b</v>
      </c>
      <c r="Y1013" s="15">
        <v>41207</v>
      </c>
      <c r="Z1013" s="13" t="s">
        <v>7857</v>
      </c>
      <c r="AA1013" s="16">
        <v>41208</v>
      </c>
      <c r="AB1013" s="32">
        <f>VLOOKUP(C1013,Relatorios!A$3:B1784,2,0)</f>
        <v>41254</v>
      </c>
      <c r="AC1013" s="45"/>
      <c r="AD1013" s="16" t="str">
        <f>VLOOKUP(B1013,SAOM!B$2:T2554,16,0)</f>
        <v>-</v>
      </c>
      <c r="AE1013" s="16">
        <f t="shared" si="50"/>
        <v>41298</v>
      </c>
      <c r="AF1013" s="16" t="s">
        <v>4492</v>
      </c>
      <c r="AG1013" s="16"/>
      <c r="AH1013" s="51"/>
      <c r="AI1013" s="120"/>
      <c r="AJ1013" s="120"/>
      <c r="AK1013" s="13"/>
    </row>
    <row r="1014" spans="1:37" s="62" customFormat="1" ht="15.75" customHeight="1">
      <c r="A1014" s="43">
        <v>4276</v>
      </c>
      <c r="B1014" s="35">
        <v>4276</v>
      </c>
      <c r="C1014" s="35">
        <v>4276</v>
      </c>
      <c r="D1014" s="37" t="str">
        <f>VLOOKUP(B1014,SAOM!B$2:H2671,7,0)</f>
        <v>SES-CAIS-4276</v>
      </c>
      <c r="E1014" s="28">
        <v>41149</v>
      </c>
      <c r="F1014" s="28">
        <f t="shared" si="51"/>
        <v>41194</v>
      </c>
      <c r="G1014" s="15">
        <f>VLOOKUP(B1014,SAOM!B$2:D2558,3,0)</f>
        <v>41194</v>
      </c>
      <c r="H1014" s="28">
        <f t="shared" si="49"/>
        <v>41209</v>
      </c>
      <c r="I1014" s="28" t="s">
        <v>497</v>
      </c>
      <c r="J1014" s="52" t="s">
        <v>511</v>
      </c>
      <c r="K1014" s="37" t="str">
        <f>VLOOKUP(B1014,SAOM!B$2:H2555,4,0)</f>
        <v>Aceito</v>
      </c>
      <c r="L1014" s="12" t="s">
        <v>495</v>
      </c>
      <c r="M1014" s="52" t="s">
        <v>497</v>
      </c>
      <c r="N1014" s="44" t="s">
        <v>2918</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5" t="str">
        <f>VLOOKUP(B1014,SAOM!B$2:O2555,11,0)</f>
        <v>38380-000</v>
      </c>
      <c r="X1014" s="37" t="str">
        <f>VLOOKUP(B1014,SAOM!B$2:Q2555,13,0)</f>
        <v>00:20:0E:10:54:99</v>
      </c>
      <c r="Y1014" s="28">
        <v>41205</v>
      </c>
      <c r="Z1014" s="44" t="s">
        <v>7857</v>
      </c>
      <c r="AA1014" s="60">
        <v>41205</v>
      </c>
      <c r="AB1014" s="32">
        <f>VLOOKUP(C1014,Relatorios!A$3:B1785,2,0)</f>
        <v>41254</v>
      </c>
      <c r="AC1014" s="49"/>
      <c r="AD1014" s="16" t="str">
        <f>VLOOKUP(B1014,SAOM!B$2:T2555,16,0)</f>
        <v>-</v>
      </c>
      <c r="AE1014" s="60">
        <f t="shared" si="50"/>
        <v>41295</v>
      </c>
      <c r="AF1014" s="60" t="s">
        <v>4492</v>
      </c>
      <c r="AG1014" s="60"/>
      <c r="AH1014" s="187"/>
      <c r="AI1014" s="121"/>
      <c r="AJ1014" s="121"/>
      <c r="AK1014" s="44"/>
    </row>
    <row r="1015" spans="1:37" s="62" customFormat="1" ht="15.75" customHeight="1">
      <c r="A1015" s="43">
        <v>4275</v>
      </c>
      <c r="B1015" s="35">
        <v>4275</v>
      </c>
      <c r="C1015" s="35">
        <v>4275</v>
      </c>
      <c r="D1015" s="37" t="str">
        <f>VLOOKUP(B1015,SAOM!B$2:H2672,7,0)</f>
        <v>SES-CAIS-4275</v>
      </c>
      <c r="E1015" s="28">
        <v>41149</v>
      </c>
      <c r="F1015" s="28">
        <f t="shared" si="51"/>
        <v>41194</v>
      </c>
      <c r="G1015" s="28">
        <f>VLOOKUP(B1015,SAOM!B$2:D2559,3,0)</f>
        <v>41194</v>
      </c>
      <c r="H1015" s="28">
        <f t="shared" si="49"/>
        <v>41209</v>
      </c>
      <c r="I1015" s="28" t="s">
        <v>497</v>
      </c>
      <c r="J1015" s="52" t="s">
        <v>511</v>
      </c>
      <c r="K1015" s="35" t="str">
        <f>VLOOKUP(B1015,SAOM!B$2:H2556,4,0)</f>
        <v>Aceito</v>
      </c>
      <c r="L1015" s="12" t="s">
        <v>495</v>
      </c>
      <c r="M1015" s="52" t="s">
        <v>497</v>
      </c>
      <c r="N1015" s="44" t="s">
        <v>2918</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9" t="str">
        <f>VLOOKUP(B1015,SAOM!B$2:M2556,9,0)</f>
        <v>RAQUEL LAIZA ROCHA</v>
      </c>
      <c r="U1015" s="28" t="str">
        <f>VLOOKUP(B1015,SAOM!B$2:N2556,10,0)</f>
        <v>RUA 17 Nº 1.217 - IVETTI GUERREIRO DANIEL</v>
      </c>
      <c r="V1015" s="59" t="str">
        <f>VLOOKUP(B1015,SAOM!B$2:P2556,12,0)</f>
        <v>34-3266-3539</v>
      </c>
      <c r="W1015" s="181" t="str">
        <f>VLOOKUP(B1015,SAOM!B$2:O2556,11,0)</f>
        <v>38380-000</v>
      </c>
      <c r="X1015" s="35" t="str">
        <f>VLOOKUP(B1015,SAOM!B$2:Q2556,13,0)</f>
        <v>00:20:0E:10:53:B6</v>
      </c>
      <c r="Y1015" s="28">
        <v>41206</v>
      </c>
      <c r="Z1015" s="44" t="s">
        <v>7857</v>
      </c>
      <c r="AA1015" s="60">
        <v>41260</v>
      </c>
      <c r="AB1015" s="32">
        <f>VLOOKUP(C1015,Relatorios!A$3:B1786,2,0)</f>
        <v>41254</v>
      </c>
      <c r="AC1015" s="49" t="s">
        <v>10017</v>
      </c>
      <c r="AD1015" s="60" t="str">
        <f>VLOOKUP(B1015,SAOM!B$2:T2556,16,0)</f>
        <v>-</v>
      </c>
      <c r="AE1015" s="60">
        <f t="shared" si="50"/>
        <v>41350</v>
      </c>
      <c r="AF1015" s="60">
        <v>41257</v>
      </c>
      <c r="AG1015" s="60">
        <v>41257</v>
      </c>
      <c r="AH1015" s="187" t="s">
        <v>495</v>
      </c>
      <c r="AI1015" s="121" t="s">
        <v>10017</v>
      </c>
      <c r="AJ1015" s="121" t="s">
        <v>13269</v>
      </c>
      <c r="AK1015" s="44"/>
    </row>
    <row r="1016" spans="1:37" s="17" customFormat="1" ht="15.75" customHeight="1">
      <c r="A1016" s="43">
        <v>4274</v>
      </c>
      <c r="B1016" s="35">
        <v>4274</v>
      </c>
      <c r="C1016" s="35">
        <v>4274</v>
      </c>
      <c r="D1016" s="37" t="str">
        <f>VLOOKUP(B1016,SAOM!B$2:H2673,7,0)</f>
        <v>-</v>
      </c>
      <c r="E1016" s="15">
        <v>41149</v>
      </c>
      <c r="F1016" s="15">
        <f t="shared" si="51"/>
        <v>41194</v>
      </c>
      <c r="G1016" s="15">
        <f>VLOOKUP(B1016,SAOM!B$2:D2560,3,0)</f>
        <v>41194</v>
      </c>
      <c r="H1016" s="15">
        <f t="shared" si="49"/>
        <v>41209</v>
      </c>
      <c r="I1016" s="15" t="s">
        <v>497</v>
      </c>
      <c r="J1016" s="12" t="s">
        <v>1406</v>
      </c>
      <c r="K1016" s="37" t="str">
        <f>VLOOKUP(B1016,SAOM!B$2:H2557,4,0)</f>
        <v>Agendado</v>
      </c>
      <c r="L1016" s="12" t="s">
        <v>1406</v>
      </c>
      <c r="M1016" s="12" t="s">
        <v>1406</v>
      </c>
      <c r="N1016" s="13" t="s">
        <v>2918</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5"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50"/>
        <v>90</v>
      </c>
      <c r="AF1016" s="16" t="s">
        <v>4492</v>
      </c>
      <c r="AG1016" s="16"/>
      <c r="AH1016" s="51"/>
      <c r="AI1016" s="120"/>
      <c r="AJ1016" s="120"/>
      <c r="AK1016" s="13"/>
    </row>
    <row r="1017" spans="1:37" s="17" customFormat="1" ht="15.75" customHeight="1">
      <c r="A1017" s="43">
        <v>4272</v>
      </c>
      <c r="B1017" s="35">
        <v>4272</v>
      </c>
      <c r="C1017" s="35">
        <v>4272</v>
      </c>
      <c r="D1017" s="37" t="str">
        <f>VLOOKUP(B1017,SAOM!B$2:H2674,7,0)</f>
        <v>-</v>
      </c>
      <c r="E1017" s="15">
        <v>41149</v>
      </c>
      <c r="F1017" s="15">
        <f t="shared" si="51"/>
        <v>41194</v>
      </c>
      <c r="G1017" s="15">
        <f>VLOOKUP(B1017,SAOM!B$2:D2561,3,0)</f>
        <v>41194</v>
      </c>
      <c r="H1017" s="15">
        <f t="shared" si="49"/>
        <v>41209</v>
      </c>
      <c r="I1017" s="15">
        <v>41176</v>
      </c>
      <c r="J1017" s="12" t="s">
        <v>1406</v>
      </c>
      <c r="K1017" s="37" t="str">
        <f>VLOOKUP(B1017,SAOM!B$2:H2558,4,0)</f>
        <v>Paralisado</v>
      </c>
      <c r="L1017" s="12" t="s">
        <v>1406</v>
      </c>
      <c r="M1017" s="12" t="s">
        <v>1406</v>
      </c>
      <c r="N1017" s="13" t="s">
        <v>7218</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5"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50"/>
        <v>90</v>
      </c>
      <c r="AF1017" s="16" t="s">
        <v>4492</v>
      </c>
      <c r="AG1017" s="16"/>
      <c r="AH1017" s="51"/>
      <c r="AI1017" s="120"/>
      <c r="AJ1017" s="120"/>
      <c r="AK1017" s="13"/>
    </row>
    <row r="1018" spans="1:37" s="62" customFormat="1" ht="15.75" customHeight="1">
      <c r="A1018" s="43">
        <v>4271</v>
      </c>
      <c r="B1018" s="35">
        <v>4271</v>
      </c>
      <c r="C1018" s="35">
        <v>4271</v>
      </c>
      <c r="D1018" s="37" t="str">
        <f>VLOOKUP(B1018,SAOM!B$2:H2675,7,0)</f>
        <v>SES-BUAO-4271</v>
      </c>
      <c r="E1018" s="28">
        <v>41149</v>
      </c>
      <c r="F1018" s="28">
        <f t="shared" si="51"/>
        <v>41194</v>
      </c>
      <c r="G1018" s="15">
        <f>VLOOKUP(B1018,SAOM!B$2:D2562,3,0)</f>
        <v>41194</v>
      </c>
      <c r="H1018" s="28">
        <f t="shared" si="49"/>
        <v>41209</v>
      </c>
      <c r="I1018" s="28">
        <v>41176</v>
      </c>
      <c r="J1018" s="52" t="s">
        <v>511</v>
      </c>
      <c r="K1018" s="37" t="str">
        <f>VLOOKUP(B1018,SAOM!B$2:H2559,4,0)</f>
        <v>Aceito</v>
      </c>
      <c r="L1018" s="12" t="s">
        <v>495</v>
      </c>
      <c r="M1018" s="52" t="s">
        <v>497</v>
      </c>
      <c r="N1018" s="44" t="s">
        <v>7218</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5" t="str">
        <f>VLOOKUP(B1018,SAOM!B$2:O2559,11,0)</f>
        <v>37578-000</v>
      </c>
      <c r="X1018" s="37" t="str">
        <f>VLOOKUP(B1018,SAOM!B$2:Q2559,13,0)</f>
        <v>00:20:0E:10:4A:BF</v>
      </c>
      <c r="Y1018" s="28">
        <v>41207</v>
      </c>
      <c r="Z1018" s="44" t="s">
        <v>6750</v>
      </c>
      <c r="AA1018" s="60">
        <v>41221</v>
      </c>
      <c r="AB1018" s="32">
        <f>VLOOKUP(C1018,Relatorios!A$3:B1789,2,0)</f>
        <v>41254</v>
      </c>
      <c r="AC1018" s="49"/>
      <c r="AD1018" s="16" t="str">
        <f>VLOOKUP(B1018,SAOM!B$2:T2559,16,0)</f>
        <v>24/09/2012 10:13:43 	Hernan Martins Alves 	Telefone residencial.  	Pendência Ativação</v>
      </c>
      <c r="AE1018" s="60">
        <f t="shared" si="50"/>
        <v>41311</v>
      </c>
      <c r="AF1018" s="60" t="s">
        <v>4492</v>
      </c>
      <c r="AG1018" s="60"/>
      <c r="AH1018" s="187"/>
      <c r="AI1018" s="121"/>
      <c r="AJ1018" s="121"/>
      <c r="AK1018" s="44"/>
    </row>
    <row r="1019" spans="1:37" s="62" customFormat="1" ht="15.75" customHeight="1">
      <c r="A1019" s="43">
        <v>4293</v>
      </c>
      <c r="B1019" s="35">
        <v>4293</v>
      </c>
      <c r="C1019" s="35">
        <v>4293</v>
      </c>
      <c r="D1019" s="37" t="str">
        <f>VLOOKUP(B1019,SAOM!B$2:H2676,7,0)</f>
        <v>SES-NENO-4293</v>
      </c>
      <c r="E1019" s="28">
        <v>41149</v>
      </c>
      <c r="F1019" s="28">
        <f t="shared" si="51"/>
        <v>41194</v>
      </c>
      <c r="G1019" s="15">
        <f>VLOOKUP(B1019,SAOM!B$2:D2563,3,0)</f>
        <v>41194</v>
      </c>
      <c r="H1019" s="28">
        <f t="shared" si="49"/>
        <v>41209</v>
      </c>
      <c r="I1019" s="28" t="s">
        <v>497</v>
      </c>
      <c r="J1019" s="52" t="s">
        <v>511</v>
      </c>
      <c r="K1019" s="37" t="str">
        <f>VLOOKUP(B1019,SAOM!B$2:H2560,4,0)</f>
        <v>Aceito</v>
      </c>
      <c r="L1019" s="12" t="s">
        <v>495</v>
      </c>
      <c r="M1019" s="52" t="s">
        <v>497</v>
      </c>
      <c r="N1019" s="44" t="s">
        <v>7149</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5" t="str">
        <f>VLOOKUP(B1019,SAOM!B$2:O2560,11,0)</f>
        <v>37250-000</v>
      </c>
      <c r="X1019" s="37" t="str">
        <f>VLOOKUP(B1019,SAOM!B$2:Q2560,13,0)</f>
        <v>00:20:0E:10:4B:13</v>
      </c>
      <c r="Y1019" s="28">
        <v>41179</v>
      </c>
      <c r="Z1019" s="44" t="s">
        <v>8302</v>
      </c>
      <c r="AA1019" s="60">
        <v>41179</v>
      </c>
      <c r="AB1019" s="32">
        <f>VLOOKUP(C1019,Relatorios!A$3:B1790,2,0)</f>
        <v>41299</v>
      </c>
      <c r="AC1019" s="49"/>
      <c r="AD1019" s="16" t="str">
        <f>VLOOKUP(B1019,SAOM!B$2:T2560,16,0)</f>
        <v>-</v>
      </c>
      <c r="AE1019" s="16">
        <f t="shared" si="50"/>
        <v>41269</v>
      </c>
      <c r="AF1019" s="60" t="s">
        <v>4492</v>
      </c>
      <c r="AG1019" s="60"/>
      <c r="AH1019" s="187"/>
      <c r="AI1019" s="121"/>
      <c r="AJ1019" s="121"/>
      <c r="AK1019" s="44"/>
    </row>
    <row r="1020" spans="1:37" s="62" customFormat="1" ht="15.75" customHeight="1">
      <c r="A1020" s="43">
        <v>4381</v>
      </c>
      <c r="B1020" s="35">
        <v>4381</v>
      </c>
      <c r="C1020" s="35">
        <v>4381</v>
      </c>
      <c r="D1020" s="37" t="str">
        <f>VLOOKUP(B1020,SAOM!B$2:H2677,7,0)</f>
        <v>SES-MAIM-4381</v>
      </c>
      <c r="E1020" s="28">
        <v>41155</v>
      </c>
      <c r="F1020" s="28">
        <f t="shared" si="51"/>
        <v>41200</v>
      </c>
      <c r="G1020" s="15">
        <f>VLOOKUP(B1020,SAOM!B$2:D2564,3,0)</f>
        <v>41200</v>
      </c>
      <c r="H1020" s="28">
        <f t="shared" si="49"/>
        <v>41215</v>
      </c>
      <c r="I1020" s="28" t="s">
        <v>497</v>
      </c>
      <c r="J1020" s="52" t="s">
        <v>511</v>
      </c>
      <c r="K1020" s="37" t="str">
        <f>VLOOKUP(B1020,SAOM!B$2:H2561,4,0)</f>
        <v>Aceito</v>
      </c>
      <c r="L1020" s="12" t="s">
        <v>495</v>
      </c>
      <c r="M1020" s="52" t="s">
        <v>497</v>
      </c>
      <c r="N1020" s="44" t="s">
        <v>7330</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5" t="str">
        <f>VLOOKUP(B1020,SAOM!B$2:O2561,11,0)</f>
        <v>36970-000</v>
      </c>
      <c r="X1020" s="37" t="str">
        <f>VLOOKUP(B1020,SAOM!B$2:Q2561,13,0)</f>
        <v>00:20:0E:10:55:72</v>
      </c>
      <c r="Y1020" s="28">
        <v>41248</v>
      </c>
      <c r="Z1020" s="44" t="s">
        <v>5677</v>
      </c>
      <c r="AA1020" s="60">
        <v>41248</v>
      </c>
      <c r="AB1020" s="32">
        <f>VLOOKUP(C1020,Relatorios!A$3:B1791,2,0)</f>
        <v>41277</v>
      </c>
      <c r="AC1020" s="49"/>
      <c r="AD1020" s="16" t="str">
        <f>VLOOKUP(B1020,SAOM!B$2:T2561,16,0)</f>
        <v>-</v>
      </c>
      <c r="AE1020" s="60">
        <f t="shared" si="50"/>
        <v>41338</v>
      </c>
      <c r="AF1020" s="60" t="s">
        <v>4492</v>
      </c>
      <c r="AG1020" s="60"/>
      <c r="AH1020" s="187"/>
      <c r="AI1020" s="121"/>
      <c r="AJ1020" s="121"/>
      <c r="AK1020" s="44"/>
    </row>
    <row r="1021" spans="1:37" s="17" customFormat="1" ht="15.75" customHeight="1">
      <c r="A1021" s="43">
        <v>4382</v>
      </c>
      <c r="B1021" s="35">
        <v>4382</v>
      </c>
      <c r="C1021" s="35">
        <v>4382</v>
      </c>
      <c r="D1021" s="37" t="str">
        <f>VLOOKUP(B1021,SAOM!B$2:H2678,7,0)</f>
        <v>-</v>
      </c>
      <c r="E1021" s="15">
        <v>41155</v>
      </c>
      <c r="F1021" s="15">
        <f t="shared" si="51"/>
        <v>41200</v>
      </c>
      <c r="G1021" s="15">
        <f>VLOOKUP(B1021,SAOM!B$2:D2565,3,0)</f>
        <v>41200</v>
      </c>
      <c r="H1021" s="15">
        <f t="shared" si="49"/>
        <v>41215</v>
      </c>
      <c r="I1021" s="15">
        <v>41248</v>
      </c>
      <c r="J1021" s="12" t="s">
        <v>756</v>
      </c>
      <c r="K1021" s="37" t="str">
        <f>VLOOKUP(B1021,SAOM!B$2:H2562,4,0)</f>
        <v>Paralisado</v>
      </c>
      <c r="L1021" s="12" t="s">
        <v>495</v>
      </c>
      <c r="M1021" s="12" t="s">
        <v>495</v>
      </c>
      <c r="N1021" s="13" t="s">
        <v>7330</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5"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50"/>
        <v>90</v>
      </c>
      <c r="AF1021" s="16" t="s">
        <v>4492</v>
      </c>
      <c r="AG1021" s="16"/>
      <c r="AH1021" s="51"/>
      <c r="AI1021" s="120"/>
      <c r="AJ1021" s="120"/>
      <c r="AK1021" s="13"/>
    </row>
    <row r="1022" spans="1:37" s="62" customFormat="1" ht="15.75" customHeight="1">
      <c r="A1022" s="43">
        <v>4386</v>
      </c>
      <c r="B1022" s="35">
        <v>4386</v>
      </c>
      <c r="C1022" s="35">
        <v>4386</v>
      </c>
      <c r="D1022" s="37" t="str">
        <f>VLOOKUP(B1022,SAOM!B$2:H2679,7,0)</f>
        <v>SES-MAIM-4386</v>
      </c>
      <c r="E1022" s="28">
        <v>41155</v>
      </c>
      <c r="F1022" s="28">
        <f t="shared" si="51"/>
        <v>41200</v>
      </c>
      <c r="G1022" s="15">
        <f>VLOOKUP(B1022,SAOM!B$2:D2566,3,0)</f>
        <v>41200</v>
      </c>
      <c r="H1022" s="28">
        <f t="shared" si="49"/>
        <v>41215</v>
      </c>
      <c r="I1022" s="28" t="s">
        <v>497</v>
      </c>
      <c r="J1022" s="52" t="s">
        <v>511</v>
      </c>
      <c r="K1022" s="37" t="str">
        <f>VLOOKUP(B1022,SAOM!B$2:H2563,4,0)</f>
        <v>Aceito</v>
      </c>
      <c r="L1022" s="12" t="s">
        <v>495</v>
      </c>
      <c r="M1022" s="52" t="s">
        <v>497</v>
      </c>
      <c r="N1022" s="44" t="s">
        <v>7330</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5" t="str">
        <f>VLOOKUP(B1022,SAOM!B$2:O2563,11,0)</f>
        <v>36970-000</v>
      </c>
      <c r="X1022" s="37" t="str">
        <f>VLOOKUP(B1022,SAOM!B$2:Q2563,13,0)</f>
        <v>00:20:0e:10:55:14</v>
      </c>
      <c r="Y1022" s="28">
        <v>41249</v>
      </c>
      <c r="Z1022" s="44" t="s">
        <v>5677</v>
      </c>
      <c r="AA1022" s="60">
        <v>41250</v>
      </c>
      <c r="AB1022" s="32" t="str">
        <f>VLOOKUP(C1022,Relatorios!A$3:B1793,2,0)</f>
        <v>Pronto pra ser entregue</v>
      </c>
      <c r="AC1022" s="49"/>
      <c r="AD1022" s="16" t="str">
        <f>VLOOKUP(B1022,SAOM!B$2:T2563,16,0)</f>
        <v>-</v>
      </c>
      <c r="AE1022" s="60">
        <f t="shared" si="50"/>
        <v>41340</v>
      </c>
      <c r="AF1022" s="60" t="s">
        <v>4492</v>
      </c>
      <c r="AG1022" s="60"/>
      <c r="AH1022" s="187"/>
      <c r="AI1022" s="121"/>
      <c r="AJ1022" s="121"/>
      <c r="AK1022" s="44"/>
    </row>
    <row r="1023" spans="1:37" s="62" customFormat="1" ht="15.75" customHeight="1">
      <c r="A1023" s="43">
        <v>4383</v>
      </c>
      <c r="B1023" s="35">
        <v>4383</v>
      </c>
      <c r="C1023" s="35">
        <v>4383</v>
      </c>
      <c r="D1023" s="37" t="str">
        <f>VLOOKUP(B1023,SAOM!B$2:H2680,7,0)</f>
        <v>SES-MAIM-4383</v>
      </c>
      <c r="E1023" s="28">
        <v>41155</v>
      </c>
      <c r="F1023" s="28">
        <f t="shared" si="51"/>
        <v>41200</v>
      </c>
      <c r="G1023" s="15">
        <f>VLOOKUP(B1023,SAOM!B$2:D2567,3,0)</f>
        <v>41200</v>
      </c>
      <c r="H1023" s="28">
        <f t="shared" si="49"/>
        <v>41215</v>
      </c>
      <c r="I1023" s="28" t="s">
        <v>497</v>
      </c>
      <c r="J1023" s="52" t="s">
        <v>511</v>
      </c>
      <c r="K1023" s="37" t="str">
        <f>VLOOKUP(B1023,SAOM!B$2:H2564,4,0)</f>
        <v>Aceito</v>
      </c>
      <c r="L1023" s="12" t="s">
        <v>495</v>
      </c>
      <c r="M1023" s="52" t="s">
        <v>497</v>
      </c>
      <c r="N1023" s="44" t="s">
        <v>7330</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5" t="str">
        <f>VLOOKUP(B1023,SAOM!B$2:O2564,11,0)</f>
        <v>36970-000</v>
      </c>
      <c r="X1023" s="37" t="str">
        <f>VLOOKUP(B1023,SAOM!B$2:Q2564,13,0)</f>
        <v>00:20:0E:10:55:03</v>
      </c>
      <c r="Y1023" s="28">
        <v>41249</v>
      </c>
      <c r="Z1023" s="44" t="s">
        <v>5677</v>
      </c>
      <c r="AA1023" s="60">
        <v>41249</v>
      </c>
      <c r="AB1023" s="32">
        <f>VLOOKUP(C1023,Relatorios!A$3:B1794,2,0)</f>
        <v>41277</v>
      </c>
      <c r="AC1023" s="49"/>
      <c r="AD1023" s="16" t="str">
        <f>VLOOKUP(B1023,SAOM!B$2:T2564,16,0)</f>
        <v>-</v>
      </c>
      <c r="AE1023" s="60">
        <f t="shared" si="50"/>
        <v>41339</v>
      </c>
      <c r="AF1023" s="60" t="s">
        <v>4492</v>
      </c>
      <c r="AG1023" s="60"/>
      <c r="AH1023" s="187"/>
      <c r="AI1023" s="121"/>
      <c r="AJ1023" s="121"/>
      <c r="AK1023" s="44"/>
    </row>
    <row r="1024" spans="1:37" s="17" customFormat="1" ht="15.75" customHeight="1">
      <c r="A1024" s="43">
        <v>4385</v>
      </c>
      <c r="B1024" s="35">
        <v>4385</v>
      </c>
      <c r="C1024" s="35">
        <v>4385</v>
      </c>
      <c r="D1024" s="37" t="str">
        <f>VLOOKUP(B1024,SAOM!B$2:H2681,7,0)</f>
        <v>-</v>
      </c>
      <c r="E1024" s="15">
        <v>41155</v>
      </c>
      <c r="F1024" s="15">
        <f t="shared" si="51"/>
        <v>41200</v>
      </c>
      <c r="G1024" s="15">
        <f>VLOOKUP(B1024,SAOM!B$2:D2568,3,0)</f>
        <v>41200</v>
      </c>
      <c r="H1024" s="15">
        <f t="shared" si="49"/>
        <v>41215</v>
      </c>
      <c r="I1024" s="15">
        <v>41261</v>
      </c>
      <c r="J1024" s="12" t="s">
        <v>756</v>
      </c>
      <c r="K1024" s="37" t="str">
        <f>VLOOKUP(B1024,SAOM!B$2:H2565,4,0)</f>
        <v>Paralisado</v>
      </c>
      <c r="L1024" s="12" t="s">
        <v>495</v>
      </c>
      <c r="M1024" s="12" t="s">
        <v>495</v>
      </c>
      <c r="N1024" s="13" t="s">
        <v>7330</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5"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50"/>
        <v>90</v>
      </c>
      <c r="AF1024" s="16" t="s">
        <v>4492</v>
      </c>
      <c r="AG1024" s="16"/>
      <c r="AH1024" s="51"/>
      <c r="AI1024" s="120"/>
      <c r="AJ1024" s="120"/>
      <c r="AK1024" s="13"/>
    </row>
    <row r="1025" spans="1:37" s="17" customFormat="1" ht="15.75" customHeight="1">
      <c r="A1025" s="43">
        <v>4378</v>
      </c>
      <c r="B1025" s="35">
        <v>4378</v>
      </c>
      <c r="C1025" s="35">
        <v>4378</v>
      </c>
      <c r="D1025" s="37" t="str">
        <f>VLOOKUP(B1025,SAOM!B$2:H2682,7,0)</f>
        <v>SES-GOEA-4378</v>
      </c>
      <c r="E1025" s="15">
        <v>41155</v>
      </c>
      <c r="F1025" s="15">
        <f t="shared" si="51"/>
        <v>41200</v>
      </c>
      <c r="G1025" s="15">
        <f>VLOOKUP(B1025,SAOM!B$2:D2569,3,0)</f>
        <v>41201</v>
      </c>
      <c r="H1025" s="15">
        <f t="shared" si="49"/>
        <v>41215</v>
      </c>
      <c r="I1025" s="15">
        <v>41169</v>
      </c>
      <c r="J1025" s="12" t="s">
        <v>511</v>
      </c>
      <c r="K1025" s="37" t="str">
        <f>VLOOKUP(B1025,SAOM!B$2:H2566,4,0)</f>
        <v>Aceito</v>
      </c>
      <c r="L1025" s="12" t="s">
        <v>495</v>
      </c>
      <c r="M1025" s="12" t="s">
        <v>497</v>
      </c>
      <c r="N1025" s="13" t="s">
        <v>7339</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5" t="str">
        <f>VLOOKUP(B1025,SAOM!B$2:O2566,11,0)</f>
        <v>39120-000</v>
      </c>
      <c r="X1025" s="37" t="str">
        <f>VLOOKUP(B1025,SAOM!B$2:Q2566,13,0)</f>
        <v>00:20:0E:10:4A:FB</v>
      </c>
      <c r="Y1025" s="15">
        <v>41211</v>
      </c>
      <c r="Z1025" s="13" t="s">
        <v>6076</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50"/>
        <v>41301</v>
      </c>
      <c r="AF1025" s="16">
        <v>41277</v>
      </c>
      <c r="AG1025" s="16"/>
      <c r="AH1025" s="51" t="s">
        <v>495</v>
      </c>
      <c r="AI1025" s="120" t="s">
        <v>14657</v>
      </c>
      <c r="AJ1025" s="120" t="s">
        <v>4492</v>
      </c>
      <c r="AK1025" s="13"/>
    </row>
    <row r="1026" spans="1:37" s="17" customFormat="1" ht="15.75" customHeight="1">
      <c r="A1026" s="43">
        <v>4379</v>
      </c>
      <c r="B1026" s="35">
        <v>4379</v>
      </c>
      <c r="C1026" s="35">
        <v>4379</v>
      </c>
      <c r="D1026" s="37" t="str">
        <f>VLOOKUP(B1026,SAOM!B$2:H2683,7,0)</f>
        <v>SES-GOEA-4379</v>
      </c>
      <c r="E1026" s="15">
        <v>41155</v>
      </c>
      <c r="F1026" s="15">
        <f t="shared" si="51"/>
        <v>41200</v>
      </c>
      <c r="G1026" s="15">
        <f>VLOOKUP(B1026,SAOM!B$2:D2570,3,0)</f>
        <v>41200</v>
      </c>
      <c r="H1026" s="15">
        <f t="shared" si="49"/>
        <v>41215</v>
      </c>
      <c r="I1026" s="15" t="s">
        <v>497</v>
      </c>
      <c r="J1026" s="12" t="s">
        <v>511</v>
      </c>
      <c r="K1026" s="37" t="str">
        <f>VLOOKUP(B1026,SAOM!B$2:H2567,4,0)</f>
        <v>Aceito</v>
      </c>
      <c r="L1026" s="12" t="s">
        <v>495</v>
      </c>
      <c r="M1026" s="12" t="s">
        <v>497</v>
      </c>
      <c r="N1026" s="13" t="s">
        <v>7339</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5" t="str">
        <f>VLOOKUP(B1026,SAOM!B$2:O2567,11,0)</f>
        <v>39120-000</v>
      </c>
      <c r="X1026" s="37" t="str">
        <f>VLOOKUP(B1026,SAOM!B$2:Q2567,13,0)</f>
        <v>00:20:0E:10:53:BC</v>
      </c>
      <c r="Y1026" s="15">
        <v>41219</v>
      </c>
      <c r="Z1026" s="13" t="s">
        <v>6076</v>
      </c>
      <c r="AA1026" s="16">
        <v>41219</v>
      </c>
      <c r="AB1026" s="32">
        <f>VLOOKUP(C1026,Relatorios!A$3:B1797,2,0)</f>
        <v>41299</v>
      </c>
      <c r="AC1026" s="45"/>
      <c r="AD1026" s="16" t="str">
        <f>VLOOKUP(B1026,SAOM!B$2:T2567,16,0)</f>
        <v>-</v>
      </c>
      <c r="AE1026" s="16">
        <f t="shared" si="50"/>
        <v>41309</v>
      </c>
      <c r="AF1026" s="16" t="s">
        <v>4492</v>
      </c>
      <c r="AG1026" s="16"/>
      <c r="AH1026" s="51"/>
      <c r="AI1026" s="120"/>
      <c r="AJ1026" s="120"/>
      <c r="AK1026" s="13"/>
    </row>
    <row r="1027" spans="1:37" s="62" customFormat="1" ht="15.75" customHeight="1">
      <c r="A1027" s="43">
        <v>4384</v>
      </c>
      <c r="B1027" s="35">
        <v>4384</v>
      </c>
      <c r="C1027" s="35">
        <v>4384</v>
      </c>
      <c r="D1027" s="37" t="str">
        <f>VLOOKUP(B1027,SAOM!B$2:H2684,7,0)</f>
        <v>SES-MAIM-4384</v>
      </c>
      <c r="E1027" s="28">
        <v>41155</v>
      </c>
      <c r="F1027" s="28">
        <f t="shared" si="51"/>
        <v>41200</v>
      </c>
      <c r="G1027" s="15">
        <f>VLOOKUP(B1027,SAOM!B$2:D2571,3,0)</f>
        <v>41200</v>
      </c>
      <c r="H1027" s="28">
        <f t="shared" si="49"/>
        <v>41215</v>
      </c>
      <c r="I1027" s="28" t="s">
        <v>497</v>
      </c>
      <c r="J1027" s="52" t="s">
        <v>511</v>
      </c>
      <c r="K1027" s="37" t="str">
        <f>VLOOKUP(B1027,SAOM!B$2:H2568,4,0)</f>
        <v>Aceito</v>
      </c>
      <c r="L1027" s="12" t="s">
        <v>495</v>
      </c>
      <c r="M1027" s="52" t="s">
        <v>497</v>
      </c>
      <c r="N1027" s="44" t="s">
        <v>7330</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5" t="str">
        <f>VLOOKUP(B1027,SAOM!B$2:O2568,11,0)</f>
        <v>36970-000</v>
      </c>
      <c r="X1027" s="37" t="str">
        <f>VLOOKUP(B1027,SAOM!B$2:Q2568,13,0)</f>
        <v>00:20:0E:10:54:4F</v>
      </c>
      <c r="Y1027" s="28">
        <v>41250</v>
      </c>
      <c r="Z1027" s="44" t="s">
        <v>5677</v>
      </c>
      <c r="AA1027" s="60">
        <v>41250</v>
      </c>
      <c r="AB1027" s="32">
        <f>VLOOKUP(C1027,Relatorios!A$3:B1798,2,0)</f>
        <v>41277</v>
      </c>
      <c r="AC1027" s="49"/>
      <c r="AD1027" s="16" t="str">
        <f>VLOOKUP(B1027,SAOM!B$2:T2568,16,0)</f>
        <v>-</v>
      </c>
      <c r="AE1027" s="60">
        <f t="shared" si="50"/>
        <v>41340</v>
      </c>
      <c r="AF1027" s="60" t="s">
        <v>4492</v>
      </c>
      <c r="AG1027" s="60"/>
      <c r="AH1027" s="187"/>
      <c r="AI1027" s="121"/>
      <c r="AJ1027" s="121"/>
      <c r="AK1027" s="44"/>
    </row>
    <row r="1028" spans="1:37" s="62" customFormat="1" ht="15.75" customHeight="1">
      <c r="A1028" s="43">
        <v>4377</v>
      </c>
      <c r="B1028" s="35">
        <v>4377</v>
      </c>
      <c r="C1028" s="35">
        <v>4377</v>
      </c>
      <c r="D1028" s="37" t="str">
        <f>VLOOKUP(B1028,SAOM!B$2:H2685,7,0)</f>
        <v>SES-GOEA-4377</v>
      </c>
      <c r="E1028" s="28">
        <v>41155</v>
      </c>
      <c r="F1028" s="28">
        <f t="shared" si="51"/>
        <v>41200</v>
      </c>
      <c r="G1028" s="15">
        <f>VLOOKUP(B1028,SAOM!B$2:D2572,3,0)</f>
        <v>41200</v>
      </c>
      <c r="H1028" s="28">
        <f t="shared" si="49"/>
        <v>41215</v>
      </c>
      <c r="I1028" s="28" t="s">
        <v>497</v>
      </c>
      <c r="J1028" s="52" t="s">
        <v>511</v>
      </c>
      <c r="K1028" s="37" t="str">
        <f>VLOOKUP(B1028,SAOM!B$2:H2569,4,0)</f>
        <v>Aceito</v>
      </c>
      <c r="L1028" s="12" t="s">
        <v>495</v>
      </c>
      <c r="M1028" s="52" t="s">
        <v>497</v>
      </c>
      <c r="N1028" s="44" t="s">
        <v>7339</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5" t="str">
        <f>VLOOKUP(B1028,SAOM!B$2:O2569,11,0)</f>
        <v>39120-000</v>
      </c>
      <c r="X1028" s="37" t="str">
        <f>VLOOKUP(B1028,SAOM!B$2:Q2569,13,0)</f>
        <v>00:20:0E:10:52:46</v>
      </c>
      <c r="Y1028" s="28">
        <v>41164</v>
      </c>
      <c r="Z1028" s="44" t="s">
        <v>1587</v>
      </c>
      <c r="AA1028" s="60">
        <v>41165</v>
      </c>
      <c r="AB1028" s="32">
        <f>VLOOKUP(C1028,Relatorios!A$3:B1799,2,0)</f>
        <v>41193</v>
      </c>
      <c r="AC1028" s="49"/>
      <c r="AD1028" s="16" t="str">
        <f>VLOOKUP(B1028,SAOM!B$2:T2569,16,0)</f>
        <v>-</v>
      </c>
      <c r="AE1028" s="16">
        <f t="shared" si="50"/>
        <v>41255</v>
      </c>
      <c r="AF1028" s="60" t="s">
        <v>4492</v>
      </c>
      <c r="AG1028" s="60"/>
      <c r="AH1028" s="187"/>
      <c r="AI1028" s="121"/>
      <c r="AJ1028" s="121"/>
      <c r="AK1028" s="44"/>
    </row>
    <row r="1029" spans="1:37" s="62" customFormat="1" ht="15.75" customHeight="1">
      <c r="A1029" s="43">
        <v>4376</v>
      </c>
      <c r="B1029" s="35">
        <v>4376</v>
      </c>
      <c r="C1029" s="35">
        <v>4376</v>
      </c>
      <c r="D1029" s="37" t="str">
        <f>VLOOKUP(B1029,SAOM!B$2:H2686,7,0)</f>
        <v>SES-GOEA-4376</v>
      </c>
      <c r="E1029" s="28">
        <v>41155</v>
      </c>
      <c r="F1029" s="28">
        <f t="shared" si="51"/>
        <v>41200</v>
      </c>
      <c r="G1029" s="15">
        <f>VLOOKUP(B1029,SAOM!B$2:D2573,3,0)</f>
        <v>41200</v>
      </c>
      <c r="H1029" s="28">
        <f t="shared" si="49"/>
        <v>41215</v>
      </c>
      <c r="I1029" s="28" t="s">
        <v>497</v>
      </c>
      <c r="J1029" s="52" t="s">
        <v>511</v>
      </c>
      <c r="K1029" s="37" t="str">
        <f>VLOOKUP(B1029,SAOM!B$2:H2570,4,0)</f>
        <v>Aceito</v>
      </c>
      <c r="L1029" s="12" t="s">
        <v>495</v>
      </c>
      <c r="M1029" s="52" t="s">
        <v>497</v>
      </c>
      <c r="N1029" s="44" t="s">
        <v>7339</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5" t="str">
        <f>VLOOKUP(B1029,SAOM!B$2:O2570,11,0)</f>
        <v>39120-000</v>
      </c>
      <c r="X1029" s="37" t="str">
        <f>VLOOKUP(B1029,SAOM!B$2:Q2570,13,0)</f>
        <v>00:20:0E:10:4A:B4</v>
      </c>
      <c r="Y1029" s="28">
        <v>41164</v>
      </c>
      <c r="Z1029" s="44" t="s">
        <v>1587</v>
      </c>
      <c r="AA1029" s="60">
        <v>41165</v>
      </c>
      <c r="AB1029" s="32">
        <f>VLOOKUP(C1029,Relatorios!A$3:B1800,2,0)</f>
        <v>41193</v>
      </c>
      <c r="AC1029" s="49"/>
      <c r="AD1029" s="16" t="str">
        <f>VLOOKUP(B1029,SAOM!B$2:T2570,16,0)</f>
        <v>-</v>
      </c>
      <c r="AE1029" s="16">
        <f t="shared" si="50"/>
        <v>41255</v>
      </c>
      <c r="AF1029" s="60">
        <v>41184</v>
      </c>
      <c r="AG1029" s="60">
        <v>41220</v>
      </c>
      <c r="AH1029" s="187" t="s">
        <v>8983</v>
      </c>
      <c r="AI1029" s="121" t="s">
        <v>8612</v>
      </c>
      <c r="AJ1029" s="121" t="s">
        <v>9687</v>
      </c>
      <c r="AK1029" s="13" t="s">
        <v>4492</v>
      </c>
    </row>
    <row r="1030" spans="1:37" s="62" customFormat="1" ht="15.75" customHeight="1">
      <c r="A1030" s="43">
        <v>4375</v>
      </c>
      <c r="B1030" s="35">
        <v>4375</v>
      </c>
      <c r="C1030" s="35">
        <v>4375</v>
      </c>
      <c r="D1030" s="37" t="str">
        <f>VLOOKUP(B1030,SAOM!B$2:H2687,7,0)</f>
        <v>SES-GOEA-4375</v>
      </c>
      <c r="E1030" s="28">
        <v>41155</v>
      </c>
      <c r="F1030" s="28">
        <f t="shared" si="51"/>
        <v>41200</v>
      </c>
      <c r="G1030" s="15">
        <f>VLOOKUP(B1030,SAOM!B$2:D2574,3,0)</f>
        <v>41200</v>
      </c>
      <c r="H1030" s="28">
        <f t="shared" si="49"/>
        <v>41215</v>
      </c>
      <c r="I1030" s="28" t="s">
        <v>497</v>
      </c>
      <c r="J1030" s="52" t="s">
        <v>511</v>
      </c>
      <c r="K1030" s="37" t="str">
        <f>VLOOKUP(B1030,SAOM!B$2:H2571,4,0)</f>
        <v>Aceito</v>
      </c>
      <c r="L1030" s="12" t="s">
        <v>495</v>
      </c>
      <c r="M1030" s="52" t="s">
        <v>497</v>
      </c>
      <c r="N1030" s="44" t="s">
        <v>7339</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5" t="str">
        <f>VLOOKUP(B1030,SAOM!B$2:O2571,11,0)</f>
        <v>39120-000</v>
      </c>
      <c r="X1030" s="37" t="str">
        <f>VLOOKUP(B1030,SAOM!B$2:Q2571,13,0)</f>
        <v>00:20:0E:10:4A:F7</v>
      </c>
      <c r="Y1030" s="28">
        <v>41165</v>
      </c>
      <c r="Z1030" s="44" t="s">
        <v>1587</v>
      </c>
      <c r="AA1030" s="60">
        <v>41166</v>
      </c>
      <c r="AB1030" s="32">
        <f>VLOOKUP(C1030,Relatorios!A$3:B1801,2,0)</f>
        <v>41193</v>
      </c>
      <c r="AC1030" s="49"/>
      <c r="AD1030" s="16" t="str">
        <f>VLOOKUP(B1030,SAOM!B$2:T2571,16,0)</f>
        <v>-</v>
      </c>
      <c r="AE1030" s="16">
        <f t="shared" si="50"/>
        <v>41256</v>
      </c>
      <c r="AF1030" s="60">
        <v>41192</v>
      </c>
      <c r="AG1030" s="60">
        <v>41222</v>
      </c>
      <c r="AH1030" s="187" t="s">
        <v>8983</v>
      </c>
      <c r="AI1030" s="121" t="s">
        <v>8980</v>
      </c>
      <c r="AJ1030" s="121" t="s">
        <v>9688</v>
      </c>
      <c r="AK1030" s="44" t="s">
        <v>4492</v>
      </c>
    </row>
    <row r="1031" spans="1:37" s="17" customFormat="1" ht="15.75" customHeight="1">
      <c r="A1031" s="43">
        <v>4374</v>
      </c>
      <c r="B1031" s="35">
        <v>4374</v>
      </c>
      <c r="C1031" s="35">
        <v>4374</v>
      </c>
      <c r="D1031" s="37" t="str">
        <f>VLOOKUP(B1031,SAOM!B$2:H2688,7,0)</f>
        <v>SES-VAAS-4374</v>
      </c>
      <c r="E1031" s="15">
        <v>41155</v>
      </c>
      <c r="F1031" s="15">
        <f t="shared" si="51"/>
        <v>41200</v>
      </c>
      <c r="G1031" s="15">
        <f>VLOOKUP(B1031,SAOM!B$2:D2575,3,0)</f>
        <v>41200</v>
      </c>
      <c r="H1031" s="15">
        <f t="shared" si="49"/>
        <v>41215</v>
      </c>
      <c r="I1031" s="15" t="s">
        <v>497</v>
      </c>
      <c r="J1031" s="12" t="s">
        <v>511</v>
      </c>
      <c r="K1031" s="37" t="str">
        <f>VLOOKUP(B1031,SAOM!B$2:H2572,4,0)</f>
        <v>Aceito</v>
      </c>
      <c r="L1031" s="12" t="s">
        <v>495</v>
      </c>
      <c r="M1031" s="12" t="s">
        <v>497</v>
      </c>
      <c r="N1031" s="13" t="s">
        <v>7355</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5" t="str">
        <f>VLOOKUP(B1031,SAOM!B$2:O2572,11,0)</f>
        <v>38794-000</v>
      </c>
      <c r="X1031" s="37" t="str">
        <f>VLOOKUP(B1031,SAOM!B$2:Q2572,13,0)</f>
        <v>00:20:0e:10:54:92</v>
      </c>
      <c r="Y1031" s="15">
        <v>41261</v>
      </c>
      <c r="Z1031" s="13" t="s">
        <v>6071</v>
      </c>
      <c r="AA1031" s="16">
        <v>41261</v>
      </c>
      <c r="AB1031" s="32">
        <f>VLOOKUP(C1031,Relatorios!A$3:B1802,2,0)</f>
        <v>41277</v>
      </c>
      <c r="AC1031" s="45"/>
      <c r="AD1031" s="16" t="str">
        <f>VLOOKUP(B1031,SAOM!B$2:T2572,16,0)</f>
        <v>-</v>
      </c>
      <c r="AE1031" s="16">
        <f t="shared" si="50"/>
        <v>41351</v>
      </c>
      <c r="AF1031" s="16" t="s">
        <v>4492</v>
      </c>
      <c r="AG1031" s="16"/>
      <c r="AH1031" s="51"/>
      <c r="AI1031" s="120"/>
      <c r="AJ1031" s="120"/>
      <c r="AK1031" s="13"/>
    </row>
    <row r="1032" spans="1:37" s="62" customFormat="1" ht="15.75" customHeight="1">
      <c r="A1032" s="43">
        <v>4373</v>
      </c>
      <c r="B1032" s="35">
        <v>4373</v>
      </c>
      <c r="C1032" s="35">
        <v>4373</v>
      </c>
      <c r="D1032" s="37" t="str">
        <f>VLOOKUP(B1032,SAOM!B$2:H2689,7,0)</f>
        <v>SES-VAAS-4373</v>
      </c>
      <c r="E1032" s="28">
        <v>41155</v>
      </c>
      <c r="F1032" s="28">
        <f t="shared" si="51"/>
        <v>41200</v>
      </c>
      <c r="G1032" s="28">
        <f>VLOOKUP(B1032,SAOM!B$2:D2576,3,0)</f>
        <v>41200</v>
      </c>
      <c r="H1032" s="28">
        <f t="shared" si="49"/>
        <v>41215</v>
      </c>
      <c r="I1032" s="28" t="s">
        <v>497</v>
      </c>
      <c r="J1032" s="52" t="s">
        <v>511</v>
      </c>
      <c r="K1032" s="35" t="str">
        <f>VLOOKUP(B1032,SAOM!B$2:H2573,4,0)</f>
        <v>Aceito</v>
      </c>
      <c r="L1032" s="12" t="s">
        <v>495</v>
      </c>
      <c r="M1032" s="52" t="s">
        <v>497</v>
      </c>
      <c r="N1032" s="44" t="s">
        <v>7355</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9" t="str">
        <f>VLOOKUP(B1032,SAOM!B$2:M2573,9,0)</f>
        <v>Maria Lúcia Brandão</v>
      </c>
      <c r="U1032" s="28" t="str">
        <f>VLOOKUP(B1032,SAOM!B$2:N2573,10,0)</f>
        <v>Av. Jovino Mariano Gomes, 2090 - Bairro Centro</v>
      </c>
      <c r="V1032" s="59" t="str">
        <f>VLOOKUP(B1032,SAOM!B$2:P2573,12,0)</f>
        <v>38 3567 5007</v>
      </c>
      <c r="W1032" s="181" t="str">
        <f>VLOOKUP(B1032,SAOM!B$2:O2573,11,0)</f>
        <v>38794-000</v>
      </c>
      <c r="X1032" s="35" t="str">
        <f>VLOOKUP(B1032,SAOM!B$2:Q2573,13,0)</f>
        <v>00:20:0E:10:54:C4</v>
      </c>
      <c r="Y1032" s="28">
        <v>41261</v>
      </c>
      <c r="Z1032" s="13" t="s">
        <v>6071</v>
      </c>
      <c r="AA1032" s="60">
        <v>41261</v>
      </c>
      <c r="AB1032" s="32" t="str">
        <f>VLOOKUP(C1032,Relatorios!A$3:B1803,2,0)</f>
        <v>Pronto pra ser entregue</v>
      </c>
      <c r="AC1032" s="49"/>
      <c r="AD1032" s="60" t="str">
        <f>VLOOKUP(B1032,SAOM!B$2:T2573,16,0)</f>
        <v>-</v>
      </c>
      <c r="AE1032" s="60">
        <f t="shared" si="50"/>
        <v>41351</v>
      </c>
      <c r="AF1032" s="60" t="s">
        <v>4492</v>
      </c>
      <c r="AG1032" s="60"/>
      <c r="AH1032" s="187"/>
      <c r="AI1032" s="121"/>
      <c r="AJ1032" s="121"/>
      <c r="AK1032" s="44"/>
    </row>
    <row r="1033" spans="1:37" s="17" customFormat="1" ht="15" customHeight="1">
      <c r="A1033" s="43">
        <v>4371</v>
      </c>
      <c r="B1033" s="35">
        <v>4371</v>
      </c>
      <c r="C1033" s="35">
        <v>4371</v>
      </c>
      <c r="D1033" s="37" t="str">
        <f>VLOOKUP(B1033,SAOM!B$2:H2690,7,0)</f>
        <v>SES-TURA-4371</v>
      </c>
      <c r="E1033" s="15">
        <v>41155</v>
      </c>
      <c r="F1033" s="15">
        <f t="shared" si="51"/>
        <v>41200</v>
      </c>
      <c r="G1033" s="15">
        <f>VLOOKUP(B1033,SAOM!B$2:D2577,3,0)</f>
        <v>41200</v>
      </c>
      <c r="H1033" s="15">
        <f t="shared" si="49"/>
        <v>41215</v>
      </c>
      <c r="I1033" s="15" t="s">
        <v>497</v>
      </c>
      <c r="J1033" s="12" t="s">
        <v>511</v>
      </c>
      <c r="K1033" s="37" t="str">
        <f>VLOOKUP(B1033,SAOM!B$2:H2574,4,0)</f>
        <v>Aceito</v>
      </c>
      <c r="L1033" s="12" t="s">
        <v>495</v>
      </c>
      <c r="M1033" s="12" t="s">
        <v>497</v>
      </c>
      <c r="N1033" s="13" t="s">
        <v>7362</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Camila</v>
      </c>
      <c r="U1033" s="15" t="str">
        <f>VLOOKUP(B1033,SAOM!B$2:N2574,10,0)</f>
        <v xml:space="preserve">RUA MANOEL HIPÓLITO MACHADO S/Nº - BAIRRO BOA VISTA </v>
      </c>
      <c r="V1033" s="39" t="str">
        <f>VLOOKUP(B1033,SAOM!B$2:P2574,12,0)</f>
        <v>(34)3281-5445</v>
      </c>
      <c r="W1033" s="65" t="str">
        <f>VLOOKUP(B1033,SAOM!B$2:O2574,11,0)</f>
        <v>38400-00</v>
      </c>
      <c r="X1033" s="37" t="str">
        <f>VLOOKUP(B1033,SAOM!B$2:Q2574,13,0)</f>
        <v>00:20:0E:10:4A:FB</v>
      </c>
      <c r="Y1033" s="15">
        <v>41211</v>
      </c>
      <c r="Z1033" s="13" t="s">
        <v>9431</v>
      </c>
      <c r="AA1033" s="16">
        <v>41211</v>
      </c>
      <c r="AB1033" s="32">
        <f>VLOOKUP(C1033,Relatorios!A$3:B1804,2,0)</f>
        <v>41299</v>
      </c>
      <c r="AC1033" s="45"/>
      <c r="AD1033" s="16" t="str">
        <f>VLOOKUP(B1033,SAOM!B$2:T2574,16,0)</f>
        <v>-</v>
      </c>
      <c r="AE1033" s="16">
        <f t="shared" si="50"/>
        <v>41301</v>
      </c>
      <c r="AF1033" s="16" t="s">
        <v>4492</v>
      </c>
      <c r="AG1033" s="16"/>
      <c r="AH1033" s="51"/>
      <c r="AI1033" s="120"/>
      <c r="AJ1033" s="120"/>
      <c r="AK1033" s="13"/>
    </row>
    <row r="1034" spans="1:37" s="17" customFormat="1" ht="15.75" customHeight="1">
      <c r="A1034" s="43">
        <v>4372</v>
      </c>
      <c r="B1034" s="35">
        <v>4372</v>
      </c>
      <c r="C1034" s="35">
        <v>4372</v>
      </c>
      <c r="D1034" s="37" t="str">
        <f>VLOOKUP(B1034,SAOM!B$2:H2691,7,0)</f>
        <v>SES-TURA-4372</v>
      </c>
      <c r="E1034" s="15">
        <v>41155</v>
      </c>
      <c r="F1034" s="15">
        <f t="shared" si="51"/>
        <v>41200</v>
      </c>
      <c r="G1034" s="15">
        <f>VLOOKUP(B1034,SAOM!B$2:D2578,3,0)</f>
        <v>41200</v>
      </c>
      <c r="H1034" s="15">
        <f t="shared" si="49"/>
        <v>41215</v>
      </c>
      <c r="I1034" s="15" t="s">
        <v>497</v>
      </c>
      <c r="J1034" s="12" t="s">
        <v>744</v>
      </c>
      <c r="K1034" s="37" t="str">
        <f>VLOOKUP(B1034,SAOM!B$2:H2575,4,0)</f>
        <v>Agendado</v>
      </c>
      <c r="L1034" s="12" t="s">
        <v>495</v>
      </c>
      <c r="M1034" s="12" t="s">
        <v>495</v>
      </c>
      <c r="N1034" s="13" t="s">
        <v>7362</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5"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0"/>
        <v>90</v>
      </c>
      <c r="AF1034" s="16" t="s">
        <v>4492</v>
      </c>
      <c r="AG1034" s="16"/>
      <c r="AH1034" s="51"/>
      <c r="AI1034" s="120"/>
      <c r="AJ1034" s="120"/>
      <c r="AK1034" s="13"/>
    </row>
    <row r="1035" spans="1:37" s="17" customFormat="1" ht="15.75" customHeight="1">
      <c r="A1035" s="43">
        <v>4370</v>
      </c>
      <c r="B1035" s="35">
        <v>4370</v>
      </c>
      <c r="C1035" s="35">
        <v>4370</v>
      </c>
      <c r="D1035" s="37" t="str">
        <f>VLOOKUP(B1035,SAOM!B$2:H2692,7,0)</f>
        <v>SES-TURA-4370</v>
      </c>
      <c r="E1035" s="15">
        <v>41155</v>
      </c>
      <c r="F1035" s="15">
        <f t="shared" si="51"/>
        <v>41200</v>
      </c>
      <c r="G1035" s="15">
        <f>VLOOKUP(B1035,SAOM!B$2:D2579,3,0)</f>
        <v>41200</v>
      </c>
      <c r="H1035" s="15">
        <f t="shared" si="49"/>
        <v>41215</v>
      </c>
      <c r="I1035" s="15" t="s">
        <v>497</v>
      </c>
      <c r="J1035" s="12" t="s">
        <v>511</v>
      </c>
      <c r="K1035" s="37" t="str">
        <f>VLOOKUP(B1035,SAOM!B$2:H2576,4,0)</f>
        <v>Aceito</v>
      </c>
      <c r="L1035" s="12" t="s">
        <v>495</v>
      </c>
      <c r="M1035" s="12" t="s">
        <v>497</v>
      </c>
      <c r="N1035" s="13" t="s">
        <v>7362</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5" t="str">
        <f>VLOOKUP(B1035,SAOM!B$2:O2576,11,0)</f>
        <v>38430-000</v>
      </c>
      <c r="X1035" s="37" t="str">
        <f>VLOOKUP(B1035,SAOM!B$2:Q2576,13,0)</f>
        <v>00:20:0e:10:4c:c8</v>
      </c>
      <c r="Y1035" s="15">
        <v>41213</v>
      </c>
      <c r="Z1035" s="13" t="s">
        <v>9461</v>
      </c>
      <c r="AA1035" s="16">
        <v>41213</v>
      </c>
      <c r="AB1035" s="32">
        <f>VLOOKUP(C1035,Relatorios!A$3:B1806,2,0)</f>
        <v>41299</v>
      </c>
      <c r="AC1035" s="45"/>
      <c r="AD1035" s="16" t="str">
        <f>VLOOKUP(B1035,SAOM!B$2:T2576,16,0)</f>
        <v>-</v>
      </c>
      <c r="AE1035" s="16">
        <f t="shared" si="50"/>
        <v>41303</v>
      </c>
      <c r="AF1035" s="16" t="s">
        <v>4492</v>
      </c>
      <c r="AG1035" s="16"/>
      <c r="AH1035" s="51"/>
      <c r="AI1035" s="120"/>
      <c r="AJ1035" s="120"/>
      <c r="AK1035" s="13"/>
    </row>
    <row r="1036" spans="1:37" s="17" customFormat="1" ht="15.75" customHeight="1">
      <c r="A1036" s="43">
        <v>4369</v>
      </c>
      <c r="B1036" s="35">
        <v>4369</v>
      </c>
      <c r="C1036" s="35">
        <v>4369</v>
      </c>
      <c r="D1036" s="37" t="str">
        <f>VLOOKUP(B1036,SAOM!B$2:H2693,7,0)</f>
        <v>SES-TURA-4369</v>
      </c>
      <c r="E1036" s="15">
        <v>41155</v>
      </c>
      <c r="F1036" s="15">
        <f t="shared" si="51"/>
        <v>41200</v>
      </c>
      <c r="G1036" s="15">
        <f>VLOOKUP(B1036,SAOM!B$2:D2580,3,0)</f>
        <v>41200</v>
      </c>
      <c r="H1036" s="15">
        <f t="shared" si="49"/>
        <v>41215</v>
      </c>
      <c r="I1036" s="15">
        <v>41248</v>
      </c>
      <c r="J1036" s="12" t="s">
        <v>756</v>
      </c>
      <c r="K1036" s="37" t="str">
        <f>VLOOKUP(B1036,SAOM!B$2:H2577,4,0)</f>
        <v>Paralisado</v>
      </c>
      <c r="L1036" s="12" t="s">
        <v>495</v>
      </c>
      <c r="M1036" s="12" t="s">
        <v>502</v>
      </c>
      <c r="N1036" s="13" t="s">
        <v>7362</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5"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0"/>
        <v>90</v>
      </c>
      <c r="AF1036" s="16" t="s">
        <v>4492</v>
      </c>
      <c r="AG1036" s="16"/>
      <c r="AH1036" s="51"/>
      <c r="AI1036" s="120"/>
      <c r="AJ1036" s="120"/>
      <c r="AK1036" s="13"/>
    </row>
    <row r="1037" spans="1:37" s="62" customFormat="1" ht="15.75" customHeight="1">
      <c r="A1037" s="43">
        <v>4368</v>
      </c>
      <c r="B1037" s="35">
        <v>4368</v>
      </c>
      <c r="C1037" s="35">
        <v>4368</v>
      </c>
      <c r="D1037" s="37" t="str">
        <f>VLOOKUP(B1037,SAOM!B$2:H2694,7,0)</f>
        <v>SES-TURA-4368</v>
      </c>
      <c r="E1037" s="28">
        <v>41155</v>
      </c>
      <c r="F1037" s="28">
        <f t="shared" si="51"/>
        <v>41200</v>
      </c>
      <c r="G1037" s="15">
        <f>VLOOKUP(B1037,SAOM!B$2:D2581,3,0)</f>
        <v>41200</v>
      </c>
      <c r="H1037" s="28">
        <f t="shared" si="49"/>
        <v>41215</v>
      </c>
      <c r="I1037" s="28" t="s">
        <v>497</v>
      </c>
      <c r="J1037" s="52" t="s">
        <v>511</v>
      </c>
      <c r="K1037" s="37" t="str">
        <f>VLOOKUP(B1037,SAOM!B$2:H2578,4,0)</f>
        <v>Aceito</v>
      </c>
      <c r="L1037" s="12" t="s">
        <v>495</v>
      </c>
      <c r="M1037" s="52" t="s">
        <v>497</v>
      </c>
      <c r="N1037" s="44" t="s">
        <v>7362</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5" t="str">
        <f>VLOOKUP(B1037,SAOM!B$2:O2578,11,0)</f>
        <v>38430-000</v>
      </c>
      <c r="X1037" s="37" t="str">
        <f>VLOOKUP(B1037,SAOM!B$2:Q2578,13,0)</f>
        <v>00:20:0E:10:4A:5A</v>
      </c>
      <c r="Y1037" s="28">
        <v>41207</v>
      </c>
      <c r="Z1037" s="44" t="s">
        <v>9374</v>
      </c>
      <c r="AA1037" s="60">
        <v>41221</v>
      </c>
      <c r="AB1037" s="32">
        <f>VLOOKUP(C1037,Relatorios!A$3:B1808,2,0)</f>
        <v>41299</v>
      </c>
      <c r="AC1037" s="49"/>
      <c r="AD1037" s="16" t="str">
        <f>VLOOKUP(B1037,SAOM!B$2:T2578,16,0)</f>
        <v>-</v>
      </c>
      <c r="AE1037" s="60">
        <f t="shared" si="50"/>
        <v>41311</v>
      </c>
      <c r="AF1037" s="60" t="s">
        <v>4492</v>
      </c>
      <c r="AG1037" s="60"/>
      <c r="AH1037" s="187"/>
      <c r="AI1037" s="121"/>
      <c r="AJ1037" s="121"/>
      <c r="AK1037" s="44"/>
    </row>
    <row r="1038" spans="1:37" s="62" customFormat="1" ht="15.75" customHeight="1">
      <c r="A1038" s="43">
        <v>4367</v>
      </c>
      <c r="B1038" s="35">
        <v>4367</v>
      </c>
      <c r="C1038" s="35">
        <v>4367</v>
      </c>
      <c r="D1038" s="37" t="str">
        <f>VLOOKUP(B1038,SAOM!B$2:H2695,7,0)</f>
        <v>SES-SOAS-4367</v>
      </c>
      <c r="E1038" s="28">
        <v>41155</v>
      </c>
      <c r="F1038" s="28">
        <f t="shared" si="51"/>
        <v>41200</v>
      </c>
      <c r="G1038" s="15">
        <f>VLOOKUP(B1038,SAOM!B$2:D2582,3,0)</f>
        <v>41200</v>
      </c>
      <c r="H1038" s="28">
        <f t="shared" si="49"/>
        <v>41215</v>
      </c>
      <c r="I1038" s="28" t="s">
        <v>497</v>
      </c>
      <c r="J1038" s="52" t="s">
        <v>511</v>
      </c>
      <c r="K1038" s="37" t="str">
        <f>VLOOKUP(B1038,SAOM!B$2:H2579,4,0)</f>
        <v>Aceito</v>
      </c>
      <c r="L1038" s="12" t="s">
        <v>495</v>
      </c>
      <c r="M1038" s="52" t="s">
        <v>497</v>
      </c>
      <c r="N1038" s="44" t="s">
        <v>7376</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5" t="str">
        <f>VLOOKUP(B1038,SAOM!B$2:O2579,11,0)</f>
        <v>37478-000</v>
      </c>
      <c r="X1038" s="37" t="str">
        <f>VLOOKUP(B1038,SAOM!B$2:Q2579,13,0)</f>
        <v>00:20:0E:10:54:A0</v>
      </c>
      <c r="Y1038" s="28">
        <v>41247</v>
      </c>
      <c r="Z1038" s="44" t="s">
        <v>5316</v>
      </c>
      <c r="AA1038" s="60">
        <v>41247</v>
      </c>
      <c r="AB1038" s="32">
        <f>VLOOKUP(C1038,Relatorios!A$3:B1809,2,0)</f>
        <v>41277</v>
      </c>
      <c r="AC1038" s="49"/>
      <c r="AD1038" s="16" t="str">
        <f>VLOOKUP(B1038,SAOM!B$2:T2579,16,0)</f>
        <v>-</v>
      </c>
      <c r="AE1038" s="60">
        <f t="shared" si="50"/>
        <v>41337</v>
      </c>
      <c r="AF1038" s="60" t="s">
        <v>4492</v>
      </c>
      <c r="AG1038" s="60"/>
      <c r="AH1038" s="187"/>
      <c r="AI1038" s="121"/>
      <c r="AJ1038" s="121"/>
      <c r="AK1038" s="44"/>
    </row>
    <row r="1039" spans="1:37" s="62" customFormat="1" ht="15.75" customHeight="1">
      <c r="A1039" s="43">
        <v>4362</v>
      </c>
      <c r="B1039" s="35">
        <v>4362</v>
      </c>
      <c r="C1039" s="35">
        <v>4362</v>
      </c>
      <c r="D1039" s="37" t="str">
        <f>VLOOKUP(B1039,SAOM!B$2:H2696,7,0)</f>
        <v>SES-SAAS-4362</v>
      </c>
      <c r="E1039" s="28">
        <v>41155</v>
      </c>
      <c r="F1039" s="28">
        <f t="shared" si="51"/>
        <v>41200</v>
      </c>
      <c r="G1039" s="15">
        <f>VLOOKUP(B1039,SAOM!B$2:D2583,3,0)</f>
        <v>41200</v>
      </c>
      <c r="H1039" s="28">
        <f t="shared" si="49"/>
        <v>41215</v>
      </c>
      <c r="I1039" s="28" t="s">
        <v>497</v>
      </c>
      <c r="J1039" s="52" t="s">
        <v>511</v>
      </c>
      <c r="K1039" s="37" t="str">
        <f>VLOOKUP(B1039,SAOM!B$2:H2580,4,0)</f>
        <v>Aceito</v>
      </c>
      <c r="L1039" s="12" t="s">
        <v>495</v>
      </c>
      <c r="M1039" s="52" t="s">
        <v>497</v>
      </c>
      <c r="N1039" s="44" t="s">
        <v>1739</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5" t="str">
        <f>VLOOKUP(B1039,SAOM!B$2:O2580,11,0)</f>
        <v>37370-000</v>
      </c>
      <c r="X1039" s="37" t="str">
        <f>VLOOKUP(B1039,SAOM!B$2:Q2580,13,0)</f>
        <v>00:20:0E:10:4C:32</v>
      </c>
      <c r="Y1039" s="28">
        <v>41165</v>
      </c>
      <c r="Z1039" s="44" t="s">
        <v>2187</v>
      </c>
      <c r="AA1039" s="60">
        <v>41166</v>
      </c>
      <c r="AB1039" s="32">
        <f>VLOOKUP(C1039,Relatorios!A$3:B1810,2,0)</f>
        <v>41193</v>
      </c>
      <c r="AC1039" s="49"/>
      <c r="AD1039" s="16" t="str">
        <f>VLOOKUP(B1039,SAOM!B$2:T2580,16,0)</f>
        <v>-</v>
      </c>
      <c r="AE1039" s="16">
        <f t="shared" si="50"/>
        <v>41256</v>
      </c>
      <c r="AF1039" s="60" t="s">
        <v>4492</v>
      </c>
      <c r="AG1039" s="60"/>
      <c r="AH1039" s="187"/>
      <c r="AI1039" s="121"/>
      <c r="AJ1039" s="121"/>
      <c r="AK1039" s="44"/>
    </row>
    <row r="1040" spans="1:37" s="17" customFormat="1" ht="15.75" customHeight="1">
      <c r="A1040" s="43">
        <v>4366</v>
      </c>
      <c r="B1040" s="35">
        <v>4366</v>
      </c>
      <c r="C1040" s="35">
        <v>4366</v>
      </c>
      <c r="D1040" s="37" t="str">
        <f>VLOOKUP(B1040,SAOM!B$2:H2697,7,0)</f>
        <v>SES-SOIA-4366</v>
      </c>
      <c r="E1040" s="15">
        <v>41155</v>
      </c>
      <c r="F1040" s="15">
        <f t="shared" si="51"/>
        <v>41200</v>
      </c>
      <c r="G1040" s="15">
        <f>VLOOKUP(B1040,SAOM!B$2:D2584,3,0)</f>
        <v>41200</v>
      </c>
      <c r="H1040" s="15">
        <f t="shared" si="49"/>
        <v>41215</v>
      </c>
      <c r="I1040" s="15" t="s">
        <v>497</v>
      </c>
      <c r="J1040" s="12" t="s">
        <v>511</v>
      </c>
      <c r="K1040" s="37" t="str">
        <f>VLOOKUP(B1040,SAOM!B$2:H2581,4,0)</f>
        <v>Aceito</v>
      </c>
      <c r="L1040" s="12" t="s">
        <v>495</v>
      </c>
      <c r="M1040" s="12" t="s">
        <v>497</v>
      </c>
      <c r="N1040" s="13" t="s">
        <v>1770</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5" t="str">
        <f>VLOOKUP(B1040,SAOM!B$2:O2581,11,0)</f>
        <v>35145-000</v>
      </c>
      <c r="X1040" s="37" t="str">
        <f>VLOOKUP(B1040,SAOM!B$2:Q2581,13,0)</f>
        <v>00:20:0e:10:54:e6</v>
      </c>
      <c r="Y1040" s="15">
        <v>41262</v>
      </c>
      <c r="Z1040" s="13" t="s">
        <v>13666</v>
      </c>
      <c r="AA1040" s="16">
        <v>41263</v>
      </c>
      <c r="AB1040" s="32" t="str">
        <f>VLOOKUP(C1040,Relatorios!A$3:B1811,2,0)</f>
        <v>Pronto pra ser entregue</v>
      </c>
      <c r="AC1040" s="45"/>
      <c r="AD1040" s="16" t="str">
        <f>VLOOKUP(B1040,SAOM!B$2:T2581,16,0)</f>
        <v>-</v>
      </c>
      <c r="AE1040" s="16">
        <f t="shared" si="50"/>
        <v>41353</v>
      </c>
      <c r="AF1040" s="16" t="s">
        <v>4492</v>
      </c>
      <c r="AG1040" s="16"/>
      <c r="AH1040" s="51"/>
      <c r="AI1040" s="120"/>
      <c r="AJ1040" s="120"/>
      <c r="AK1040" s="13"/>
    </row>
    <row r="1041" spans="1:37" s="17" customFormat="1" ht="15.75" customHeight="1">
      <c r="A1041" s="43">
        <v>4365</v>
      </c>
      <c r="B1041" s="35">
        <v>4365</v>
      </c>
      <c r="C1041" s="35">
        <v>4365</v>
      </c>
      <c r="D1041" s="37" t="str">
        <f>VLOOKUP(B1041,SAOM!B$2:H2698,7,0)</f>
        <v>SES-SOIA-4365</v>
      </c>
      <c r="E1041" s="15">
        <v>41155</v>
      </c>
      <c r="F1041" s="15">
        <f t="shared" si="51"/>
        <v>41200</v>
      </c>
      <c r="G1041" s="15">
        <f>VLOOKUP(B1041,SAOM!B$2:D2585,3,0)</f>
        <v>41200</v>
      </c>
      <c r="H1041" s="15">
        <f t="shared" si="49"/>
        <v>41215</v>
      </c>
      <c r="I1041" s="15" t="s">
        <v>497</v>
      </c>
      <c r="J1041" s="12" t="s">
        <v>511</v>
      </c>
      <c r="K1041" s="37" t="str">
        <f>VLOOKUP(B1041,SAOM!B$2:H2582,4,0)</f>
        <v>Aceito</v>
      </c>
      <c r="L1041" s="12" t="s">
        <v>495</v>
      </c>
      <c r="M1041" s="12" t="s">
        <v>497</v>
      </c>
      <c r="N1041" s="13" t="s">
        <v>1770</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5" t="str">
        <f>VLOOKUP(B1041,SAOM!B$2:O2582,11,0)</f>
        <v>35145-000</v>
      </c>
      <c r="X1041" s="37" t="str">
        <f>VLOOKUP(B1041,SAOM!B$2:Q2582,13,0)</f>
        <v>00:20:0E:10:55:4C</v>
      </c>
      <c r="Y1041" s="15">
        <v>41262</v>
      </c>
      <c r="Z1041" s="13" t="s">
        <v>13666</v>
      </c>
      <c r="AA1041" s="16">
        <v>41263</v>
      </c>
      <c r="AB1041" s="32" t="str">
        <f>VLOOKUP(C1041,Relatorios!A$3:B1812,2,0)</f>
        <v>Pronto pra ser entregue</v>
      </c>
      <c r="AC1041" s="45"/>
      <c r="AD1041" s="16" t="str">
        <f>VLOOKUP(B1041,SAOM!B$2:T2582,16,0)</f>
        <v>-</v>
      </c>
      <c r="AE1041" s="16">
        <f t="shared" si="50"/>
        <v>41353</v>
      </c>
      <c r="AF1041" s="16" t="s">
        <v>4492</v>
      </c>
      <c r="AG1041" s="16"/>
      <c r="AH1041" s="51"/>
      <c r="AI1041" s="120"/>
      <c r="AJ1041" s="120"/>
      <c r="AK1041" s="13"/>
    </row>
    <row r="1042" spans="1:37" s="62" customFormat="1" ht="15.75" customHeight="1">
      <c r="A1042" s="43">
        <v>4342</v>
      </c>
      <c r="B1042" s="35">
        <v>4342</v>
      </c>
      <c r="C1042" s="35">
        <v>4342</v>
      </c>
      <c r="D1042" s="37" t="str">
        <f>VLOOKUP(B1042,SAOM!B$2:H2699,7,0)</f>
        <v>SES-SAAS-4342</v>
      </c>
      <c r="E1042" s="28">
        <v>41155</v>
      </c>
      <c r="F1042" s="28">
        <f t="shared" si="51"/>
        <v>41200</v>
      </c>
      <c r="G1042" s="15">
        <f>VLOOKUP(B1042,SAOM!B$2:D2586,3,0)</f>
        <v>41200</v>
      </c>
      <c r="H1042" s="28">
        <f t="shared" si="49"/>
        <v>41215</v>
      </c>
      <c r="I1042" s="28" t="s">
        <v>497</v>
      </c>
      <c r="J1042" s="52" t="s">
        <v>511</v>
      </c>
      <c r="K1042" s="37" t="str">
        <f>VLOOKUP(B1042,SAOM!B$2:H2583,4,0)</f>
        <v>Aceito</v>
      </c>
      <c r="L1042" s="12" t="s">
        <v>495</v>
      </c>
      <c r="M1042" s="52" t="s">
        <v>497</v>
      </c>
      <c r="N1042" s="44" t="s">
        <v>7406</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5" t="str">
        <f>VLOOKUP(B1042,SAOM!B$2:O2583,11,0)</f>
        <v>39725-000</v>
      </c>
      <c r="X1042" s="37" t="str">
        <f>VLOOKUP(B1042,SAOM!B$2:Q2583,13,0)</f>
        <v>00:20:0e:10:53:52</v>
      </c>
      <c r="Y1042" s="28">
        <v>41255</v>
      </c>
      <c r="Z1042" s="13" t="s">
        <v>6071</v>
      </c>
      <c r="AA1042" s="60">
        <v>41255</v>
      </c>
      <c r="AB1042" s="32" t="str">
        <f>VLOOKUP(C1042,Relatorios!A$3:B1813,2,0)</f>
        <v>Pendente</v>
      </c>
      <c r="AC1042" s="49"/>
      <c r="AD1042" s="16" t="str">
        <f>VLOOKUP(B1042,SAOM!B$2:T2583,16,0)</f>
        <v>-</v>
      </c>
      <c r="AE1042" s="60">
        <f t="shared" si="50"/>
        <v>41345</v>
      </c>
      <c r="AF1042" s="60" t="s">
        <v>4492</v>
      </c>
      <c r="AG1042" s="60"/>
      <c r="AH1042" s="187"/>
      <c r="AI1042" s="121"/>
      <c r="AJ1042" s="121"/>
      <c r="AK1042" s="44"/>
    </row>
    <row r="1043" spans="1:37" s="62" customFormat="1" ht="15.75" customHeight="1">
      <c r="A1043" s="43">
        <v>4341</v>
      </c>
      <c r="B1043" s="35">
        <v>4341</v>
      </c>
      <c r="C1043" s="35">
        <v>4341</v>
      </c>
      <c r="D1043" s="37" t="str">
        <f>VLOOKUP(B1043,SAOM!B$2:H2700,7,0)</f>
        <v>SES-RIMA-4341</v>
      </c>
      <c r="E1043" s="28">
        <v>41155</v>
      </c>
      <c r="F1043" s="28">
        <f t="shared" si="51"/>
        <v>41200</v>
      </c>
      <c r="G1043" s="15">
        <f>VLOOKUP(B1043,SAOM!B$2:D2587,3,0)</f>
        <v>41200</v>
      </c>
      <c r="H1043" s="28">
        <f t="shared" si="49"/>
        <v>41215</v>
      </c>
      <c r="I1043" s="28" t="s">
        <v>497</v>
      </c>
      <c r="J1043" s="52" t="s">
        <v>511</v>
      </c>
      <c r="K1043" s="37" t="str">
        <f>VLOOKUP(B1043,SAOM!B$2:H2584,4,0)</f>
        <v>Aceito</v>
      </c>
      <c r="L1043" s="12" t="s">
        <v>495</v>
      </c>
      <c r="M1043" s="52" t="s">
        <v>497</v>
      </c>
      <c r="N1043" s="44" t="s">
        <v>1941</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5" t="str">
        <f>VLOOKUP(B1043,SAOM!B$2:O2584,11,0)</f>
        <v>34300-000</v>
      </c>
      <c r="X1043" s="37" t="str">
        <f>VLOOKUP(B1043,SAOM!B$2:Q2584,13,0)</f>
        <v>00:20:0e:10:4f:4a</v>
      </c>
      <c r="Y1043" s="28">
        <v>41166</v>
      </c>
      <c r="Z1043" s="13" t="s">
        <v>5003</v>
      </c>
      <c r="AA1043" s="60">
        <v>41171</v>
      </c>
      <c r="AB1043" s="32">
        <f>VLOOKUP(C1043,Relatorios!A$3:B1814,2,0)</f>
        <v>41193</v>
      </c>
      <c r="AC1043" s="49"/>
      <c r="AD1043" s="16" t="str">
        <f>VLOOKUP(B1043,SAOM!B$2:T2584,16,0)</f>
        <v>-</v>
      </c>
      <c r="AE1043" s="16">
        <f t="shared" si="50"/>
        <v>41261</v>
      </c>
      <c r="AF1043" s="60">
        <v>41282</v>
      </c>
      <c r="AG1043" s="60"/>
      <c r="AH1043" s="187" t="s">
        <v>495</v>
      </c>
      <c r="AI1043" s="121" t="s">
        <v>14170</v>
      </c>
      <c r="AJ1043" s="121" t="s">
        <v>4492</v>
      </c>
      <c r="AK1043" s="44"/>
    </row>
    <row r="1044" spans="1:37" s="62" customFormat="1" ht="15.75" customHeight="1">
      <c r="A1044" s="43">
        <v>4364</v>
      </c>
      <c r="B1044" s="35">
        <v>4364</v>
      </c>
      <c r="C1044" s="35">
        <v>4364</v>
      </c>
      <c r="D1044" s="37" t="str">
        <f>VLOOKUP(B1044,SAOM!B$2:H2701,7,0)</f>
        <v>SES-SETO-4364</v>
      </c>
      <c r="E1044" s="28">
        <v>41157</v>
      </c>
      <c r="F1044" s="28">
        <f t="shared" si="51"/>
        <v>41202</v>
      </c>
      <c r="G1044" s="15">
        <f>VLOOKUP(B1044,SAOM!B$2:D2588,3,0)</f>
        <v>41202</v>
      </c>
      <c r="H1044" s="28">
        <f t="shared" si="49"/>
        <v>41217</v>
      </c>
      <c r="I1044" s="28" t="s">
        <v>497</v>
      </c>
      <c r="J1044" s="52" t="s">
        <v>511</v>
      </c>
      <c r="K1044" s="37" t="str">
        <f>VLOOKUP(B1044,SAOM!B$2:H2585,4,0)</f>
        <v>Aceito</v>
      </c>
      <c r="L1044" s="12" t="s">
        <v>495</v>
      </c>
      <c r="M1044" s="52" t="s">
        <v>497</v>
      </c>
      <c r="N1044" s="44" t="s">
        <v>7415</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5" t="str">
        <f>VLOOKUP(B1044,SAOM!B$2:O2585,11,0)</f>
        <v>39745-000</v>
      </c>
      <c r="X1044" s="37" t="str">
        <f>VLOOKUP(B1044,SAOM!B$2:Q2585,13,0)</f>
        <v>00:20:0e:10:4a:9a</v>
      </c>
      <c r="Y1044" s="28">
        <v>41240</v>
      </c>
      <c r="Z1044" s="44" t="s">
        <v>6071</v>
      </c>
      <c r="AA1044" s="60">
        <v>41240</v>
      </c>
      <c r="AB1044" s="32" t="str">
        <f>VLOOKUP(C1044,Relatorios!A$3:B1815,2,0)</f>
        <v>Pendente</v>
      </c>
      <c r="AC1044" s="49"/>
      <c r="AD1044" s="16" t="str">
        <f>VLOOKUP(B1044,SAOM!B$2:T2585,16,0)</f>
        <v>-</v>
      </c>
      <c r="AE1044" s="60">
        <f t="shared" si="50"/>
        <v>41330</v>
      </c>
      <c r="AF1044" s="60" t="s">
        <v>4492</v>
      </c>
      <c r="AG1044" s="60"/>
      <c r="AH1044" s="187"/>
      <c r="AI1044" s="121"/>
      <c r="AJ1044" s="121"/>
      <c r="AK1044" s="44"/>
    </row>
    <row r="1045" spans="1:37" s="62" customFormat="1" ht="15.75" customHeight="1">
      <c r="A1045" s="43">
        <v>4340</v>
      </c>
      <c r="B1045" s="35">
        <v>4340</v>
      </c>
      <c r="C1045" s="35">
        <v>4340</v>
      </c>
      <c r="D1045" s="37" t="str">
        <f>VLOOKUP(B1045,SAOM!B$2:H2702,7,0)</f>
        <v>SES-RIMA-4340</v>
      </c>
      <c r="E1045" s="28">
        <v>41155</v>
      </c>
      <c r="F1045" s="28">
        <f t="shared" ref="F1045:F1068" si="52">E1045+45</f>
        <v>41200</v>
      </c>
      <c r="G1045" s="15">
        <f>VLOOKUP(B1045,SAOM!B$2:D2589,3,0)</f>
        <v>41200</v>
      </c>
      <c r="H1045" s="28">
        <f t="shared" si="49"/>
        <v>41215</v>
      </c>
      <c r="I1045" s="28" t="s">
        <v>497</v>
      </c>
      <c r="J1045" s="52" t="s">
        <v>511</v>
      </c>
      <c r="K1045" s="37" t="str">
        <f>VLOOKUP(B1045,SAOM!B$2:H2586,4,0)</f>
        <v>Aceito</v>
      </c>
      <c r="L1045" s="12" t="s">
        <v>495</v>
      </c>
      <c r="M1045" s="52" t="s">
        <v>497</v>
      </c>
      <c r="N1045" s="44" t="s">
        <v>1941</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5" t="str">
        <f>VLOOKUP(B1045,SAOM!B$2:O2586,11,0)</f>
        <v>34300-000</v>
      </c>
      <c r="X1045" s="37" t="str">
        <f>VLOOKUP(B1045,SAOM!B$2:Q2586,13,0)</f>
        <v>00:20:0e:10:52:6c</v>
      </c>
      <c r="Y1045" s="28">
        <v>41172</v>
      </c>
      <c r="Z1045" s="13" t="s">
        <v>5003</v>
      </c>
      <c r="AA1045" s="60">
        <v>41172</v>
      </c>
      <c r="AB1045" s="32">
        <f>VLOOKUP(C1045,Relatorios!A$3:B1816,2,0)</f>
        <v>41254</v>
      </c>
      <c r="AC1045" s="49"/>
      <c r="AD1045" s="16" t="str">
        <f>VLOOKUP(B1045,SAOM!B$2:T2586,16,0)</f>
        <v>-</v>
      </c>
      <c r="AE1045" s="16">
        <f t="shared" si="50"/>
        <v>41262</v>
      </c>
      <c r="AF1045" s="60" t="s">
        <v>4492</v>
      </c>
      <c r="AG1045" s="60"/>
      <c r="AH1045" s="187"/>
      <c r="AI1045" s="121"/>
      <c r="AJ1045" s="121"/>
      <c r="AK1045" s="44"/>
    </row>
    <row r="1046" spans="1:37" s="62" customFormat="1" ht="15.75" customHeight="1">
      <c r="A1046" s="43">
        <v>4363</v>
      </c>
      <c r="B1046" s="35">
        <v>4363</v>
      </c>
      <c r="C1046" s="35">
        <v>4363</v>
      </c>
      <c r="D1046" s="37" t="str">
        <f>VLOOKUP(B1046,SAOM!B$2:H2703,7,0)</f>
        <v>SES-SETO-4363</v>
      </c>
      <c r="E1046" s="28">
        <v>41157</v>
      </c>
      <c r="F1046" s="28">
        <f t="shared" si="52"/>
        <v>41202</v>
      </c>
      <c r="G1046" s="15">
        <f>VLOOKUP(B1046,SAOM!B$2:D2590,3,0)</f>
        <v>41202</v>
      </c>
      <c r="H1046" s="28">
        <f t="shared" si="49"/>
        <v>41217</v>
      </c>
      <c r="I1046" s="28" t="s">
        <v>497</v>
      </c>
      <c r="J1046" s="52" t="s">
        <v>511</v>
      </c>
      <c r="K1046" s="37" t="str">
        <f>VLOOKUP(B1046,SAOM!B$2:H2587,4,0)</f>
        <v>Aceito</v>
      </c>
      <c r="L1046" s="12" t="s">
        <v>495</v>
      </c>
      <c r="M1046" s="52" t="s">
        <v>497</v>
      </c>
      <c r="N1046" s="44" t="s">
        <v>7415</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5" t="str">
        <f>VLOOKUP(B1046,SAOM!B$2:O2587,11,0)</f>
        <v>39745-000</v>
      </c>
      <c r="X1046" s="37" t="str">
        <f>VLOOKUP(B1046,SAOM!B$2:Q2587,13,0)</f>
        <v>00:20:0e:10:4a:bb</v>
      </c>
      <c r="Y1046" s="28">
        <v>41241</v>
      </c>
      <c r="Z1046" s="44" t="s">
        <v>7646</v>
      </c>
      <c r="AA1046" s="60">
        <v>41242</v>
      </c>
      <c r="AB1046" s="32" t="str">
        <f>VLOOKUP(C1046,Relatorios!A$3:B1817,2,0)</f>
        <v>Pendente</v>
      </c>
      <c r="AC1046" s="49"/>
      <c r="AD1046" s="16" t="str">
        <f>VLOOKUP(B1046,SAOM!B$2:T2587,16,0)</f>
        <v>-</v>
      </c>
      <c r="AE1046" s="60">
        <f t="shared" si="50"/>
        <v>41332</v>
      </c>
      <c r="AF1046" s="60" t="s">
        <v>4492</v>
      </c>
      <c r="AG1046" s="60"/>
      <c r="AH1046" s="187"/>
      <c r="AI1046" s="121"/>
      <c r="AJ1046" s="121"/>
      <c r="AK1046" s="44"/>
    </row>
    <row r="1047" spans="1:37" s="17" customFormat="1" ht="15.75" customHeight="1">
      <c r="A1047" s="43">
        <v>4336</v>
      </c>
      <c r="B1047" s="35">
        <v>4336</v>
      </c>
      <c r="C1047" s="35">
        <v>4336</v>
      </c>
      <c r="D1047" s="37" t="str">
        <f>VLOOKUP(B1047,SAOM!B$2:H2704,7,0)</f>
        <v>SES-PRIS-4336</v>
      </c>
      <c r="E1047" s="15">
        <v>41155</v>
      </c>
      <c r="F1047" s="15">
        <f t="shared" si="52"/>
        <v>41200</v>
      </c>
      <c r="G1047" s="15">
        <f>VLOOKUP(B1047,SAOM!B$2:D2591,3,0)</f>
        <v>41200</v>
      </c>
      <c r="H1047" s="15">
        <f t="shared" si="49"/>
        <v>41215</v>
      </c>
      <c r="I1047" s="15" t="s">
        <v>497</v>
      </c>
      <c r="J1047" s="12" t="s">
        <v>511</v>
      </c>
      <c r="K1047" s="37" t="str">
        <f>VLOOKUP(B1047,SAOM!B$2:H2588,4,0)</f>
        <v>Aceito</v>
      </c>
      <c r="L1047" s="12" t="s">
        <v>495</v>
      </c>
      <c r="M1047" s="12" t="s">
        <v>497</v>
      </c>
      <c r="N1047" s="13" t="s">
        <v>2076</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f>VLOOKUP(B1047,SAOM!B$2:P2588,12,0)</f>
        <v>3535331777</v>
      </c>
      <c r="W1047" s="65" t="str">
        <f>VLOOKUP(B1047,SAOM!B$2:O2588,11,0)</f>
        <v>37970-000</v>
      </c>
      <c r="X1047" s="37" t="str">
        <f>VLOOKUP(B1047,SAOM!B$2:Q2588,13,0)</f>
        <v>00:20:0E:10:55:56</v>
      </c>
      <c r="Y1047" s="15">
        <v>41255</v>
      </c>
      <c r="Z1047" s="13" t="s">
        <v>5739</v>
      </c>
      <c r="AA1047" s="16">
        <v>41255</v>
      </c>
      <c r="AB1047" s="32">
        <f>VLOOKUP(C1047,Relatorios!A$3:B1818,2,0)</f>
        <v>41291</v>
      </c>
      <c r="AC1047" s="45"/>
      <c r="AD1047" s="16" t="str">
        <f>VLOOKUP(B1047,SAOM!B$2:T2588,16,0)</f>
        <v>-</v>
      </c>
      <c r="AE1047" s="16">
        <f t="shared" si="50"/>
        <v>41345</v>
      </c>
      <c r="AF1047" s="16" t="s">
        <v>4492</v>
      </c>
      <c r="AG1047" s="16"/>
      <c r="AH1047" s="51"/>
      <c r="AI1047" s="120"/>
      <c r="AJ1047" s="120"/>
      <c r="AK1047" s="13"/>
    </row>
    <row r="1048" spans="1:37" s="62" customFormat="1" ht="15.75" customHeight="1">
      <c r="A1048" s="43">
        <v>4335</v>
      </c>
      <c r="B1048" s="35">
        <v>4335</v>
      </c>
      <c r="C1048" s="35">
        <v>4335</v>
      </c>
      <c r="D1048" s="37" t="str">
        <f>VLOOKUP(B1048,SAOM!B$2:H2705,7,0)</f>
        <v>SES-PRIS-4335</v>
      </c>
      <c r="E1048" s="28">
        <v>41155</v>
      </c>
      <c r="F1048" s="28">
        <f t="shared" si="52"/>
        <v>41200</v>
      </c>
      <c r="G1048" s="15">
        <f>VLOOKUP(B1048,SAOM!B$2:D2592,3,0)</f>
        <v>41200</v>
      </c>
      <c r="H1048" s="28">
        <f t="shared" si="49"/>
        <v>41215</v>
      </c>
      <c r="I1048" s="28" t="s">
        <v>497</v>
      </c>
      <c r="J1048" s="52" t="s">
        <v>511</v>
      </c>
      <c r="K1048" s="37" t="str">
        <f>VLOOKUP(B1048,SAOM!B$2:H2589,4,0)</f>
        <v>Aceito</v>
      </c>
      <c r="L1048" s="12" t="s">
        <v>495</v>
      </c>
      <c r="M1048" s="52" t="s">
        <v>497</v>
      </c>
      <c r="N1048" s="44" t="s">
        <v>2076</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5" t="str">
        <f>VLOOKUP(B1048,SAOM!B$2:O2589,11,0)</f>
        <v>37970-000</v>
      </c>
      <c r="X1048" s="37" t="str">
        <f>VLOOKUP(B1048,SAOM!B$2:Q2589,13,0)</f>
        <v>00:20:0e:10:54:6d</v>
      </c>
      <c r="Y1048" s="28">
        <v>41207</v>
      </c>
      <c r="Z1048" s="44" t="s">
        <v>2577</v>
      </c>
      <c r="AA1048" s="60">
        <v>41208</v>
      </c>
      <c r="AB1048" s="32">
        <f>VLOOKUP(C1048,Relatorios!A$3:B1819,2,0)</f>
        <v>41254</v>
      </c>
      <c r="AC1048" s="49"/>
      <c r="AD1048" s="16" t="str">
        <f>VLOOKUP(B1048,SAOM!B$2:T2589,16,0)</f>
        <v>-</v>
      </c>
      <c r="AE1048" s="60">
        <f t="shared" si="50"/>
        <v>41298</v>
      </c>
      <c r="AF1048" s="60" t="s">
        <v>4492</v>
      </c>
      <c r="AG1048" s="60"/>
      <c r="AH1048" s="187"/>
      <c r="AI1048" s="121"/>
      <c r="AJ1048" s="121"/>
      <c r="AK1048" s="44"/>
    </row>
    <row r="1049" spans="1:37" s="62" customFormat="1" ht="15.75" customHeight="1">
      <c r="A1049" s="43">
        <v>4360</v>
      </c>
      <c r="B1049" s="35">
        <v>4360</v>
      </c>
      <c r="C1049" s="35">
        <v>4360</v>
      </c>
      <c r="D1049" s="37" t="str">
        <f>VLOOKUP(B1049,SAOM!B$2:H2706,7,0)</f>
        <v>SES-SAAS-4360</v>
      </c>
      <c r="E1049" s="28">
        <v>41157</v>
      </c>
      <c r="F1049" s="28">
        <f t="shared" si="52"/>
        <v>41202</v>
      </c>
      <c r="G1049" s="15">
        <f>VLOOKUP(B1049,SAOM!B$2:D2593,3,0)</f>
        <v>41202</v>
      </c>
      <c r="H1049" s="28">
        <f t="shared" si="49"/>
        <v>41217</v>
      </c>
      <c r="I1049" s="28" t="s">
        <v>497</v>
      </c>
      <c r="J1049" s="52" t="s">
        <v>511</v>
      </c>
      <c r="K1049" s="37" t="str">
        <f>VLOOKUP(B1049,SAOM!B$2:H2590,4,0)</f>
        <v>Aceito</v>
      </c>
      <c r="L1049" s="12" t="s">
        <v>495</v>
      </c>
      <c r="M1049" s="52" t="s">
        <v>497</v>
      </c>
      <c r="N1049" s="44" t="s">
        <v>1739</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5" t="str">
        <f>VLOOKUP(B1049,SAOM!B$2:O2590,11,0)</f>
        <v>37370-000</v>
      </c>
      <c r="X1049" s="37" t="str">
        <f>VLOOKUP(B1049,SAOM!B$2:Q2590,13,0)</f>
        <v>00:20:0e:10:4c:34</v>
      </c>
      <c r="Y1049" s="28">
        <v>41166</v>
      </c>
      <c r="Z1049" s="44" t="s">
        <v>2577</v>
      </c>
      <c r="AA1049" s="60">
        <v>41170</v>
      </c>
      <c r="AB1049" s="32">
        <f>VLOOKUP(C1049,Relatorios!A$3:B1820,2,0)</f>
        <v>41193</v>
      </c>
      <c r="AC1049" s="49"/>
      <c r="AD1049" s="16" t="str">
        <f>VLOOKUP(B1049,SAOM!B$2:T2590,16,0)</f>
        <v>-</v>
      </c>
      <c r="AE1049" s="16">
        <f t="shared" si="50"/>
        <v>41260</v>
      </c>
      <c r="AF1049" s="60" t="s">
        <v>4492</v>
      </c>
      <c r="AG1049" s="60"/>
      <c r="AH1049" s="187"/>
      <c r="AI1049" s="121"/>
      <c r="AJ1049" s="121"/>
      <c r="AK1049" s="44"/>
    </row>
    <row r="1050" spans="1:37" s="62" customFormat="1" ht="15.75" customHeight="1">
      <c r="A1050" s="43">
        <v>4334</v>
      </c>
      <c r="B1050" s="35">
        <v>4334</v>
      </c>
      <c r="C1050" s="35">
        <v>4334</v>
      </c>
      <c r="D1050" s="37" t="str">
        <f>VLOOKUP(B1050,SAOM!B$2:H2707,7,0)</f>
        <v>SES-PRIS-4334</v>
      </c>
      <c r="E1050" s="28">
        <v>41155</v>
      </c>
      <c r="F1050" s="28">
        <f t="shared" si="52"/>
        <v>41200</v>
      </c>
      <c r="G1050" s="15">
        <f>VLOOKUP(B1050,SAOM!B$2:D2594,3,0)</f>
        <v>41200</v>
      </c>
      <c r="H1050" s="28">
        <f t="shared" si="49"/>
        <v>41215</v>
      </c>
      <c r="I1050" s="28" t="s">
        <v>497</v>
      </c>
      <c r="J1050" s="52" t="s">
        <v>511</v>
      </c>
      <c r="K1050" s="37" t="str">
        <f>VLOOKUP(B1050,SAOM!B$2:H2591,4,0)</f>
        <v>Aceito</v>
      </c>
      <c r="L1050" s="12" t="s">
        <v>495</v>
      </c>
      <c r="M1050" s="52" t="s">
        <v>497</v>
      </c>
      <c r="N1050" s="44" t="s">
        <v>2076</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5" t="str">
        <f>VLOOKUP(B1050,SAOM!B$2:O2591,11,0)</f>
        <v>37970-000</v>
      </c>
      <c r="X1050" s="37" t="str">
        <f>VLOOKUP(B1050,SAOM!B$2:Q2591,13,0)</f>
        <v>00:20:0E:10:4C:54</v>
      </c>
      <c r="Y1050" s="28">
        <v>41201</v>
      </c>
      <c r="Z1050" s="44" t="s">
        <v>5316</v>
      </c>
      <c r="AA1050" s="60">
        <v>41201</v>
      </c>
      <c r="AB1050" s="32">
        <f>VLOOKUP(C1050,Relatorios!A$3:B1821,2,0)</f>
        <v>41254</v>
      </c>
      <c r="AC1050" s="49"/>
      <c r="AD1050" s="16" t="str">
        <f>VLOOKUP(B1050,SAOM!B$2:T2591,16,0)</f>
        <v>-</v>
      </c>
      <c r="AE1050" s="60">
        <f t="shared" si="50"/>
        <v>41291</v>
      </c>
      <c r="AF1050" s="60" t="s">
        <v>4492</v>
      </c>
      <c r="AG1050" s="60"/>
      <c r="AH1050" s="187"/>
      <c r="AI1050" s="121"/>
      <c r="AJ1050" s="121"/>
      <c r="AK1050" s="44"/>
    </row>
    <row r="1051" spans="1:37" s="17" customFormat="1" ht="15.75" customHeight="1">
      <c r="A1051" s="43">
        <v>4333</v>
      </c>
      <c r="B1051" s="35">
        <v>4333</v>
      </c>
      <c r="C1051" s="35">
        <v>4333</v>
      </c>
      <c r="D1051" s="37" t="str">
        <f>VLOOKUP(B1051,SAOM!B$2:H2708,7,0)</f>
        <v>SES-PRIS-4333</v>
      </c>
      <c r="E1051" s="15">
        <v>41155</v>
      </c>
      <c r="F1051" s="15">
        <f t="shared" si="52"/>
        <v>41200</v>
      </c>
      <c r="G1051" s="15">
        <f>VLOOKUP(B1051,SAOM!B$2:D2595,3,0)</f>
        <v>41200</v>
      </c>
      <c r="H1051" s="15">
        <f t="shared" si="49"/>
        <v>41215</v>
      </c>
      <c r="I1051" s="15" t="s">
        <v>497</v>
      </c>
      <c r="J1051" s="12" t="s">
        <v>511</v>
      </c>
      <c r="K1051" s="37" t="str">
        <f>VLOOKUP(B1051,SAOM!B$2:H2592,4,0)</f>
        <v>Aceito</v>
      </c>
      <c r="L1051" s="12" t="s">
        <v>495</v>
      </c>
      <c r="M1051" s="12" t="s">
        <v>497</v>
      </c>
      <c r="N1051" s="13" t="s">
        <v>2076</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5" t="str">
        <f>VLOOKUP(B1051,SAOM!B$2:O2592,11,0)</f>
        <v>37970-000</v>
      </c>
      <c r="X1051" s="37" t="str">
        <f>VLOOKUP(B1051,SAOM!B$2:Q2592,13,0)</f>
        <v>00:20:0E:10:52:BE</v>
      </c>
      <c r="Y1051" s="15">
        <v>41200</v>
      </c>
      <c r="Z1051" s="13" t="s">
        <v>5316</v>
      </c>
      <c r="AA1051" s="16">
        <v>41200</v>
      </c>
      <c r="AB1051" s="32">
        <f>VLOOKUP(C1051,Relatorios!A$3:B1822,2,0)</f>
        <v>41254</v>
      </c>
      <c r="AC1051" s="45"/>
      <c r="AD1051" s="16" t="str">
        <f>VLOOKUP(B1051,SAOM!B$2:T2592,16,0)</f>
        <v>-</v>
      </c>
      <c r="AE1051" s="16">
        <f t="shared" si="50"/>
        <v>41290</v>
      </c>
      <c r="AF1051" s="16" t="s">
        <v>4492</v>
      </c>
      <c r="AG1051" s="16"/>
      <c r="AH1051" s="51"/>
      <c r="AI1051" s="120"/>
      <c r="AJ1051" s="120"/>
      <c r="AK1051" s="13"/>
    </row>
    <row r="1052" spans="1:37" s="62" customFormat="1" ht="15.75" customHeight="1">
      <c r="A1052" s="43">
        <v>4332</v>
      </c>
      <c r="B1052" s="35">
        <v>4332</v>
      </c>
      <c r="C1052" s="35">
        <v>4332</v>
      </c>
      <c r="D1052" s="37" t="str">
        <f>VLOOKUP(B1052,SAOM!B$2:H2709,7,0)</f>
        <v>SES-PRIS-4332</v>
      </c>
      <c r="E1052" s="28">
        <v>41155</v>
      </c>
      <c r="F1052" s="28">
        <f t="shared" si="52"/>
        <v>41200</v>
      </c>
      <c r="G1052" s="15">
        <f>VLOOKUP(B1052,SAOM!B$2:D2596,3,0)</f>
        <v>41200</v>
      </c>
      <c r="H1052" s="28">
        <f t="shared" si="49"/>
        <v>41215</v>
      </c>
      <c r="I1052" s="28" t="s">
        <v>497</v>
      </c>
      <c r="J1052" s="52" t="s">
        <v>511</v>
      </c>
      <c r="K1052" s="37" t="str">
        <f>VLOOKUP(B1052,SAOM!B$2:H2593,4,0)</f>
        <v>Aceito</v>
      </c>
      <c r="L1052" s="12" t="s">
        <v>495</v>
      </c>
      <c r="M1052" s="52" t="s">
        <v>497</v>
      </c>
      <c r="N1052" s="44" t="s">
        <v>2076</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5" t="str">
        <f>VLOOKUP(B1052,SAOM!B$2:O2593,11,0)</f>
        <v>37970-000</v>
      </c>
      <c r="X1052" s="37" t="str">
        <f>VLOOKUP(B1052,SAOM!B$2:Q2593,13,0)</f>
        <v>00:20:0E:10:51:C1</v>
      </c>
      <c r="Y1052" s="28">
        <v>41193</v>
      </c>
      <c r="Z1052" s="44" t="s">
        <v>8904</v>
      </c>
      <c r="AA1052" s="60">
        <v>41193</v>
      </c>
      <c r="AB1052" s="32">
        <f>VLOOKUP(C1052,Relatorios!A$3:B1823,2,0)</f>
        <v>41254</v>
      </c>
      <c r="AC1052" s="49"/>
      <c r="AD1052" s="16" t="str">
        <f>VLOOKUP(B1052,SAOM!B$2:T2593,16,0)</f>
        <v>-</v>
      </c>
      <c r="AE1052" s="60">
        <f t="shared" si="50"/>
        <v>41283</v>
      </c>
      <c r="AF1052" s="60" t="s">
        <v>4492</v>
      </c>
      <c r="AG1052" s="60"/>
      <c r="AH1052" s="187"/>
      <c r="AI1052" s="121"/>
      <c r="AJ1052" s="121"/>
      <c r="AK1052" s="44"/>
    </row>
    <row r="1053" spans="1:37" s="62" customFormat="1" ht="15.75" customHeight="1">
      <c r="A1053" s="43">
        <v>4361</v>
      </c>
      <c r="B1053" s="35">
        <v>4361</v>
      </c>
      <c r="C1053" s="35">
        <v>4361</v>
      </c>
      <c r="D1053" s="37" t="str">
        <f>VLOOKUP(B1053,SAOM!B$2:H2710,7,0)</f>
        <v>SES-SAAS-4361</v>
      </c>
      <c r="E1053" s="28">
        <v>41157</v>
      </c>
      <c r="F1053" s="28">
        <f t="shared" si="52"/>
        <v>41202</v>
      </c>
      <c r="G1053" s="15">
        <f>VLOOKUP(B1053,SAOM!B$2:D2597,3,0)</f>
        <v>41202</v>
      </c>
      <c r="H1053" s="28">
        <f t="shared" si="49"/>
        <v>41217</v>
      </c>
      <c r="I1053" s="28" t="s">
        <v>497</v>
      </c>
      <c r="J1053" s="52" t="s">
        <v>511</v>
      </c>
      <c r="K1053" s="37" t="str">
        <f>VLOOKUP(B1053,SAOM!B$2:H2594,4,0)</f>
        <v>Aceito</v>
      </c>
      <c r="L1053" s="12" t="s">
        <v>495</v>
      </c>
      <c r="M1053" s="52" t="s">
        <v>497</v>
      </c>
      <c r="N1053" s="44" t="s">
        <v>1739</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5" t="str">
        <f>VLOOKUP(B1053,SAOM!B$2:O2594,11,0)</f>
        <v>37370-000</v>
      </c>
      <c r="X1053" s="37" t="str">
        <f>VLOOKUP(B1053,SAOM!B$2:Q2594,13,0)</f>
        <v>00:20:0E:10:55:00</v>
      </c>
      <c r="Y1053" s="28">
        <v>41253</v>
      </c>
      <c r="Z1053" s="13" t="s">
        <v>12528</v>
      </c>
      <c r="AA1053" s="60">
        <v>41254</v>
      </c>
      <c r="AB1053" s="32">
        <f>VLOOKUP(C1053,Relatorios!A$3:B1824,2,0)</f>
        <v>41291</v>
      </c>
      <c r="AC1053" s="49"/>
      <c r="AD1053" s="16" t="str">
        <f>VLOOKUP(B1053,SAOM!B$2:T2594,16,0)</f>
        <v>-</v>
      </c>
      <c r="AE1053" s="60">
        <f t="shared" si="50"/>
        <v>41344</v>
      </c>
      <c r="AF1053" s="60" t="s">
        <v>4492</v>
      </c>
      <c r="AG1053" s="60"/>
      <c r="AH1053" s="187"/>
      <c r="AI1053" s="121"/>
      <c r="AJ1053" s="121"/>
      <c r="AK1053" s="44"/>
    </row>
    <row r="1054" spans="1:37" s="17" customFormat="1" ht="15.75" customHeight="1">
      <c r="A1054" s="43">
        <v>4326</v>
      </c>
      <c r="B1054" s="35">
        <v>4326</v>
      </c>
      <c r="C1054" s="35">
        <v>4326</v>
      </c>
      <c r="D1054" s="37" t="str">
        <f>VLOOKUP(B1054,SAOM!B$2:H2711,7,0)</f>
        <v>SES-PODO-4326</v>
      </c>
      <c r="E1054" s="15">
        <v>41155</v>
      </c>
      <c r="F1054" s="15">
        <f t="shared" si="52"/>
        <v>41200</v>
      </c>
      <c r="G1054" s="15">
        <f>VLOOKUP(B1054,SAOM!B$2:D2598,3,0)</f>
        <v>41200</v>
      </c>
      <c r="H1054" s="15">
        <f t="shared" si="49"/>
        <v>41215</v>
      </c>
      <c r="I1054" s="15" t="s">
        <v>497</v>
      </c>
      <c r="J1054" s="12" t="s">
        <v>511</v>
      </c>
      <c r="K1054" s="37" t="str">
        <f>VLOOKUP(B1054,SAOM!B$2:H2595,4,0)</f>
        <v>Aceito</v>
      </c>
      <c r="L1054" s="12" t="s">
        <v>495</v>
      </c>
      <c r="M1054" s="12" t="s">
        <v>497</v>
      </c>
      <c r="N1054" s="13" t="s">
        <v>7445</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5" t="str">
        <f>VLOOKUP(B1054,SAOM!B$2:O2595,11,0)</f>
        <v>37757-000</v>
      </c>
      <c r="X1054" s="37" t="str">
        <f>VLOOKUP(B1054,SAOM!B$2:Q2595,13,0)</f>
        <v>00:20:0e:10:55:15</v>
      </c>
      <c r="Y1054" s="15">
        <v>41213</v>
      </c>
      <c r="Z1054" s="13" t="s">
        <v>6688</v>
      </c>
      <c r="AA1054" s="16">
        <v>41213</v>
      </c>
      <c r="AB1054" s="32">
        <f>VLOOKUP(C1054,Relatorios!A$3:B1825,2,0)</f>
        <v>41254</v>
      </c>
      <c r="AC1054" s="45"/>
      <c r="AD1054" s="16" t="str">
        <f>VLOOKUP(B1054,SAOM!B$2:T2595,16,0)</f>
        <v>-</v>
      </c>
      <c r="AE1054" s="16">
        <f t="shared" si="50"/>
        <v>41303</v>
      </c>
      <c r="AF1054" s="16" t="s">
        <v>4492</v>
      </c>
      <c r="AG1054" s="16"/>
      <c r="AH1054" s="51"/>
      <c r="AI1054" s="120"/>
      <c r="AJ1054" s="120"/>
      <c r="AK1054" s="13"/>
    </row>
    <row r="1055" spans="1:37" s="62" customFormat="1" ht="15.75" customHeight="1">
      <c r="A1055" s="43">
        <v>4359</v>
      </c>
      <c r="B1055" s="35">
        <v>4359</v>
      </c>
      <c r="C1055" s="35">
        <v>4359</v>
      </c>
      <c r="D1055" s="37" t="str">
        <f>VLOOKUP(B1055,SAOM!B$2:H2712,7,0)</f>
        <v>SES-SATA-4359</v>
      </c>
      <c r="E1055" s="28">
        <v>41157</v>
      </c>
      <c r="F1055" s="28">
        <f t="shared" si="52"/>
        <v>41202</v>
      </c>
      <c r="G1055" s="15">
        <f>VLOOKUP(B1055,SAOM!B$2:D2599,3,0)</f>
        <v>41202</v>
      </c>
      <c r="H1055" s="28">
        <f t="shared" si="49"/>
        <v>41217</v>
      </c>
      <c r="I1055" s="28" t="s">
        <v>497</v>
      </c>
      <c r="J1055" s="52" t="s">
        <v>511</v>
      </c>
      <c r="K1055" s="37" t="str">
        <f>VLOOKUP(B1055,SAOM!B$2:H2596,4,0)</f>
        <v>Aceito</v>
      </c>
      <c r="L1055" s="12" t="s">
        <v>495</v>
      </c>
      <c r="M1055" s="52" t="s">
        <v>497</v>
      </c>
      <c r="N1055" s="44" t="s">
        <v>7450</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5" t="str">
        <f>VLOOKUP(B1055,SAOM!B$2:O2596,11,0)</f>
        <v>37567-000</v>
      </c>
      <c r="X1055" s="37" t="str">
        <f>VLOOKUP(B1055,SAOM!B$2:Q2596,13,0)</f>
        <v>00:20:0E:10:4C:72</v>
      </c>
      <c r="Y1055" s="28">
        <v>41205</v>
      </c>
      <c r="Z1055" s="44" t="s">
        <v>5713</v>
      </c>
      <c r="AA1055" s="60">
        <v>41205</v>
      </c>
      <c r="AB1055" s="32">
        <f>VLOOKUP(C1055,Relatorios!A$3:B1826,2,0)</f>
        <v>41254</v>
      </c>
      <c r="AC1055" s="49"/>
      <c r="AD1055" s="16" t="str">
        <f>VLOOKUP(B1055,SAOM!B$2:T2596,16,0)</f>
        <v>-</v>
      </c>
      <c r="AE1055" s="60">
        <f t="shared" si="50"/>
        <v>41295</v>
      </c>
      <c r="AF1055" s="60" t="s">
        <v>4492</v>
      </c>
      <c r="AG1055" s="60"/>
      <c r="AH1055" s="187"/>
      <c r="AI1055" s="121"/>
      <c r="AJ1055" s="121"/>
      <c r="AK1055" s="44"/>
    </row>
    <row r="1056" spans="1:37" s="17" customFormat="1" ht="15.75" customHeight="1">
      <c r="A1056" s="43">
        <v>4325</v>
      </c>
      <c r="B1056" s="35">
        <v>4325</v>
      </c>
      <c r="C1056" s="35">
        <v>4325</v>
      </c>
      <c r="D1056" s="37" t="str">
        <f>VLOOKUP(B1056,SAOM!B$2:H2713,7,0)</f>
        <v>SES-PODO-4325</v>
      </c>
      <c r="E1056" s="15">
        <v>41155</v>
      </c>
      <c r="F1056" s="15">
        <f t="shared" si="52"/>
        <v>41200</v>
      </c>
      <c r="G1056" s="15">
        <f>VLOOKUP(B1056,SAOM!B$2:D2600,3,0)</f>
        <v>41200</v>
      </c>
      <c r="H1056" s="15">
        <f t="shared" ref="H1056:H1119" si="53">F1056+15</f>
        <v>41215</v>
      </c>
      <c r="I1056" s="15" t="s">
        <v>497</v>
      </c>
      <c r="J1056" s="12" t="s">
        <v>511</v>
      </c>
      <c r="K1056" s="37" t="str">
        <f>VLOOKUP(B1056,SAOM!B$2:H2597,4,0)</f>
        <v>Aceito</v>
      </c>
      <c r="L1056" s="12" t="s">
        <v>495</v>
      </c>
      <c r="M1056" s="12" t="s">
        <v>497</v>
      </c>
      <c r="N1056" s="13" t="s">
        <v>7445</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5" t="str">
        <f>VLOOKUP(B1056,SAOM!B$2:O2597,11,0)</f>
        <v>37758-000</v>
      </c>
      <c r="X1056" s="37" t="str">
        <f>VLOOKUP(B1056,SAOM!B$2:Q2597,13,0)</f>
        <v>00:20:0E:10:4A:70</v>
      </c>
      <c r="Y1056" s="15">
        <v>41214</v>
      </c>
      <c r="Z1056" s="13" t="s">
        <v>5713</v>
      </c>
      <c r="AA1056" s="16">
        <v>41218</v>
      </c>
      <c r="AB1056" s="32">
        <f>VLOOKUP(C1056,Relatorios!A$3:B1827,2,0)</f>
        <v>41277</v>
      </c>
      <c r="AC1056" s="45"/>
      <c r="AD1056" s="16" t="str">
        <f>VLOOKUP(B1056,SAOM!B$2:T2597,16,0)</f>
        <v>-</v>
      </c>
      <c r="AE1056" s="16">
        <f t="shared" ref="AE1056:AE1119" si="54">AA1056+90</f>
        <v>41308</v>
      </c>
      <c r="AF1056" s="16" t="s">
        <v>4492</v>
      </c>
      <c r="AG1056" s="16"/>
      <c r="AH1056" s="51"/>
      <c r="AI1056" s="120"/>
      <c r="AJ1056" s="120"/>
      <c r="AK1056" s="13"/>
    </row>
    <row r="1057" spans="1:37" s="62" customFormat="1" ht="15.75" customHeight="1">
      <c r="A1057" s="43">
        <v>4331</v>
      </c>
      <c r="B1057" s="35">
        <v>4331</v>
      </c>
      <c r="C1057" s="35">
        <v>4331</v>
      </c>
      <c r="D1057" s="37" t="str">
        <f>VLOOKUP(B1057,SAOM!B$2:H2714,7,0)</f>
        <v>SES-PODO-4331</v>
      </c>
      <c r="E1057" s="28">
        <v>41155</v>
      </c>
      <c r="F1057" s="28">
        <f t="shared" si="52"/>
        <v>41200</v>
      </c>
      <c r="G1057" s="15">
        <f>VLOOKUP(B1057,SAOM!B$2:D2601,3,0)</f>
        <v>41200</v>
      </c>
      <c r="H1057" s="28">
        <f t="shared" si="53"/>
        <v>41215</v>
      </c>
      <c r="I1057" s="28" t="s">
        <v>497</v>
      </c>
      <c r="J1057" s="52" t="s">
        <v>511</v>
      </c>
      <c r="K1057" s="37" t="str">
        <f>VLOOKUP(B1057,SAOM!B$2:H2598,4,0)</f>
        <v>Aceito</v>
      </c>
      <c r="L1057" s="12" t="s">
        <v>495</v>
      </c>
      <c r="M1057" s="52" t="s">
        <v>497</v>
      </c>
      <c r="N1057" s="44" t="s">
        <v>7445</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5" t="str">
        <f>VLOOKUP(B1057,SAOM!B$2:O2598,11,0)</f>
        <v>37757-000</v>
      </c>
      <c r="X1057" s="37" t="str">
        <f>VLOOKUP(B1057,SAOM!B$2:Q2598,13,0)</f>
        <v>00:20:0e:10:55:2d</v>
      </c>
      <c r="Y1057" s="28">
        <v>41212</v>
      </c>
      <c r="Z1057" s="44" t="s">
        <v>6688</v>
      </c>
      <c r="AA1057" s="60">
        <v>41213</v>
      </c>
      <c r="AB1057" s="32">
        <f>VLOOKUP(C1057,Relatorios!A$3:B1828,2,0)</f>
        <v>41254</v>
      </c>
      <c r="AC1057" s="49"/>
      <c r="AD1057" s="16" t="str">
        <f>VLOOKUP(B1057,SAOM!B$2:T2598,16,0)</f>
        <v>-</v>
      </c>
      <c r="AE1057" s="60">
        <f t="shared" si="54"/>
        <v>41303</v>
      </c>
      <c r="AF1057" s="60">
        <v>41276</v>
      </c>
      <c r="AG1057" s="60">
        <v>41284</v>
      </c>
      <c r="AH1057" s="187" t="s">
        <v>495</v>
      </c>
      <c r="AI1057" s="121" t="s">
        <v>14111</v>
      </c>
      <c r="AJ1057" s="121" t="s">
        <v>14651</v>
      </c>
      <c r="AK1057" s="44"/>
    </row>
    <row r="1058" spans="1:37" s="62" customFormat="1" ht="15.75" customHeight="1">
      <c r="A1058" s="43">
        <v>4358</v>
      </c>
      <c r="B1058" s="35">
        <v>4358</v>
      </c>
      <c r="C1058" s="35">
        <v>4358</v>
      </c>
      <c r="D1058" s="37" t="str">
        <f>VLOOKUP(B1058,SAOM!B$2:H2715,7,0)</f>
        <v>SES-SARE-4358</v>
      </c>
      <c r="E1058" s="28">
        <v>41157</v>
      </c>
      <c r="F1058" s="28">
        <f t="shared" si="52"/>
        <v>41202</v>
      </c>
      <c r="G1058" s="15">
        <f>VLOOKUP(B1058,SAOM!B$2:D2602,3,0)</f>
        <v>41202</v>
      </c>
      <c r="H1058" s="28">
        <f t="shared" si="53"/>
        <v>41217</v>
      </c>
      <c r="I1058" s="28" t="s">
        <v>497</v>
      </c>
      <c r="J1058" s="52" t="s">
        <v>511</v>
      </c>
      <c r="K1058" s="37" t="str">
        <f>VLOOKUP(B1058,SAOM!B$2:H2599,4,0)</f>
        <v>Aceito</v>
      </c>
      <c r="L1058" s="12" t="s">
        <v>495</v>
      </c>
      <c r="M1058" s="52" t="s">
        <v>497</v>
      </c>
      <c r="N1058" s="44" t="s">
        <v>3621</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5" t="str">
        <f>VLOOKUP(B1058,SAOM!B$2:O2599,11,0)</f>
        <v>37510-000</v>
      </c>
      <c r="X1058" s="37" t="str">
        <f>VLOOKUP(B1058,SAOM!B$2:Q2599,13,0)</f>
        <v>00:20:0E:10:52:39</v>
      </c>
      <c r="Y1058" s="28">
        <v>41233</v>
      </c>
      <c r="Z1058" s="44" t="s">
        <v>6688</v>
      </c>
      <c r="AA1058" s="60">
        <v>41233</v>
      </c>
      <c r="AB1058" s="32">
        <f>VLOOKUP(C1058,Relatorios!A$3:B1829,2,0)</f>
        <v>41291</v>
      </c>
      <c r="AC1058" s="49"/>
      <c r="AD1058" s="16" t="str">
        <f>VLOOKUP(B1058,SAOM!B$2:T2599,16,0)</f>
        <v>-</v>
      </c>
      <c r="AE1058" s="60">
        <f t="shared" si="54"/>
        <v>41323</v>
      </c>
      <c r="AF1058" s="60">
        <v>41276</v>
      </c>
      <c r="AG1058" s="60">
        <v>41292</v>
      </c>
      <c r="AH1058" s="187" t="s">
        <v>495</v>
      </c>
      <c r="AI1058" s="121" t="s">
        <v>14112</v>
      </c>
      <c r="AJ1058" s="121" t="s">
        <v>14666</v>
      </c>
      <c r="AK1058" s="44"/>
    </row>
    <row r="1059" spans="1:37" s="17" customFormat="1" ht="15.75" customHeight="1">
      <c r="A1059" s="43">
        <v>4317</v>
      </c>
      <c r="B1059" s="35">
        <v>4317</v>
      </c>
      <c r="C1059" s="35">
        <v>4317</v>
      </c>
      <c r="D1059" s="37" t="str">
        <f>VLOOKUP(B1059,SAOM!B$2:H2716,7,0)</f>
        <v>SES-SARA-4317</v>
      </c>
      <c r="E1059" s="15">
        <v>41155</v>
      </c>
      <c r="F1059" s="15">
        <v>41333</v>
      </c>
      <c r="G1059" s="15">
        <f>VLOOKUP(B1059,SAOM!B$2:D2603,3,0)</f>
        <v>41333</v>
      </c>
      <c r="H1059" s="15">
        <f t="shared" si="53"/>
        <v>41348</v>
      </c>
      <c r="I1059" s="15">
        <v>41320</v>
      </c>
      <c r="J1059" s="238" t="s">
        <v>12443</v>
      </c>
      <c r="K1059" s="37" t="str">
        <f>VLOOKUP(B1059,SAOM!B$2:H2600,4,0)</f>
        <v>Agendado</v>
      </c>
      <c r="L1059" s="12" t="s">
        <v>495</v>
      </c>
      <c r="M1059" s="12" t="s">
        <v>495</v>
      </c>
      <c r="N1059" s="13" t="s">
        <v>7465</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5" t="str">
        <f>VLOOKUP(B1059,SAOM!B$2:O2600,11,0)</f>
        <v>37508-000</v>
      </c>
      <c r="X1059" s="37" t="str">
        <f>VLOOKUP(B1059,SAOM!B$2:Q2600,13,0)</f>
        <v>-</v>
      </c>
      <c r="Y1059" s="15"/>
      <c r="Z1059" s="13"/>
      <c r="AA1059" s="16"/>
      <c r="AB1059" s="32" t="e">
        <f>VLOOKUP(C1059,Relatorios!A$3:B1830,2,0)</f>
        <v>#N/A</v>
      </c>
      <c r="AC1059" s="45"/>
      <c r="AD1059" s="16"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E1059" s="16">
        <f t="shared" si="54"/>
        <v>90</v>
      </c>
      <c r="AF1059" s="16" t="s">
        <v>4492</v>
      </c>
      <c r="AG1059" s="16"/>
      <c r="AH1059" s="51"/>
      <c r="AI1059" s="120"/>
      <c r="AJ1059" s="120"/>
      <c r="AK1059" s="13"/>
    </row>
    <row r="1060" spans="1:37" s="62" customFormat="1" ht="15.75" customHeight="1">
      <c r="A1060" s="43">
        <v>4324</v>
      </c>
      <c r="B1060" s="35">
        <v>4324</v>
      </c>
      <c r="C1060" s="35">
        <v>4324</v>
      </c>
      <c r="D1060" s="37" t="str">
        <f>VLOOKUP(B1060,SAOM!B$2:H2717,7,0)</f>
        <v>SES-PODO-4324</v>
      </c>
      <c r="E1060" s="28">
        <v>41155</v>
      </c>
      <c r="F1060" s="28">
        <f t="shared" si="52"/>
        <v>41200</v>
      </c>
      <c r="G1060" s="15">
        <f>VLOOKUP(B1060,SAOM!B$2:D2604,3,0)</f>
        <v>41200</v>
      </c>
      <c r="H1060" s="28">
        <f t="shared" si="53"/>
        <v>41215</v>
      </c>
      <c r="I1060" s="28" t="s">
        <v>497</v>
      </c>
      <c r="J1060" s="52" t="s">
        <v>511</v>
      </c>
      <c r="K1060" s="37" t="str">
        <f>VLOOKUP(B1060,SAOM!B$2:H2601,4,0)</f>
        <v>Aceito</v>
      </c>
      <c r="L1060" s="12" t="s">
        <v>495</v>
      </c>
      <c r="M1060" s="52" t="s">
        <v>497</v>
      </c>
      <c r="N1060" s="44" t="s">
        <v>7445</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5" t="str">
        <f>VLOOKUP(B1060,SAOM!B$2:O2601,11,0)</f>
        <v>37757-000</v>
      </c>
      <c r="X1060" s="37" t="str">
        <f>VLOOKUP(B1060,SAOM!B$2:Q2601,13,0)</f>
        <v>00:20:0e:10:55:3e</v>
      </c>
      <c r="Y1060" s="28">
        <v>41213</v>
      </c>
      <c r="Z1060" s="44" t="s">
        <v>6688</v>
      </c>
      <c r="AA1060" s="60">
        <v>41213</v>
      </c>
      <c r="AB1060" s="32">
        <f>VLOOKUP(C1060,Relatorios!A$3:B1831,2,0)</f>
        <v>41254</v>
      </c>
      <c r="AC1060" s="49"/>
      <c r="AD1060" s="16" t="str">
        <f>VLOOKUP(B1060,SAOM!B$2:T2601,16,0)</f>
        <v>-</v>
      </c>
      <c r="AE1060" s="60">
        <f t="shared" si="54"/>
        <v>41303</v>
      </c>
      <c r="AF1060" s="60" t="s">
        <v>4492</v>
      </c>
      <c r="AG1060" s="60"/>
      <c r="AH1060" s="187"/>
      <c r="AI1060" s="121"/>
      <c r="AJ1060" s="121"/>
      <c r="AK1060" s="44"/>
    </row>
    <row r="1061" spans="1:37" s="62"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3"/>
        <v>41215</v>
      </c>
      <c r="I1061" s="28" t="s">
        <v>497</v>
      </c>
      <c r="J1061" s="52" t="s">
        <v>511</v>
      </c>
      <c r="K1061" s="37" t="str">
        <f>VLOOKUP(B1061,SAOM!B$2:H2602,4,0)</f>
        <v>Aceito</v>
      </c>
      <c r="L1061" s="12" t="s">
        <v>495</v>
      </c>
      <c r="M1061" s="52" t="s">
        <v>497</v>
      </c>
      <c r="N1061" s="44" t="s">
        <v>7472</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5" t="str">
        <f>VLOOKUP(B1061,SAOM!B$2:O2602,11,0)</f>
        <v>37508-000</v>
      </c>
      <c r="X1061" s="37" t="str">
        <f>VLOOKUP(B1061,SAOM!B$2:Q2602,13,0)</f>
        <v>00:20:0E:10:54:8A</v>
      </c>
      <c r="Y1061" s="28">
        <v>41232</v>
      </c>
      <c r="Z1061" s="44" t="s">
        <v>5739</v>
      </c>
      <c r="AA1061" s="60">
        <v>41233</v>
      </c>
      <c r="AB1061" s="32">
        <f>VLOOKUP(C1061,Relatorios!A$3:B1832,2,0)</f>
        <v>41291</v>
      </c>
      <c r="AC1061" s="49"/>
      <c r="AD1061" s="16" t="str">
        <f>VLOOKUP(B1061,SAOM!B$2:T2602,16,0)</f>
        <v>-</v>
      </c>
      <c r="AE1061" s="60">
        <f t="shared" si="54"/>
        <v>41323</v>
      </c>
      <c r="AF1061" s="60" t="s">
        <v>4492</v>
      </c>
      <c r="AG1061" s="60"/>
      <c r="AH1061" s="187"/>
      <c r="AI1061" s="121"/>
      <c r="AJ1061" s="121"/>
      <c r="AK1061" s="44"/>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3"/>
        <v>41215</v>
      </c>
      <c r="I1062" s="15" t="s">
        <v>497</v>
      </c>
      <c r="J1062" s="12" t="s">
        <v>511</v>
      </c>
      <c r="K1062" s="37" t="str">
        <f>VLOOKUP(B1062,SAOM!B$2:H2603,4,0)</f>
        <v>Aceito</v>
      </c>
      <c r="L1062" s="12" t="s">
        <v>495</v>
      </c>
      <c r="M1062" s="12" t="s">
        <v>497</v>
      </c>
      <c r="N1062" s="13" t="s">
        <v>7445</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5" t="str">
        <f>VLOOKUP(B1062,SAOM!B$2:O2603,11,0)</f>
        <v>37757-000</v>
      </c>
      <c r="X1062" s="37" t="str">
        <f>VLOOKUP(B1062,SAOM!B$2:Q2603,13,0)</f>
        <v>00:20:0e:10:4b:0b</v>
      </c>
      <c r="Y1062" s="15">
        <v>41211</v>
      </c>
      <c r="Z1062" s="13" t="s">
        <v>6688</v>
      </c>
      <c r="AA1062" s="16">
        <v>41212</v>
      </c>
      <c r="AB1062" s="32">
        <f>VLOOKUP(C1062,Relatorios!A$3:B1833,2,0)</f>
        <v>41254</v>
      </c>
      <c r="AC1062" s="45"/>
      <c r="AD1062" s="16" t="str">
        <f>VLOOKUP(B1062,SAOM!B$2:T2603,16,0)</f>
        <v>Lider informou mudança de endereço após ativação.</v>
      </c>
      <c r="AE1062" s="16">
        <f t="shared" si="54"/>
        <v>41302</v>
      </c>
      <c r="AF1062" s="16" t="s">
        <v>4492</v>
      </c>
      <c r="AG1062" s="16"/>
      <c r="AH1062" s="51"/>
      <c r="AI1062" s="120"/>
      <c r="AJ1062" s="120"/>
      <c r="AK1062" s="13"/>
    </row>
    <row r="1063" spans="1:37" s="62"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3"/>
        <v>41215</v>
      </c>
      <c r="I1063" s="28" t="s">
        <v>497</v>
      </c>
      <c r="J1063" s="52" t="s">
        <v>511</v>
      </c>
      <c r="K1063" s="37" t="str">
        <f>VLOOKUP(B1063,SAOM!B$2:H2604,4,0)</f>
        <v>Aceito</v>
      </c>
      <c r="L1063" s="12" t="s">
        <v>495</v>
      </c>
      <c r="M1063" s="52" t="s">
        <v>497</v>
      </c>
      <c r="N1063" s="44" t="s">
        <v>7445</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5" t="str">
        <f>VLOOKUP(B1063,SAOM!B$2:O2604,11,0)</f>
        <v>37757-000</v>
      </c>
      <c r="X1063" s="37" t="str">
        <f>VLOOKUP(B1063,SAOM!B$2:Q2604,13,0)</f>
        <v>00:20:0e:10:55:1c</v>
      </c>
      <c r="Y1063" s="28">
        <v>41212</v>
      </c>
      <c r="Z1063" s="44" t="s">
        <v>6688</v>
      </c>
      <c r="AA1063" s="60">
        <v>41212</v>
      </c>
      <c r="AB1063" s="32">
        <f>VLOOKUP(C1063,Relatorios!A$3:B1834,2,0)</f>
        <v>41254</v>
      </c>
      <c r="AC1063" s="49"/>
      <c r="AD1063" s="16" t="str">
        <f>VLOOKUP(B1063,SAOM!B$2:T2604,16,0)</f>
        <v>-</v>
      </c>
      <c r="AE1063" s="60">
        <f t="shared" si="54"/>
        <v>41302</v>
      </c>
      <c r="AF1063" s="60" t="s">
        <v>4492</v>
      </c>
      <c r="AG1063" s="60"/>
      <c r="AH1063" s="187"/>
      <c r="AI1063" s="121"/>
      <c r="AJ1063" s="121"/>
      <c r="AK1063" s="44"/>
    </row>
    <row r="1064" spans="1:37" s="62"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3"/>
        <v>41215</v>
      </c>
      <c r="I1064" s="28" t="s">
        <v>497</v>
      </c>
      <c r="J1064" s="52" t="s">
        <v>511</v>
      </c>
      <c r="K1064" s="37" t="str">
        <f>VLOOKUP(B1064,SAOM!B$2:H2605,4,0)</f>
        <v>Aceito</v>
      </c>
      <c r="L1064" s="12" t="s">
        <v>495</v>
      </c>
      <c r="M1064" s="52" t="s">
        <v>497</v>
      </c>
      <c r="N1064" s="44" t="s">
        <v>7481</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5" t="str">
        <f>VLOOKUP(B1064,SAOM!B$2:O2605,11,0)</f>
        <v>37120-000</v>
      </c>
      <c r="X1064" s="37" t="str">
        <f>VLOOKUP(B1064,SAOM!B$2:Q2605,13,0)</f>
        <v>00:20:0e:10:55:22</v>
      </c>
      <c r="Y1064" s="28">
        <v>41250</v>
      </c>
      <c r="Z1064" s="13" t="s">
        <v>5739</v>
      </c>
      <c r="AA1064" s="60">
        <v>41250</v>
      </c>
      <c r="AB1064" s="32">
        <f>VLOOKUP(C1064,Relatorios!A$3:B1835,2,0)</f>
        <v>41291</v>
      </c>
      <c r="AC1064" s="49"/>
      <c r="AD1064" s="16" t="str">
        <f>VLOOKUP(B1064,SAOM!B$2:T2605,16,0)</f>
        <v>-</v>
      </c>
      <c r="AE1064" s="60">
        <f t="shared" si="54"/>
        <v>41340</v>
      </c>
      <c r="AF1064" s="60" t="s">
        <v>4492</v>
      </c>
      <c r="AG1064" s="60"/>
      <c r="AH1064" s="187"/>
      <c r="AI1064" s="121"/>
      <c r="AJ1064" s="121"/>
      <c r="AK1064" s="44"/>
    </row>
    <row r="1065" spans="1:37" s="62"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3"/>
        <v>41217</v>
      </c>
      <c r="I1065" s="28" t="s">
        <v>497</v>
      </c>
      <c r="J1065" s="52" t="s">
        <v>511</v>
      </c>
      <c r="K1065" s="37" t="str">
        <f>VLOOKUP(B1065,SAOM!B$2:H2606,4,0)</f>
        <v>Aceito</v>
      </c>
      <c r="L1065" s="12" t="s">
        <v>495</v>
      </c>
      <c r="M1065" s="52" t="s">
        <v>497</v>
      </c>
      <c r="N1065" s="44" t="s">
        <v>7486</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5" t="str">
        <f>VLOOKUP(B1065,SAOM!B$2:O2606,11,0)</f>
        <v>35516-000</v>
      </c>
      <c r="X1065" s="37" t="str">
        <f>VLOOKUP(B1065,SAOM!B$2:Q2606,13,0)</f>
        <v>00:20:0E:10:54:D5</v>
      </c>
      <c r="Y1065" s="28">
        <v>41254</v>
      </c>
      <c r="Z1065" s="13" t="s">
        <v>7855</v>
      </c>
      <c r="AA1065" s="60">
        <v>41254</v>
      </c>
      <c r="AB1065" s="32" t="str">
        <f>VLOOKUP(C1065,Relatorios!A$3:B1836,2,0)</f>
        <v>Pronto pra ser entregue</v>
      </c>
      <c r="AC1065" s="49"/>
      <c r="AD1065" s="16" t="str">
        <f>VLOOKUP(B1065,SAOM!B$2:T2606,16,0)</f>
        <v>-</v>
      </c>
      <c r="AE1065" s="60">
        <f t="shared" si="54"/>
        <v>41344</v>
      </c>
      <c r="AF1065" s="60" t="s">
        <v>4492</v>
      </c>
      <c r="AG1065" s="60"/>
      <c r="AH1065" s="187"/>
      <c r="AI1065" s="121"/>
      <c r="AJ1065" s="121"/>
      <c r="AK1065" s="44"/>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3"/>
        <v>41215</v>
      </c>
      <c r="I1066" s="15" t="s">
        <v>497</v>
      </c>
      <c r="J1066" s="12" t="s">
        <v>511</v>
      </c>
      <c r="K1066" s="37" t="str">
        <f>VLOOKUP(B1066,SAOM!B$2:H2607,4,0)</f>
        <v>Aceito</v>
      </c>
      <c r="L1066" s="12" t="s">
        <v>495</v>
      </c>
      <c r="M1066" s="12" t="s">
        <v>497</v>
      </c>
      <c r="N1066" s="13" t="s">
        <v>7481</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5" t="str">
        <f>VLOOKUP(B1066,SAOM!B$2:O2607,11,0)</f>
        <v>37120-000</v>
      </c>
      <c r="X1066" s="37" t="str">
        <f>VLOOKUP(B1066,SAOM!B$2:Q2607,13,0)</f>
        <v>00:20:0e:10:54:e2</v>
      </c>
      <c r="Y1066" s="15">
        <v>41249</v>
      </c>
      <c r="Z1066" s="13" t="s">
        <v>5739</v>
      </c>
      <c r="AA1066" s="16">
        <v>41249</v>
      </c>
      <c r="AB1066" s="32">
        <f>VLOOKUP(C1066,Relatorios!A$3:B1837,2,0)</f>
        <v>41291</v>
      </c>
      <c r="AC1066" s="45"/>
      <c r="AD1066" s="16" t="str">
        <f>VLOOKUP(B1066,SAOM!B$2:T2607,16,0)</f>
        <v>-</v>
      </c>
      <c r="AE1066" s="16">
        <f t="shared" si="54"/>
        <v>41339</v>
      </c>
      <c r="AF1066" s="16" t="s">
        <v>4492</v>
      </c>
      <c r="AG1066" s="16"/>
      <c r="AH1066" s="51"/>
      <c r="AI1066" s="120"/>
      <c r="AJ1066" s="120"/>
      <c r="AK1066" s="13"/>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3"/>
        <v>41215</v>
      </c>
      <c r="I1067" s="15" t="s">
        <v>497</v>
      </c>
      <c r="J1067" s="12" t="s">
        <v>511</v>
      </c>
      <c r="K1067" s="37" t="str">
        <f>VLOOKUP(B1067,SAOM!B$2:H2608,4,0)</f>
        <v>Aceito</v>
      </c>
      <c r="L1067" s="12" t="s">
        <v>495</v>
      </c>
      <c r="M1067" s="12" t="s">
        <v>497</v>
      </c>
      <c r="N1067" s="13" t="s">
        <v>7445</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5" t="str">
        <f>VLOOKUP(B1067,SAOM!B$2:O2608,11,0)</f>
        <v>37757-000</v>
      </c>
      <c r="X1067" s="37" t="str">
        <f>VLOOKUP(B1067,SAOM!B$2:Q2608,13,0)</f>
        <v>00:20:0e:10:55:59</v>
      </c>
      <c r="Y1067" s="15">
        <v>41211</v>
      </c>
      <c r="Z1067" s="13" t="s">
        <v>6688</v>
      </c>
      <c r="AA1067" s="16">
        <v>41211</v>
      </c>
      <c r="AB1067" s="32">
        <f>VLOOKUP(C1067,Relatorios!A$3:B1838,2,0)</f>
        <v>41291</v>
      </c>
      <c r="AC1067" s="45"/>
      <c r="AD1067" s="16" t="str">
        <f>VLOOKUP(B1067,SAOM!B$2:T2608,16,0)</f>
        <v>-</v>
      </c>
      <c r="AE1067" s="16">
        <f t="shared" si="54"/>
        <v>41301</v>
      </c>
      <c r="AF1067" s="16" t="s">
        <v>4492</v>
      </c>
      <c r="AG1067" s="16"/>
      <c r="AH1067" s="51"/>
      <c r="AI1067" s="120"/>
      <c r="AJ1067" s="120"/>
      <c r="AK1067" s="13"/>
    </row>
    <row r="1068" spans="1:37" s="62"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3"/>
        <v>41217</v>
      </c>
      <c r="I1068" s="28" t="s">
        <v>497</v>
      </c>
      <c r="J1068" s="52" t="s">
        <v>511</v>
      </c>
      <c r="K1068" s="37" t="str">
        <f>VLOOKUP(B1068,SAOM!B$2:H2609,4,0)</f>
        <v>Aceito</v>
      </c>
      <c r="L1068" s="12" t="s">
        <v>495</v>
      </c>
      <c r="M1068" s="52" t="s">
        <v>497</v>
      </c>
      <c r="N1068" s="44" t="s">
        <v>7486</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5" t="str">
        <f>VLOOKUP(B1068,SAOM!B$2:O2609,11,0)</f>
        <v>35516-000</v>
      </c>
      <c r="X1068" s="37" t="str">
        <f>VLOOKUP(B1068,SAOM!B$2:Q2609,13,0)</f>
        <v>00:20:0e:10:54:14</v>
      </c>
      <c r="Y1068" s="28">
        <v>41254</v>
      </c>
      <c r="Z1068" s="13" t="s">
        <v>7855</v>
      </c>
      <c r="AA1068" s="60">
        <v>41255</v>
      </c>
      <c r="AB1068" s="32" t="str">
        <f>VLOOKUP(C1068,Relatorios!A$3:B1839,2,0)</f>
        <v>Pronto pra ser entregue</v>
      </c>
      <c r="AC1068" s="49"/>
      <c r="AD1068" s="16" t="str">
        <f>VLOOKUP(B1068,SAOM!B$2:T2609,16,0)</f>
        <v>-</v>
      </c>
      <c r="AE1068" s="60">
        <f t="shared" si="54"/>
        <v>41345</v>
      </c>
      <c r="AF1068" s="60" t="s">
        <v>4492</v>
      </c>
      <c r="AG1068" s="60"/>
      <c r="AH1068" s="187"/>
      <c r="AI1068" s="121"/>
      <c r="AJ1068" s="121"/>
      <c r="AK1068" s="44"/>
    </row>
    <row r="1069" spans="1:37" s="62"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3"/>
        <v>41222</v>
      </c>
      <c r="I1069" s="28">
        <v>41232</v>
      </c>
      <c r="J1069" s="52" t="s">
        <v>511</v>
      </c>
      <c r="K1069" s="35" t="str">
        <f>VLOOKUP(B1069,SAOM!B$2:H2610,4,0)</f>
        <v>Aceito</v>
      </c>
      <c r="L1069" s="52" t="s">
        <v>495</v>
      </c>
      <c r="M1069" s="52" t="s">
        <v>497</v>
      </c>
      <c r="N1069" s="44" t="s">
        <v>5875</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9" t="str">
        <f>VLOOKUP(B1069,SAOM!B$2:M2610,9,0)</f>
        <v>LUCIANO CONSTANTE MARQUES DAS GRAÇAS</v>
      </c>
      <c r="U1069" s="28" t="str">
        <f>VLOOKUP(B1069,SAOM!B$2:N2610,10,0)</f>
        <v>RUA DIRCEU OLIVEIRA MATIAS, 185 - COLINA DO SOL</v>
      </c>
      <c r="V1069" s="59" t="str">
        <f>VLOOKUP(B1069,SAOM!B$2:P2610,12,0)</f>
        <v>32-3465-1564/1418</v>
      </c>
      <c r="W1069" s="181" t="str">
        <f>VLOOKUP(B1069,SAOM!B$2:O2610,11,0)</f>
        <v>36730-000</v>
      </c>
      <c r="X1069" s="35" t="str">
        <f>VLOOKUP(B1069,SAOM!B$2:Q2610,13,0)</f>
        <v>00:20:0E:10:56:A9</v>
      </c>
      <c r="Y1069" s="28">
        <v>41254</v>
      </c>
      <c r="Z1069" s="13" t="s">
        <v>13126</v>
      </c>
      <c r="AA1069" s="60">
        <v>41254</v>
      </c>
      <c r="AB1069" s="32">
        <f>VLOOKUP(C1069,Relatorios!A$3:B1840,2,0)</f>
        <v>41291</v>
      </c>
      <c r="AC1069" s="49" t="s">
        <v>13122</v>
      </c>
      <c r="AD1069" s="60" t="str">
        <f>VLOOKUP(B1069,SAOM!B$2:T2610,16,0)</f>
        <v>11/11/2012 07:03:21 	Hernan Martins Alves 	Favor atualizar o número do endereço: Rua Dirceu Oliveira Martins n°185.  	Ativação Agendada
23/10/2012 10:20:29 	Ivan Santos 	CONTATO ATUALIZADO.  	Pendência Ativação Resolvida
16/10/2012 15:29:10 	Her</v>
      </c>
      <c r="AE1069" s="60">
        <f t="shared" si="54"/>
        <v>41344</v>
      </c>
      <c r="AF1069" s="60">
        <v>41319</v>
      </c>
      <c r="AG1069" s="60"/>
      <c r="AH1069" s="187" t="s">
        <v>495</v>
      </c>
      <c r="AI1069" s="121" t="s">
        <v>15870</v>
      </c>
      <c r="AJ1069" s="121" t="s">
        <v>4492</v>
      </c>
      <c r="AK1069" s="44"/>
    </row>
    <row r="1070" spans="1:37" s="62"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3"/>
        <v>41222</v>
      </c>
      <c r="I1070" s="28" t="s">
        <v>497</v>
      </c>
      <c r="J1070" s="52" t="s">
        <v>511</v>
      </c>
      <c r="K1070" s="37" t="str">
        <f>VLOOKUP(B1070,SAOM!B$2:H2611,4,0)</f>
        <v>Aceito</v>
      </c>
      <c r="L1070" s="12" t="s">
        <v>495</v>
      </c>
      <c r="M1070" s="52" t="s">
        <v>497</v>
      </c>
      <c r="N1070" s="44" t="s">
        <v>5875</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5" t="str">
        <f>VLOOKUP(B1070,SAOM!B$2:O2611,11,0)</f>
        <v>36730-000</v>
      </c>
      <c r="X1070" s="37" t="str">
        <f>VLOOKUP(B1070,SAOM!B$2:Q2611,13,0)</f>
        <v>00:20:0e:10:57:24</v>
      </c>
      <c r="Y1070" s="28">
        <v>41254</v>
      </c>
      <c r="Z1070" s="13" t="s">
        <v>13126</v>
      </c>
      <c r="AA1070" s="60">
        <v>41255</v>
      </c>
      <c r="AB1070" s="32" t="str">
        <f>VLOOKUP(C1070,Relatorios!A$3:B1841,2,0)</f>
        <v>Pendente</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60">
        <f t="shared" si="54"/>
        <v>41345</v>
      </c>
      <c r="AF1070" s="60" t="s">
        <v>4492</v>
      </c>
      <c r="AG1070" s="60"/>
      <c r="AH1070" s="187"/>
      <c r="AI1070" s="121"/>
      <c r="AJ1070" s="121"/>
      <c r="AK1070" s="44"/>
    </row>
    <row r="1071" spans="1:37" s="17" customFormat="1" ht="15.75" customHeight="1">
      <c r="A1071" s="43">
        <v>4339</v>
      </c>
      <c r="B1071" s="35">
        <v>4339</v>
      </c>
      <c r="C1071" s="35">
        <v>4339</v>
      </c>
      <c r="D1071" s="37" t="str">
        <f>VLOOKUP(B1071,SAOM!B$2:H2728,7,0)</f>
        <v>SES-RAOS-4339</v>
      </c>
      <c r="E1071" s="15">
        <v>41155</v>
      </c>
      <c r="F1071" s="15">
        <f t="shared" ref="F1071:F1076" si="55">E1071+45</f>
        <v>41200</v>
      </c>
      <c r="G1071" s="15">
        <f>VLOOKUP(B1071,SAOM!B$2:D2615,3,0)</f>
        <v>41200</v>
      </c>
      <c r="H1071" s="15">
        <f t="shared" si="53"/>
        <v>41215</v>
      </c>
      <c r="I1071" s="15" t="s">
        <v>497</v>
      </c>
      <c r="J1071" s="12" t="s">
        <v>511</v>
      </c>
      <c r="K1071" s="37" t="str">
        <f>VLOOKUP(B1071,SAOM!B$2:H2612,4,0)</f>
        <v>Aceito</v>
      </c>
      <c r="L1071" s="12" t="s">
        <v>676</v>
      </c>
      <c r="M1071" s="12" t="s">
        <v>497</v>
      </c>
      <c r="N1071" s="13" t="s">
        <v>7502</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5" t="str">
        <f>VLOOKUP(B1071,SAOM!B$2:O2612,11,0)</f>
        <v>34400-000</v>
      </c>
      <c r="X1071" s="37" t="str">
        <f>VLOOKUP(B1071,SAOM!B$2:Q2612,13,0)</f>
        <v>00:20:0e:10:54:4e</v>
      </c>
      <c r="Y1071" s="15">
        <v>41276</v>
      </c>
      <c r="Z1071" s="13" t="s">
        <v>4096</v>
      </c>
      <c r="AA1071" s="16">
        <v>41276</v>
      </c>
      <c r="AB1071" s="32">
        <f>VLOOKUP(C1071,Relatorios!A$3:B1842,2,0)</f>
        <v>41270</v>
      </c>
      <c r="AC1071" s="45"/>
      <c r="AD1071" s="16" t="str">
        <f>VLOOKUP(B1071,SAOM!B$2:T2612,16,0)</f>
        <v>-</v>
      </c>
      <c r="AE1071" s="16">
        <f t="shared" si="54"/>
        <v>41366</v>
      </c>
      <c r="AF1071" s="16" t="s">
        <v>4492</v>
      </c>
      <c r="AG1071" s="16"/>
      <c r="AH1071" s="51"/>
      <c r="AI1071" s="120"/>
      <c r="AJ1071" s="120"/>
      <c r="AK1071" s="13"/>
    </row>
    <row r="1072" spans="1:37" s="17" customFormat="1" ht="15.75" customHeight="1">
      <c r="A1072" s="43">
        <v>4355</v>
      </c>
      <c r="B1072" s="35">
        <v>4355</v>
      </c>
      <c r="C1072" s="35">
        <v>4355</v>
      </c>
      <c r="D1072" s="37" t="str">
        <f>VLOOKUP(B1072,SAOM!B$2:H2729,7,0)</f>
        <v>SES-SARA-4355</v>
      </c>
      <c r="E1072" s="15">
        <v>41157</v>
      </c>
      <c r="F1072" s="15">
        <f t="shared" si="55"/>
        <v>41202</v>
      </c>
      <c r="G1072" s="15">
        <f>VLOOKUP(B1072,SAOM!B$2:D2616,3,0)</f>
        <v>41202</v>
      </c>
      <c r="H1072" s="15">
        <f t="shared" si="53"/>
        <v>41217</v>
      </c>
      <c r="I1072" s="15" t="s">
        <v>497</v>
      </c>
      <c r="J1072" s="12" t="s">
        <v>511</v>
      </c>
      <c r="K1072" s="37" t="str">
        <f>VLOOKUP(B1072,SAOM!B$2:H2613,4,0)</f>
        <v>Aceito</v>
      </c>
      <c r="L1072" s="12" t="s">
        <v>495</v>
      </c>
      <c r="M1072" s="12" t="s">
        <v>497</v>
      </c>
      <c r="N1072" s="13" t="s">
        <v>7486</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5" t="str">
        <f>VLOOKUP(B1072,SAOM!B$2:O2613,11,0)</f>
        <v>35516-000</v>
      </c>
      <c r="X1072" s="37" t="str">
        <f>VLOOKUP(B1072,SAOM!B$2:Q2613,13,0)</f>
        <v>00:20:0e:10:55:79</v>
      </c>
      <c r="Y1072" s="15">
        <v>41256</v>
      </c>
      <c r="Z1072" s="13" t="s">
        <v>7855</v>
      </c>
      <c r="AA1072" s="16">
        <v>41256</v>
      </c>
      <c r="AB1072" s="32" t="str">
        <f>VLOOKUP(C1072,Relatorios!A$3:B1843,2,0)</f>
        <v>Pronto pra ser entregue</v>
      </c>
      <c r="AC1072" s="45"/>
      <c r="AD1072" s="16" t="str">
        <f>VLOOKUP(B1072,SAOM!B$2:T2613,16,0)</f>
        <v>-</v>
      </c>
      <c r="AE1072" s="16">
        <f t="shared" si="54"/>
        <v>41346</v>
      </c>
      <c r="AF1072" s="16" t="s">
        <v>4492</v>
      </c>
      <c r="AG1072" s="16"/>
      <c r="AH1072" s="51"/>
      <c r="AI1072" s="120"/>
      <c r="AJ1072" s="120"/>
      <c r="AK1072" s="13"/>
    </row>
    <row r="1073" spans="1:37" s="62" customFormat="1" ht="15.75" customHeight="1">
      <c r="A1073" s="43">
        <v>4338</v>
      </c>
      <c r="B1073" s="35">
        <v>4338</v>
      </c>
      <c r="C1073" s="35">
        <v>4338</v>
      </c>
      <c r="D1073" s="37" t="str">
        <f>VLOOKUP(B1073,SAOM!B$2:H2730,7,0)</f>
        <v>SES-RAOS-4338</v>
      </c>
      <c r="E1073" s="28">
        <v>41155</v>
      </c>
      <c r="F1073" s="28">
        <f t="shared" si="55"/>
        <v>41200</v>
      </c>
      <c r="G1073" s="28">
        <f>VLOOKUP(B1073,SAOM!B$2:D2617,3,0)</f>
        <v>41200</v>
      </c>
      <c r="H1073" s="28">
        <f t="shared" si="53"/>
        <v>41215</v>
      </c>
      <c r="I1073" s="28" t="s">
        <v>497</v>
      </c>
      <c r="J1073" s="52" t="s">
        <v>511</v>
      </c>
      <c r="K1073" s="35" t="str">
        <f>VLOOKUP(B1073,SAOM!B$2:H2614,4,0)</f>
        <v>Aceito</v>
      </c>
      <c r="L1073" s="52" t="s">
        <v>676</v>
      </c>
      <c r="M1073" s="52" t="s">
        <v>497</v>
      </c>
      <c r="N1073" s="44" t="s">
        <v>7502</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9" t="str">
        <f>VLOOKUP(B1073,SAOM!B$2:M2614,9,0)</f>
        <v>Ilza da Conceição Ribeiro dos Anjos</v>
      </c>
      <c r="U1073" s="28" t="str">
        <f>VLOOKUP(B1073,SAOM!B$2:N2614,10,0)</f>
        <v>Rua Vereador Felipe Alves da Rocha, 84 - Morro das Bicas</v>
      </c>
      <c r="V1073" s="59" t="str">
        <f>VLOOKUP(B1073,SAOM!B$2:P2614,12,0)</f>
        <v>(31)3543-1599</v>
      </c>
      <c r="W1073" s="181" t="str">
        <f>VLOOKUP(B1073,SAOM!B$2:O2614,11,0)</f>
        <v>34400-000</v>
      </c>
      <c r="X1073" s="35" t="str">
        <f>VLOOKUP(B1073,SAOM!B$2:Q2614,13,0)</f>
        <v>00:20:0e:10:54:5d</v>
      </c>
      <c r="Y1073" s="28">
        <v>41256</v>
      </c>
      <c r="Z1073" s="44" t="s">
        <v>4096</v>
      </c>
      <c r="AA1073" s="60">
        <v>41256</v>
      </c>
      <c r="AB1073" s="32">
        <f>VLOOKUP(C1073,Relatorios!A$3:B1844,2,0)</f>
        <v>41270</v>
      </c>
      <c r="AC1073" s="49"/>
      <c r="AD1073" s="60" t="str">
        <f>VLOOKUP(B1073,SAOM!B$2:T2614,16,0)</f>
        <v>-</v>
      </c>
      <c r="AE1073" s="60">
        <f t="shared" si="54"/>
        <v>41346</v>
      </c>
      <c r="AF1073" s="60" t="s">
        <v>4492</v>
      </c>
      <c r="AG1073" s="60"/>
      <c r="AH1073" s="187"/>
      <c r="AI1073" s="121"/>
      <c r="AJ1073" s="121"/>
      <c r="AK1073" s="44"/>
    </row>
    <row r="1074" spans="1:37" s="62" customFormat="1" ht="15.75" customHeight="1">
      <c r="A1074" s="43">
        <v>4337</v>
      </c>
      <c r="B1074" s="35">
        <v>4337</v>
      </c>
      <c r="C1074" s="35">
        <v>4337</v>
      </c>
      <c r="D1074" s="37" t="str">
        <f>VLOOKUP(B1074,SAOM!B$2:H2731,7,0)</f>
        <v>SES-RAOS-4337</v>
      </c>
      <c r="E1074" s="28">
        <v>41155</v>
      </c>
      <c r="F1074" s="28">
        <f t="shared" si="55"/>
        <v>41200</v>
      </c>
      <c r="G1074" s="15">
        <f>VLOOKUP(B1074,SAOM!B$2:D2618,3,0)</f>
        <v>41200</v>
      </c>
      <c r="H1074" s="28">
        <f t="shared" si="53"/>
        <v>41215</v>
      </c>
      <c r="I1074" s="28" t="s">
        <v>497</v>
      </c>
      <c r="J1074" s="52" t="s">
        <v>511</v>
      </c>
      <c r="K1074" s="37" t="str">
        <f>VLOOKUP(B1074,SAOM!B$2:H2615,4,0)</f>
        <v>Aceito</v>
      </c>
      <c r="L1074" s="52" t="s">
        <v>676</v>
      </c>
      <c r="M1074" s="52" t="s">
        <v>497</v>
      </c>
      <c r="N1074" s="44" t="s">
        <v>7502</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5" t="str">
        <f>VLOOKUP(B1074,SAOM!B$2:O2615,11,0)</f>
        <v>34400-000</v>
      </c>
      <c r="X1074" s="37" t="str">
        <f>VLOOKUP(B1074,SAOM!B$2:Q2615,13,0)</f>
        <v>00:20:0e:10:54:d4</v>
      </c>
      <c r="Y1074" s="28">
        <v>41247</v>
      </c>
      <c r="Z1074" s="44" t="s">
        <v>4096</v>
      </c>
      <c r="AA1074" s="60">
        <v>41247</v>
      </c>
      <c r="AB1074" s="32">
        <f>VLOOKUP(C1074,Relatorios!A$3:B1845,2,0)</f>
        <v>41271</v>
      </c>
      <c r="AC1074" s="49"/>
      <c r="AD1074" s="16" t="str">
        <f>VLOOKUP(B1074,SAOM!B$2:T2615,16,0)</f>
        <v>-</v>
      </c>
      <c r="AE1074" s="60">
        <f t="shared" si="54"/>
        <v>41337</v>
      </c>
      <c r="AF1074" s="60" t="s">
        <v>4492</v>
      </c>
      <c r="AG1074" s="60"/>
      <c r="AH1074" s="187"/>
      <c r="AI1074" s="121"/>
      <c r="AJ1074" s="121"/>
      <c r="AK1074" s="44"/>
    </row>
    <row r="1075" spans="1:37" s="17" customFormat="1" ht="15.75" customHeight="1">
      <c r="A1075" s="43">
        <v>4354</v>
      </c>
      <c r="B1075" s="35">
        <v>4354</v>
      </c>
      <c r="C1075" s="35">
        <v>4354</v>
      </c>
      <c r="D1075" s="37" t="str">
        <f>VLOOKUP(B1075,SAOM!B$2:H2732,7,0)</f>
        <v>SES-SARA-4354</v>
      </c>
      <c r="E1075" s="15">
        <v>41157</v>
      </c>
      <c r="F1075" s="15">
        <f t="shared" si="55"/>
        <v>41202</v>
      </c>
      <c r="G1075" s="15">
        <f>VLOOKUP(B1075,SAOM!B$2:D2619,3,0)</f>
        <v>41202</v>
      </c>
      <c r="H1075" s="15">
        <f t="shared" si="53"/>
        <v>41217</v>
      </c>
      <c r="I1075" s="15" t="s">
        <v>497</v>
      </c>
      <c r="J1075" s="12" t="s">
        <v>511</v>
      </c>
      <c r="K1075" s="37" t="str">
        <f>VLOOKUP(B1075,SAOM!B$2:H2616,4,0)</f>
        <v>Aceito</v>
      </c>
      <c r="L1075" s="12" t="s">
        <v>495</v>
      </c>
      <c r="M1075" s="12" t="s">
        <v>497</v>
      </c>
      <c r="N1075" s="13" t="s">
        <v>7486</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5" t="str">
        <f>VLOOKUP(B1075,SAOM!B$2:O2616,11,0)</f>
        <v>35516-000</v>
      </c>
      <c r="X1075" s="37" t="str">
        <f>VLOOKUP(B1075,SAOM!B$2:Q2616,13,0)</f>
        <v>00:20:0E:10:55:63</v>
      </c>
      <c r="Y1075" s="15">
        <v>41255</v>
      </c>
      <c r="Z1075" s="13" t="s">
        <v>7855</v>
      </c>
      <c r="AA1075" s="16">
        <v>41255</v>
      </c>
      <c r="AB1075" s="32" t="str">
        <f>VLOOKUP(C1075,Relatorios!A$3:B1846,2,0)</f>
        <v>Pronto pra ser entregue</v>
      </c>
      <c r="AC1075" s="45"/>
      <c r="AD1075" s="16" t="str">
        <f>VLOOKUP(B1075,SAOM!B$2:T2616,16,0)</f>
        <v>-</v>
      </c>
      <c r="AE1075" s="16">
        <f t="shared" si="54"/>
        <v>41345</v>
      </c>
      <c r="AF1075" s="16" t="s">
        <v>4492</v>
      </c>
      <c r="AG1075" s="16"/>
      <c r="AH1075" s="51"/>
      <c r="AI1075" s="120"/>
      <c r="AJ1075" s="120"/>
      <c r="AK1075" s="13"/>
    </row>
    <row r="1076" spans="1:37" s="17" customFormat="1" ht="15.75" customHeight="1">
      <c r="A1076" s="43">
        <v>4353</v>
      </c>
      <c r="B1076" s="35">
        <v>4353</v>
      </c>
      <c r="C1076" s="35">
        <v>4353</v>
      </c>
      <c r="D1076" s="37" t="str">
        <f>VLOOKUP(B1076,SAOM!B$2:H2733,7,0)</f>
        <v>SES-SARA-4353</v>
      </c>
      <c r="E1076" s="15">
        <v>41157</v>
      </c>
      <c r="F1076" s="15">
        <f t="shared" si="55"/>
        <v>41202</v>
      </c>
      <c r="G1076" s="15">
        <f>VLOOKUP(B1076,SAOM!B$2:D2620,3,0)</f>
        <v>41202</v>
      </c>
      <c r="H1076" s="15">
        <f t="shared" si="53"/>
        <v>41217</v>
      </c>
      <c r="I1076" s="15" t="s">
        <v>497</v>
      </c>
      <c r="J1076" s="12" t="s">
        <v>511</v>
      </c>
      <c r="K1076" s="37" t="str">
        <f>VLOOKUP(B1076,SAOM!B$2:H2617,4,0)</f>
        <v>Aceito</v>
      </c>
      <c r="L1076" s="12" t="s">
        <v>495</v>
      </c>
      <c r="M1076" s="12" t="s">
        <v>497</v>
      </c>
      <c r="N1076" s="13" t="s">
        <v>7486</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5" t="str">
        <f>VLOOKUP(B1076,SAOM!B$2:O2617,11,0)</f>
        <v>35516-000</v>
      </c>
      <c r="X1076" s="37" t="str">
        <f>VLOOKUP(B1076,SAOM!B$2:Q2617,13,0)</f>
        <v>00:20:0e:10:55:65</v>
      </c>
      <c r="Y1076" s="15">
        <v>41255</v>
      </c>
      <c r="Z1076" s="13" t="s">
        <v>7855</v>
      </c>
      <c r="AA1076" s="16">
        <v>41255</v>
      </c>
      <c r="AB1076" s="32" t="str">
        <f>VLOOKUP(C1076,Relatorios!A$3:B1847,2,0)</f>
        <v>Pronto pra ser entregue</v>
      </c>
      <c r="AC1076" s="45"/>
      <c r="AD1076" s="16" t="str">
        <f>VLOOKUP(B1076,SAOM!B$2:T2617,16,0)</f>
        <v>-</v>
      </c>
      <c r="AE1076" s="16">
        <f t="shared" si="54"/>
        <v>41345</v>
      </c>
      <c r="AF1076" s="16" t="s">
        <v>4492</v>
      </c>
      <c r="AG1076" s="16"/>
      <c r="AH1076" s="51"/>
      <c r="AI1076" s="120"/>
      <c r="AJ1076" s="120"/>
      <c r="AK1076" s="13"/>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3"/>
        <v>41219</v>
      </c>
      <c r="I1077" s="15" t="s">
        <v>497</v>
      </c>
      <c r="J1077" s="12" t="s">
        <v>511</v>
      </c>
      <c r="K1077" s="37" t="str">
        <f>VLOOKUP(B1077,SAOM!B$2:H2618,4,0)</f>
        <v>Aceito</v>
      </c>
      <c r="L1077" s="12" t="s">
        <v>495</v>
      </c>
      <c r="M1077" s="12" t="s">
        <v>497</v>
      </c>
      <c r="N1077" s="13" t="s">
        <v>7486</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5" t="str">
        <f>VLOOKUP(B1077,SAOM!B$2:O2618,11,0)</f>
        <v>35516-000</v>
      </c>
      <c r="X1077" s="37" t="str">
        <f>VLOOKUP(B1077,SAOM!B$2:Q2618,13,0)</f>
        <v>00:20:0e:10:54:10</v>
      </c>
      <c r="Y1077" s="15">
        <v>41256</v>
      </c>
      <c r="Z1077" s="13" t="s">
        <v>7855</v>
      </c>
      <c r="AA1077" s="16">
        <v>41256</v>
      </c>
      <c r="AB1077" s="32" t="str">
        <f>VLOOKUP(C1077,Relatorios!A$3:B1848,2,0)</f>
        <v>Pronto pra ser entregue</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4"/>
        <v>41346</v>
      </c>
      <c r="AF1077" s="16" t="s">
        <v>4492</v>
      </c>
      <c r="AG1077" s="16"/>
      <c r="AH1077" s="51"/>
      <c r="AI1077" s="120"/>
      <c r="AJ1077" s="120"/>
      <c r="AK1077" s="13"/>
    </row>
    <row r="1078" spans="1:37" s="17" customFormat="1" ht="15.75" customHeight="1">
      <c r="A1078" s="43">
        <v>4351</v>
      </c>
      <c r="B1078" s="35">
        <v>4351</v>
      </c>
      <c r="C1078" s="35">
        <v>4351</v>
      </c>
      <c r="D1078" s="37" t="str">
        <f>VLOOKUP(B1078,SAOM!B$2:H2735,7,0)</f>
        <v>SES-SARA-4351</v>
      </c>
      <c r="E1078" s="15">
        <v>41157</v>
      </c>
      <c r="F1078" s="15">
        <f t="shared" ref="F1078:F1099" si="56">E1078+45</f>
        <v>41202</v>
      </c>
      <c r="G1078" s="15">
        <f>VLOOKUP(B1078,SAOM!B$2:D2622,3,0)</f>
        <v>41202</v>
      </c>
      <c r="H1078" s="15">
        <f t="shared" si="53"/>
        <v>41217</v>
      </c>
      <c r="I1078" s="15" t="s">
        <v>497</v>
      </c>
      <c r="J1078" s="12" t="s">
        <v>511</v>
      </c>
      <c r="K1078" s="37" t="str">
        <f>VLOOKUP(B1078,SAOM!B$2:H2619,4,0)</f>
        <v>Aceito</v>
      </c>
      <c r="L1078" s="12" t="s">
        <v>495</v>
      </c>
      <c r="M1078" s="12" t="s">
        <v>497</v>
      </c>
      <c r="N1078" s="13" t="s">
        <v>7486</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5" t="str">
        <f>VLOOKUP(B1078,SAOM!B$2:O2619,11,0)</f>
        <v>35516-000</v>
      </c>
      <c r="X1078" s="37" t="str">
        <f>VLOOKUP(B1078,SAOM!B$2:Q2619,13,0)</f>
        <v>00:20:0e:10:55:37</v>
      </c>
      <c r="Y1078" s="15">
        <v>41256</v>
      </c>
      <c r="Z1078" s="13" t="s">
        <v>7855</v>
      </c>
      <c r="AA1078" s="16">
        <v>41256</v>
      </c>
      <c r="AB1078" s="32" t="str">
        <f>VLOOKUP(C1078,Relatorios!A$3:B1849,2,0)</f>
        <v>Pronto pra ser entregue</v>
      </c>
      <c r="AC1078" s="45"/>
      <c r="AD1078" s="16" t="str">
        <f>VLOOKUP(B1078,SAOM!B$2:T2619,16,0)</f>
        <v>-</v>
      </c>
      <c r="AE1078" s="16">
        <f t="shared" si="54"/>
        <v>41346</v>
      </c>
      <c r="AF1078" s="16" t="s">
        <v>4492</v>
      </c>
      <c r="AG1078" s="16"/>
      <c r="AH1078" s="51"/>
      <c r="AI1078" s="120"/>
      <c r="AJ1078" s="120"/>
      <c r="AK1078" s="13"/>
    </row>
    <row r="1079" spans="1:37" s="62" customFormat="1" ht="15.75" customHeight="1">
      <c r="A1079" s="43">
        <v>4350</v>
      </c>
      <c r="B1079" s="35">
        <v>4350</v>
      </c>
      <c r="C1079" s="35">
        <v>4350</v>
      </c>
      <c r="D1079" s="37" t="str">
        <f>VLOOKUP(B1079,SAOM!B$2:H2736,7,0)</f>
        <v>SES-SARA-4350</v>
      </c>
      <c r="E1079" s="28">
        <v>41157</v>
      </c>
      <c r="F1079" s="28">
        <f t="shared" si="56"/>
        <v>41202</v>
      </c>
      <c r="G1079" s="15">
        <f>VLOOKUP(B1079,SAOM!B$2:D2623,3,0)</f>
        <v>41202</v>
      </c>
      <c r="H1079" s="28">
        <f t="shared" si="53"/>
        <v>41217</v>
      </c>
      <c r="I1079" s="28" t="s">
        <v>497</v>
      </c>
      <c r="J1079" s="52" t="s">
        <v>511</v>
      </c>
      <c r="K1079" s="37" t="str">
        <f>VLOOKUP(B1079,SAOM!B$2:H2620,4,0)</f>
        <v>Aceito</v>
      </c>
      <c r="L1079" s="12" t="s">
        <v>495</v>
      </c>
      <c r="M1079" s="52" t="s">
        <v>497</v>
      </c>
      <c r="N1079" s="44" t="s">
        <v>7486</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5" t="str">
        <f>VLOOKUP(B1079,SAOM!B$2:O2620,11,0)</f>
        <v>35516-000</v>
      </c>
      <c r="X1079" s="37" t="str">
        <f>VLOOKUP(B1079,SAOM!B$2:Q2620,13,0)</f>
        <v>00:20:0E:10:53:29</v>
      </c>
      <c r="Y1079" s="28">
        <v>41253</v>
      </c>
      <c r="Z1079" s="13" t="s">
        <v>7855</v>
      </c>
      <c r="AA1079" s="60">
        <v>41253</v>
      </c>
      <c r="AB1079" s="32" t="str">
        <f>VLOOKUP(C1079,Relatorios!A$3:B1850,2,0)</f>
        <v>Pronto pra ser entregue</v>
      </c>
      <c r="AC1079" s="49"/>
      <c r="AD1079" s="16" t="str">
        <f>VLOOKUP(B1079,SAOM!B$2:T2620,16,0)</f>
        <v>-</v>
      </c>
      <c r="AE1079" s="60">
        <f t="shared" si="54"/>
        <v>41343</v>
      </c>
      <c r="AF1079" s="60" t="s">
        <v>4492</v>
      </c>
      <c r="AG1079" s="60"/>
      <c r="AH1079" s="187"/>
      <c r="AI1079" s="121"/>
      <c r="AJ1079" s="121"/>
      <c r="AK1079" s="44"/>
    </row>
    <row r="1080" spans="1:37" s="17" customFormat="1" ht="15.75" customHeight="1">
      <c r="A1080" s="43">
        <v>4349</v>
      </c>
      <c r="B1080" s="35">
        <v>4349</v>
      </c>
      <c r="C1080" s="35">
        <v>4349</v>
      </c>
      <c r="D1080" s="37" t="str">
        <f>VLOOKUP(B1080,SAOM!B$2:H2737,7,0)</f>
        <v>-</v>
      </c>
      <c r="E1080" s="15">
        <v>41157</v>
      </c>
      <c r="F1080" s="15">
        <f t="shared" si="56"/>
        <v>41202</v>
      </c>
      <c r="G1080" s="15">
        <f>VLOOKUP(B1080,SAOM!B$2:D2624,3,0)</f>
        <v>41202</v>
      </c>
      <c r="H1080" s="15">
        <f t="shared" si="53"/>
        <v>41217</v>
      </c>
      <c r="I1080" s="15">
        <v>41284</v>
      </c>
      <c r="J1080" s="12" t="s">
        <v>756</v>
      </c>
      <c r="K1080" s="37" t="str">
        <f>VLOOKUP(B1080,SAOM!B$2:H2621,4,0)</f>
        <v>Paralisado</v>
      </c>
      <c r="L1080" s="12" t="s">
        <v>495</v>
      </c>
      <c r="M1080" s="12" t="s">
        <v>495</v>
      </c>
      <c r="N1080" s="13" t="s">
        <v>3660</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5"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4"/>
        <v>90</v>
      </c>
      <c r="AF1080" s="16" t="s">
        <v>4492</v>
      </c>
      <c r="AG1080" s="16"/>
      <c r="AH1080" s="51"/>
      <c r="AI1080" s="120"/>
      <c r="AJ1080" s="120"/>
      <c r="AK1080" s="13"/>
    </row>
    <row r="1081" spans="1:37" s="17" customFormat="1" ht="15.75" customHeight="1">
      <c r="A1081" s="43">
        <v>4348</v>
      </c>
      <c r="B1081" s="35">
        <v>4348</v>
      </c>
      <c r="C1081" s="35">
        <v>4348</v>
      </c>
      <c r="D1081" s="37" t="str">
        <f>VLOOKUP(B1081,SAOM!B$2:H2738,7,0)</f>
        <v>SES-SADO-4348</v>
      </c>
      <c r="E1081" s="15">
        <v>41157</v>
      </c>
      <c r="F1081" s="15">
        <f t="shared" si="56"/>
        <v>41202</v>
      </c>
      <c r="G1081" s="15">
        <f>VLOOKUP(B1081,SAOM!B$2:D2625,3,0)</f>
        <v>41202</v>
      </c>
      <c r="H1081" s="15">
        <f t="shared" si="53"/>
        <v>41217</v>
      </c>
      <c r="I1081" s="15" t="s">
        <v>497</v>
      </c>
      <c r="J1081" s="12" t="s">
        <v>511</v>
      </c>
      <c r="K1081" s="37" t="str">
        <f>VLOOKUP(B1081,SAOM!B$2:H2622,4,0)</f>
        <v>Aceito</v>
      </c>
      <c r="L1081" s="12" t="s">
        <v>495</v>
      </c>
      <c r="M1081" s="12" t="s">
        <v>497</v>
      </c>
      <c r="N1081" s="13" t="s">
        <v>3660</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5" t="str">
        <f>VLOOKUP(B1081,SAOM!B$2:O2622,11,0)</f>
        <v>36530-000</v>
      </c>
      <c r="X1081" s="37" t="str">
        <f>VLOOKUP(B1081,SAOM!B$2:Q2622,13,0)</f>
        <v>00:20:0e:10:54:80</v>
      </c>
      <c r="Y1081" s="15">
        <v>41277</v>
      </c>
      <c r="Z1081" s="13" t="s">
        <v>14119</v>
      </c>
      <c r="AA1081" s="16">
        <v>41277</v>
      </c>
      <c r="AB1081" s="32" t="str">
        <f>VLOOKUP(C1081,Relatorios!A$3:B1852,2,0)</f>
        <v>Pendente</v>
      </c>
      <c r="AC1081" s="45"/>
      <c r="AD1081" s="16" t="str">
        <f>VLOOKUP(B1081,SAOM!B$2:T2622,16,0)</f>
        <v>-</v>
      </c>
      <c r="AE1081" s="16">
        <f t="shared" si="54"/>
        <v>41367</v>
      </c>
      <c r="AF1081" s="16" t="s">
        <v>4492</v>
      </c>
      <c r="AG1081" s="16"/>
      <c r="AH1081" s="51"/>
      <c r="AI1081" s="120"/>
      <c r="AJ1081" s="120"/>
      <c r="AK1081" s="13"/>
    </row>
    <row r="1082" spans="1:37" s="17" customFormat="1" ht="15.75" customHeight="1">
      <c r="A1082" s="43">
        <v>4347</v>
      </c>
      <c r="B1082" s="35">
        <v>4347</v>
      </c>
      <c r="C1082" s="35">
        <v>4347</v>
      </c>
      <c r="D1082" s="37" t="str">
        <f>VLOOKUP(B1082,SAOM!B$2:H2739,7,0)</f>
        <v>-</v>
      </c>
      <c r="E1082" s="15">
        <v>41157</v>
      </c>
      <c r="F1082" s="15">
        <f t="shared" si="56"/>
        <v>41202</v>
      </c>
      <c r="G1082" s="15">
        <f>VLOOKUP(B1082,SAOM!B$2:D2626,3,0)</f>
        <v>41202</v>
      </c>
      <c r="H1082" s="15">
        <f t="shared" si="53"/>
        <v>41217</v>
      </c>
      <c r="I1082" s="15" t="s">
        <v>497</v>
      </c>
      <c r="J1082" s="12" t="s">
        <v>1406</v>
      </c>
      <c r="K1082" s="37" t="str">
        <f>VLOOKUP(B1082,SAOM!B$2:H2623,4,0)</f>
        <v>Paralisado</v>
      </c>
      <c r="L1082" s="12" t="s">
        <v>1406</v>
      </c>
      <c r="M1082" s="12" t="s">
        <v>1406</v>
      </c>
      <c r="N1082" s="13" t="s">
        <v>3660</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5" t="str">
        <f>VLOOKUP(B1082,SAOM!B$2:O2623,11,0)</f>
        <v>36530-000</v>
      </c>
      <c r="X1082" s="37" t="str">
        <f>VLOOKUP(B1082,SAOM!B$2:Q2623,13,0)</f>
        <v>-</v>
      </c>
      <c r="Y1082" s="15"/>
      <c r="Z1082" s="13"/>
      <c r="AA1082" s="16"/>
      <c r="AB1082" s="32" t="e">
        <f>VLOOKUP(C1082,Relatorios!A$3:B1853,2,0)</f>
        <v>#N/A</v>
      </c>
      <c r="AC1082" s="45" t="s">
        <v>8903</v>
      </c>
      <c r="AD1082" s="16" t="str">
        <f>VLOOKUP(B1082,SAOM!B$2:T2623,16,0)</f>
        <v>15/10/2012 11:22:32 	Hernan Martins Alves 	Alves A OS 4347 mudou de endereço, para o endereço da OS 4348 segundo Felício Secretario no fone: 32 8501-0786 informou.   	Pendência Ativação</v>
      </c>
      <c r="AE1082" s="16">
        <f t="shared" si="54"/>
        <v>90</v>
      </c>
      <c r="AF1082" s="16" t="s">
        <v>4492</v>
      </c>
      <c r="AG1082" s="16"/>
      <c r="AH1082" s="51"/>
      <c r="AI1082" s="120"/>
      <c r="AJ1082" s="120"/>
      <c r="AK1082" s="13"/>
    </row>
    <row r="1083" spans="1:37" s="62" customFormat="1" ht="15.75" customHeight="1">
      <c r="A1083" s="43">
        <v>4346</v>
      </c>
      <c r="B1083" s="35">
        <v>4346</v>
      </c>
      <c r="C1083" s="35">
        <v>4346</v>
      </c>
      <c r="D1083" s="37" t="str">
        <f>VLOOKUP(B1083,SAOM!B$2:H2740,7,0)</f>
        <v>SES-SAES-4346</v>
      </c>
      <c r="E1083" s="28">
        <v>41157</v>
      </c>
      <c r="F1083" s="28">
        <f t="shared" si="56"/>
        <v>41202</v>
      </c>
      <c r="G1083" s="15">
        <f>VLOOKUP(B1083,SAOM!B$2:D2627,3,0)</f>
        <v>41202</v>
      </c>
      <c r="H1083" s="28">
        <f t="shared" si="53"/>
        <v>41217</v>
      </c>
      <c r="I1083" s="28" t="s">
        <v>497</v>
      </c>
      <c r="J1083" s="52" t="s">
        <v>511</v>
      </c>
      <c r="K1083" s="37" t="str">
        <f>VLOOKUP(B1083,SAOM!B$2:H2624,4,0)</f>
        <v>Aceito</v>
      </c>
      <c r="L1083" s="12" t="s">
        <v>495</v>
      </c>
      <c r="M1083" s="52" t="s">
        <v>497</v>
      </c>
      <c r="N1083" s="44" t="s">
        <v>7530</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5" t="str">
        <f>VLOOKUP(B1083,SAOM!B$2:O2624,11,0)</f>
        <v>36435-000</v>
      </c>
      <c r="X1083" s="37" t="str">
        <f>VLOOKUP(B1083,SAOM!B$2:Q2624,13,0)</f>
        <v>00:20:0E:10:54:86</v>
      </c>
      <c r="Y1083" s="28">
        <v>41248</v>
      </c>
      <c r="Z1083" s="13" t="s">
        <v>5003</v>
      </c>
      <c r="AA1083" s="60">
        <v>41249</v>
      </c>
      <c r="AB1083" s="32">
        <f>VLOOKUP(C1083,Relatorios!A$3:B1854,2,0)</f>
        <v>41277</v>
      </c>
      <c r="AC1083" s="49" t="s">
        <v>12444</v>
      </c>
      <c r="AD1083" s="16" t="str">
        <f>VLOOKUP(B1083,SAOM!B$2:T2624,16,0)</f>
        <v>-</v>
      </c>
      <c r="AE1083" s="60">
        <f t="shared" si="54"/>
        <v>41339</v>
      </c>
      <c r="AF1083" s="60" t="s">
        <v>4492</v>
      </c>
      <c r="AG1083" s="60"/>
      <c r="AH1083" s="187"/>
      <c r="AI1083" s="121"/>
      <c r="AJ1083" s="121"/>
      <c r="AK1083" s="44"/>
    </row>
    <row r="1084" spans="1:37" s="62" customFormat="1" ht="15.75" customHeight="1">
      <c r="A1084" s="43">
        <v>4345</v>
      </c>
      <c r="B1084" s="35">
        <v>4345</v>
      </c>
      <c r="C1084" s="35">
        <v>4345</v>
      </c>
      <c r="D1084" s="37" t="str">
        <f>VLOOKUP(B1084,SAOM!B$2:H2741,7,0)</f>
        <v>SES-SAES-4345</v>
      </c>
      <c r="E1084" s="28">
        <v>41157</v>
      </c>
      <c r="F1084" s="28">
        <f t="shared" si="56"/>
        <v>41202</v>
      </c>
      <c r="G1084" s="15">
        <f>VLOOKUP(B1084,SAOM!B$2:D2628,3,0)</f>
        <v>41202</v>
      </c>
      <c r="H1084" s="28">
        <f t="shared" si="53"/>
        <v>41217</v>
      </c>
      <c r="I1084" s="28" t="s">
        <v>497</v>
      </c>
      <c r="J1084" s="52" t="s">
        <v>511</v>
      </c>
      <c r="K1084" s="37" t="str">
        <f>VLOOKUP(B1084,SAOM!B$2:H2625,4,0)</f>
        <v>Aceito</v>
      </c>
      <c r="L1084" s="12" t="s">
        <v>495</v>
      </c>
      <c r="M1084" s="52" t="s">
        <v>497</v>
      </c>
      <c r="N1084" s="44" t="s">
        <v>7530</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5" t="str">
        <f>VLOOKUP(B1084,SAOM!B$2:O2625,11,0)</f>
        <v>36430-000</v>
      </c>
      <c r="X1084" s="37" t="str">
        <f>VLOOKUP(B1084,SAOM!B$2:Q2625,13,0)</f>
        <v>00:20:0e:10:54:69</v>
      </c>
      <c r="Y1084" s="28">
        <v>41248</v>
      </c>
      <c r="Z1084" s="13" t="s">
        <v>5003</v>
      </c>
      <c r="AA1084" s="60">
        <v>41248</v>
      </c>
      <c r="AB1084" s="32">
        <f>VLOOKUP(C1084,Relatorios!A$3:B1855,2,0)</f>
        <v>41277</v>
      </c>
      <c r="AC1084" s="49"/>
      <c r="AD1084" s="16" t="str">
        <f>VLOOKUP(B1084,SAOM!B$2:T2625,16,0)</f>
        <v>-</v>
      </c>
      <c r="AE1084" s="60">
        <f t="shared" si="54"/>
        <v>41338</v>
      </c>
      <c r="AF1084" s="60" t="s">
        <v>4492</v>
      </c>
      <c r="AG1084" s="60"/>
      <c r="AH1084" s="187"/>
      <c r="AI1084" s="121"/>
      <c r="AJ1084" s="121"/>
      <c r="AK1084" s="44"/>
    </row>
    <row r="1085" spans="1:37" s="62" customFormat="1" ht="15.75" customHeight="1">
      <c r="A1085" s="43">
        <v>4344</v>
      </c>
      <c r="B1085" s="35">
        <v>4344</v>
      </c>
      <c r="C1085" s="35">
        <v>4344</v>
      </c>
      <c r="D1085" s="37" t="str">
        <f>VLOOKUP(B1085,SAOM!B$2:H2742,7,0)</f>
        <v>SES-SAAS-4344</v>
      </c>
      <c r="E1085" s="28">
        <v>41157</v>
      </c>
      <c r="F1085" s="28">
        <f t="shared" si="56"/>
        <v>41202</v>
      </c>
      <c r="G1085" s="28">
        <f>VLOOKUP(B1085,SAOM!B$2:D2629,3,0)</f>
        <v>41202</v>
      </c>
      <c r="H1085" s="28">
        <f t="shared" si="53"/>
        <v>41217</v>
      </c>
      <c r="I1085" s="28" t="s">
        <v>497</v>
      </c>
      <c r="J1085" s="52" t="s">
        <v>511</v>
      </c>
      <c r="K1085" s="35" t="str">
        <f>VLOOKUP(B1085,SAOM!B$2:H2626,4,0)</f>
        <v>Aceito</v>
      </c>
      <c r="L1085" s="12" t="s">
        <v>495</v>
      </c>
      <c r="M1085" s="52" t="s">
        <v>497</v>
      </c>
      <c r="N1085" s="44" t="s">
        <v>7406</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9" t="str">
        <f>VLOOKUP(B1085,SAOM!B$2:M2626,9,0)</f>
        <v>Fatima</v>
      </c>
      <c r="U1085" s="28" t="str">
        <f>VLOOKUP(B1085,SAOM!B$2:N2626,10,0)</f>
        <v>Rua Monsenhor Domingos, Centro</v>
      </c>
      <c r="V1085" s="59" t="str">
        <f>VLOOKUP(B1085,SAOM!B$2:P2626,12,0)</f>
        <v>33 3297-12-11</v>
      </c>
      <c r="W1085" s="181" t="str">
        <f>VLOOKUP(B1085,SAOM!B$2:O2626,11,0)</f>
        <v>39725-000</v>
      </c>
      <c r="X1085" s="35" t="str">
        <f>VLOOKUP(B1085,SAOM!B$2:Q2626,13,0)</f>
        <v>00:20:0e:10:54:9e</v>
      </c>
      <c r="Y1085" s="28">
        <v>41256</v>
      </c>
      <c r="Z1085" s="13" t="s">
        <v>6071</v>
      </c>
      <c r="AA1085" s="60">
        <v>41256</v>
      </c>
      <c r="AB1085" s="32" t="str">
        <f>VLOOKUP(C1085,Relatorios!A$3:B1856,2,0)</f>
        <v>Pendente</v>
      </c>
      <c r="AC1085" s="49"/>
      <c r="AD1085" s="60" t="str">
        <f>VLOOKUP(B1085,SAOM!B$2:T2626,16,0)</f>
        <v>-</v>
      </c>
      <c r="AE1085" s="60">
        <f t="shared" si="54"/>
        <v>41346</v>
      </c>
      <c r="AF1085" s="60" t="s">
        <v>4492</v>
      </c>
      <c r="AG1085" s="60"/>
      <c r="AH1085" s="187"/>
      <c r="AI1085" s="121"/>
      <c r="AJ1085" s="121"/>
      <c r="AK1085" s="44"/>
    </row>
    <row r="1086" spans="1:37" s="62" customFormat="1" ht="15.75" customHeight="1">
      <c r="A1086" s="43">
        <v>4304</v>
      </c>
      <c r="B1086" s="35">
        <v>4304</v>
      </c>
      <c r="C1086" s="35">
        <v>4304</v>
      </c>
      <c r="D1086" s="37" t="str">
        <f>VLOOKUP(B1086,SAOM!B$2:H2743,7,0)</f>
        <v>SES-PACU-4304</v>
      </c>
      <c r="E1086" s="28">
        <v>41155</v>
      </c>
      <c r="F1086" s="28">
        <f t="shared" si="56"/>
        <v>41200</v>
      </c>
      <c r="G1086" s="15">
        <f>VLOOKUP(B1086,SAOM!B$2:D2630,3,0)</f>
        <v>41200</v>
      </c>
      <c r="H1086" s="28">
        <f t="shared" si="53"/>
        <v>41215</v>
      </c>
      <c r="I1086" s="28" t="s">
        <v>497</v>
      </c>
      <c r="J1086" s="52" t="s">
        <v>511</v>
      </c>
      <c r="K1086" s="37" t="str">
        <f>VLOOKUP(B1086,SAOM!B$2:H2627,4,0)</f>
        <v>Aceito</v>
      </c>
      <c r="L1086" s="12" t="s">
        <v>495</v>
      </c>
      <c r="M1086" s="52" t="s">
        <v>497</v>
      </c>
      <c r="N1086" s="44" t="s">
        <v>7481</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5" t="str">
        <f>VLOOKUP(B1086,SAOM!B$2:O2627,11,0)</f>
        <v>37120-000</v>
      </c>
      <c r="X1086" s="37" t="str">
        <f>VLOOKUP(B1086,SAOM!B$2:Q2627,13,0)</f>
        <v>00:20:0E:10:53:A1</v>
      </c>
      <c r="Y1086" s="28">
        <v>41248</v>
      </c>
      <c r="Z1086" s="13" t="s">
        <v>5739</v>
      </c>
      <c r="AA1086" s="60">
        <v>41248</v>
      </c>
      <c r="AB1086" s="32">
        <f>VLOOKUP(C1086,Relatorios!A$3:B1857,2,0)</f>
        <v>41291</v>
      </c>
      <c r="AC1086" s="49"/>
      <c r="AD1086" s="16" t="str">
        <f>VLOOKUP(B1086,SAOM!B$2:T2627,16,0)</f>
        <v>-</v>
      </c>
      <c r="AE1086" s="60">
        <f t="shared" si="54"/>
        <v>41338</v>
      </c>
      <c r="AF1086" s="60" t="s">
        <v>4492</v>
      </c>
      <c r="AG1086" s="60"/>
      <c r="AH1086" s="187"/>
      <c r="AI1086" s="121"/>
      <c r="AJ1086" s="121"/>
      <c r="AK1086" s="44"/>
    </row>
    <row r="1087" spans="1:37" s="62" customFormat="1" ht="15.75" customHeight="1">
      <c r="A1087" s="43">
        <v>4303</v>
      </c>
      <c r="B1087" s="35">
        <v>4303</v>
      </c>
      <c r="C1087" s="35">
        <v>4303</v>
      </c>
      <c r="D1087" s="37" t="str">
        <f>VLOOKUP(B1087,SAOM!B$2:H2744,7,0)</f>
        <v xml:space="preserve">SES-PACU-4303 </v>
      </c>
      <c r="E1087" s="28">
        <v>41155</v>
      </c>
      <c r="F1087" s="28">
        <f t="shared" si="56"/>
        <v>41200</v>
      </c>
      <c r="G1087" s="15">
        <f>VLOOKUP(B1087,SAOM!B$2:D2631,3,0)</f>
        <v>41200</v>
      </c>
      <c r="H1087" s="28">
        <f t="shared" si="53"/>
        <v>41215</v>
      </c>
      <c r="I1087" s="28" t="s">
        <v>497</v>
      </c>
      <c r="J1087" s="52" t="s">
        <v>511</v>
      </c>
      <c r="K1087" s="37" t="str">
        <f>VLOOKUP(B1087,SAOM!B$2:H2628,4,0)</f>
        <v>Aceito</v>
      </c>
      <c r="L1087" s="12" t="s">
        <v>495</v>
      </c>
      <c r="M1087" s="52" t="s">
        <v>497</v>
      </c>
      <c r="N1087" s="44" t="s">
        <v>7481</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5" t="str">
        <f>VLOOKUP(B1087,SAOM!B$2:O2628,11,0)</f>
        <v>37120-000</v>
      </c>
      <c r="X1087" s="37" t="str">
        <f>VLOOKUP(B1087,SAOM!B$2:Q2628,13,0)</f>
        <v>00:20:0E:10:54:46</v>
      </c>
      <c r="Y1087" s="28">
        <v>41248</v>
      </c>
      <c r="Z1087" s="13" t="s">
        <v>5739</v>
      </c>
      <c r="AA1087" s="60">
        <v>41248</v>
      </c>
      <c r="AB1087" s="32">
        <f>VLOOKUP(C1087,Relatorios!A$3:B1858,2,0)</f>
        <v>41291</v>
      </c>
      <c r="AC1087" s="49"/>
      <c r="AD1087" s="16" t="str">
        <f>VLOOKUP(B1087,SAOM!B$2:T2628,16,0)</f>
        <v>-</v>
      </c>
      <c r="AE1087" s="60">
        <f t="shared" si="54"/>
        <v>41338</v>
      </c>
      <c r="AF1087" s="60" t="s">
        <v>4492</v>
      </c>
      <c r="AG1087" s="60"/>
      <c r="AH1087" s="187"/>
      <c r="AI1087" s="121"/>
      <c r="AJ1087" s="121"/>
      <c r="AK1087" s="44"/>
    </row>
    <row r="1088" spans="1:37" s="62" customFormat="1" ht="15.75" customHeight="1">
      <c r="A1088" s="43">
        <v>4302</v>
      </c>
      <c r="B1088" s="35">
        <v>4302</v>
      </c>
      <c r="C1088" s="35">
        <v>4302</v>
      </c>
      <c r="D1088" s="37" t="str">
        <f>VLOOKUP(B1088,SAOM!B$2:H2745,7,0)</f>
        <v>SES-PACU-4302</v>
      </c>
      <c r="E1088" s="28">
        <v>41155</v>
      </c>
      <c r="F1088" s="28">
        <f t="shared" si="56"/>
        <v>41200</v>
      </c>
      <c r="G1088" s="15">
        <f>VLOOKUP(B1088,SAOM!B$2:D2632,3,0)</f>
        <v>41200</v>
      </c>
      <c r="H1088" s="28">
        <f t="shared" si="53"/>
        <v>41215</v>
      </c>
      <c r="I1088" s="28" t="s">
        <v>497</v>
      </c>
      <c r="J1088" s="52" t="s">
        <v>511</v>
      </c>
      <c r="K1088" s="37" t="str">
        <f>VLOOKUP(B1088,SAOM!B$2:H2629,4,0)</f>
        <v>Aceito</v>
      </c>
      <c r="L1088" s="12" t="s">
        <v>495</v>
      </c>
      <c r="M1088" s="52" t="s">
        <v>497</v>
      </c>
      <c r="N1088" s="44" t="s">
        <v>7481</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5" t="str">
        <f>VLOOKUP(B1088,SAOM!B$2:O2629,11,0)</f>
        <v>37120-000</v>
      </c>
      <c r="X1088" s="37" t="str">
        <f>VLOOKUP(B1088,SAOM!B$2:Q2629,13,0)</f>
        <v>00:20:0e:10:53:fc</v>
      </c>
      <c r="Y1088" s="28">
        <v>41249</v>
      </c>
      <c r="Z1088" s="13" t="s">
        <v>5739</v>
      </c>
      <c r="AA1088" s="60">
        <v>41249</v>
      </c>
      <c r="AB1088" s="32">
        <f>VLOOKUP(C1088,Relatorios!A$3:B1859,2,0)</f>
        <v>41291</v>
      </c>
      <c r="AC1088" s="49"/>
      <c r="AD1088" s="16" t="str">
        <f>VLOOKUP(B1088,SAOM!B$2:T2629,16,0)</f>
        <v>-</v>
      </c>
      <c r="AE1088" s="60">
        <f t="shared" si="54"/>
        <v>41339</v>
      </c>
      <c r="AF1088" s="60" t="s">
        <v>4492</v>
      </c>
      <c r="AG1088" s="60"/>
      <c r="AH1088" s="187"/>
      <c r="AI1088" s="121"/>
      <c r="AJ1088" s="121"/>
      <c r="AK1088" s="44"/>
    </row>
    <row r="1089" spans="1:42" s="17" customFormat="1" ht="15.75" customHeight="1">
      <c r="A1089" s="43">
        <v>4307</v>
      </c>
      <c r="B1089" s="35">
        <v>4307</v>
      </c>
      <c r="C1089" s="35">
        <v>4307</v>
      </c>
      <c r="D1089" s="37" t="str">
        <f>VLOOKUP(B1089,SAOM!B$2:H2746,7,0)</f>
        <v>-</v>
      </c>
      <c r="E1089" s="15">
        <v>41155</v>
      </c>
      <c r="F1089" s="15">
        <f t="shared" si="56"/>
        <v>41200</v>
      </c>
      <c r="G1089" s="15">
        <f>VLOOKUP(B1089,SAOM!B$2:D2633,3,0)</f>
        <v>41200</v>
      </c>
      <c r="H1089" s="15">
        <f t="shared" si="53"/>
        <v>41215</v>
      </c>
      <c r="I1089" s="15" t="s">
        <v>497</v>
      </c>
      <c r="J1089" s="12" t="s">
        <v>744</v>
      </c>
      <c r="K1089" s="37" t="str">
        <f>VLOOKUP(B1089,SAOM!B$2:H2630,4,0)</f>
        <v>Agendado</v>
      </c>
      <c r="L1089" s="12" t="s">
        <v>495</v>
      </c>
      <c r="M1089" s="12" t="s">
        <v>495</v>
      </c>
      <c r="N1089" s="13" t="s">
        <v>7551</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5" t="str">
        <f>VLOOKUP(B1089,SAOM!B$2:O2630,11,0)</f>
        <v>35810-000</v>
      </c>
      <c r="X1089" s="37" t="str">
        <f>VLOOKUP(B1089,SAOM!B$2:Q2630,13,0)</f>
        <v>-</v>
      </c>
      <c r="Y1089" s="15"/>
      <c r="Z1089" s="13"/>
      <c r="AA1089" s="16"/>
      <c r="AB1089" s="32" t="e">
        <f>VLOOKUP(C1089,Relatorios!A$3:B1860,2,0)</f>
        <v>#N/A</v>
      </c>
      <c r="AC1089" s="45"/>
      <c r="AD1089" s="16" t="str">
        <f>VLOOKUP(B1089,SAOM!B$2:T2630,16,0)</f>
        <v>-</v>
      </c>
      <c r="AE1089" s="16">
        <f t="shared" si="54"/>
        <v>90</v>
      </c>
      <c r="AF1089" s="16" t="s">
        <v>4492</v>
      </c>
      <c r="AG1089" s="16"/>
      <c r="AH1089" s="51"/>
      <c r="AI1089" s="120"/>
      <c r="AJ1089" s="120"/>
      <c r="AK1089" s="13"/>
    </row>
    <row r="1090" spans="1:42" s="17" customFormat="1" ht="15.75" customHeight="1">
      <c r="A1090" s="43">
        <v>4297</v>
      </c>
      <c r="B1090" s="35">
        <v>4297</v>
      </c>
      <c r="C1090" s="35">
        <v>4297</v>
      </c>
      <c r="D1090" s="37" t="str">
        <f>VLOOKUP(B1090,SAOM!B$2:H2747,7,0)</f>
        <v>SES-ARGO-4297</v>
      </c>
      <c r="E1090" s="15">
        <v>41155</v>
      </c>
      <c r="F1090" s="15">
        <f t="shared" si="56"/>
        <v>41200</v>
      </c>
      <c r="G1090" s="15">
        <f>VLOOKUP(B1090,SAOM!B$2:D2634,3,0)</f>
        <v>41200</v>
      </c>
      <c r="H1090" s="15">
        <f t="shared" si="53"/>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5" t="str">
        <f>VLOOKUP(B1090,SAOM!B$2:O2631,11,0)</f>
        <v>37820-000</v>
      </c>
      <c r="X1090" s="37" t="str">
        <f>VLOOKUP(B1090,SAOM!B$2:Q2631,13,0)</f>
        <v>00:20:0e:10:51:c2</v>
      </c>
      <c r="Y1090" s="15">
        <v>41255</v>
      </c>
      <c r="Z1090" s="13" t="s">
        <v>5739</v>
      </c>
      <c r="AA1090" s="16">
        <v>41255</v>
      </c>
      <c r="AB1090" s="32">
        <f>VLOOKUP(C1090,Relatorios!A$3:B1861,2,0)</f>
        <v>41291</v>
      </c>
      <c r="AC1090" s="45"/>
      <c r="AD1090" s="16" t="str">
        <f>VLOOKUP(B1090,SAOM!B$2:T2631,16,0)</f>
        <v>-</v>
      </c>
      <c r="AE1090" s="16">
        <f t="shared" si="54"/>
        <v>41345</v>
      </c>
      <c r="AF1090" s="16" t="s">
        <v>4492</v>
      </c>
      <c r="AG1090" s="16"/>
      <c r="AH1090" s="51"/>
      <c r="AI1090" s="120"/>
      <c r="AJ1090" s="120"/>
      <c r="AK1090" s="13"/>
    </row>
    <row r="1091" spans="1:42" s="62" customFormat="1" ht="15.75" customHeight="1">
      <c r="A1091" s="43">
        <v>4298</v>
      </c>
      <c r="B1091" s="35">
        <v>4298</v>
      </c>
      <c r="C1091" s="35">
        <v>4298</v>
      </c>
      <c r="D1091" s="37" t="str">
        <f>VLOOKUP(B1091,SAOM!B$2:H2748,7,0)</f>
        <v>SES-ARGO-4298</v>
      </c>
      <c r="E1091" s="28">
        <v>41155</v>
      </c>
      <c r="F1091" s="28">
        <f t="shared" si="56"/>
        <v>41200</v>
      </c>
      <c r="G1091" s="15">
        <f>VLOOKUP(B1091,SAOM!B$2:D2635,3,0)</f>
        <v>41200</v>
      </c>
      <c r="H1091" s="28">
        <f t="shared" si="53"/>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5" t="str">
        <f>VLOOKUP(B1091,SAOM!B$2:O2632,11,0)</f>
        <v>37820-000</v>
      </c>
      <c r="X1091" s="37" t="str">
        <f>VLOOKUP(B1091,SAOM!B$2:Q2632,13,0)</f>
        <v>00:20:0E:10:4A:76</v>
      </c>
      <c r="Y1091" s="28">
        <v>41254</v>
      </c>
      <c r="Z1091" s="13" t="s">
        <v>5739</v>
      </c>
      <c r="AA1091" s="60">
        <v>41255</v>
      </c>
      <c r="AB1091" s="32">
        <f>VLOOKUP(C1091,Relatorios!A$3:B1862,2,0)</f>
        <v>41291</v>
      </c>
      <c r="AC1091" s="49"/>
      <c r="AD1091" s="16" t="str">
        <f>VLOOKUP(B1091,SAOM!B$2:T2632,16,0)</f>
        <v>-</v>
      </c>
      <c r="AE1091" s="60">
        <f t="shared" si="54"/>
        <v>41345</v>
      </c>
      <c r="AF1091" s="60" t="s">
        <v>4492</v>
      </c>
      <c r="AG1091" s="60"/>
      <c r="AH1091" s="187"/>
      <c r="AI1091" s="121"/>
      <c r="AJ1091" s="121"/>
      <c r="AK1091" s="44"/>
    </row>
    <row r="1092" spans="1:42" s="17" customFormat="1" ht="15.75" customHeight="1">
      <c r="A1092" s="43">
        <v>4299</v>
      </c>
      <c r="B1092" s="35">
        <v>4299</v>
      </c>
      <c r="C1092" s="35">
        <v>4299</v>
      </c>
      <c r="D1092" s="37" t="str">
        <f>VLOOKUP(B1092,SAOM!B$2:H2749,7,0)</f>
        <v>SES-ARGO-4299</v>
      </c>
      <c r="E1092" s="15">
        <v>41155</v>
      </c>
      <c r="F1092" s="15">
        <f t="shared" si="56"/>
        <v>41200</v>
      </c>
      <c r="G1092" s="15">
        <f>VLOOKUP(B1092,SAOM!B$2:D2636,3,0)</f>
        <v>41200</v>
      </c>
      <c r="H1092" s="15">
        <f t="shared" si="53"/>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5" t="str">
        <f>VLOOKUP(B1092,SAOM!B$2:O2633,11,0)</f>
        <v>37820-000</v>
      </c>
      <c r="X1092" s="37" t="str">
        <f>VLOOKUP(B1092,SAOM!B$2:Q2633,13,0)</f>
        <v>00:20:0e:10:54:74</v>
      </c>
      <c r="Y1092" s="15">
        <v>41255</v>
      </c>
      <c r="Z1092" s="13" t="s">
        <v>5739</v>
      </c>
      <c r="AA1092" s="16">
        <v>41255</v>
      </c>
      <c r="AB1092" s="32">
        <f>VLOOKUP(C1092,Relatorios!A$3:B1863,2,0)</f>
        <v>41291</v>
      </c>
      <c r="AC1092" s="45"/>
      <c r="AD1092" s="16" t="str">
        <f>VLOOKUP(B1092,SAOM!B$2:T2633,16,0)</f>
        <v>-</v>
      </c>
      <c r="AE1092" s="16">
        <f t="shared" si="54"/>
        <v>41345</v>
      </c>
      <c r="AF1092" s="16" t="s">
        <v>4492</v>
      </c>
      <c r="AG1092" s="16"/>
      <c r="AH1092" s="51"/>
      <c r="AI1092" s="120"/>
      <c r="AJ1092" s="120"/>
      <c r="AK1092" s="13"/>
    </row>
    <row r="1093" spans="1:42" s="62" customFormat="1" ht="15.75" customHeight="1">
      <c r="A1093" s="43">
        <v>4300</v>
      </c>
      <c r="B1093" s="35">
        <v>4300</v>
      </c>
      <c r="C1093" s="35">
        <v>4300</v>
      </c>
      <c r="D1093" s="37" t="str">
        <f>VLOOKUP(B1093,SAOM!B$2:H2750,7,0)</f>
        <v>SES-ARGO-4300</v>
      </c>
      <c r="E1093" s="28">
        <v>41155</v>
      </c>
      <c r="F1093" s="28">
        <f t="shared" si="56"/>
        <v>41200</v>
      </c>
      <c r="G1093" s="15">
        <f>VLOOKUP(B1093,SAOM!B$2:D2637,3,0)</f>
        <v>41200</v>
      </c>
      <c r="H1093" s="28">
        <f t="shared" si="53"/>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5" t="str">
        <f>VLOOKUP(B1093,SAOM!B$2:O2634,11,0)</f>
        <v>37820-000</v>
      </c>
      <c r="X1093" s="37" t="str">
        <f>VLOOKUP(B1093,SAOM!B$2:Q2634,13,0)</f>
        <v>00:20:0E:10:54:60</v>
      </c>
      <c r="Y1093" s="28">
        <v>41254</v>
      </c>
      <c r="Z1093" s="13" t="s">
        <v>5739</v>
      </c>
      <c r="AA1093" s="60">
        <v>41254</v>
      </c>
      <c r="AB1093" s="32">
        <f>VLOOKUP(C1093,Relatorios!A$3:B1864,2,0)</f>
        <v>41291</v>
      </c>
      <c r="AC1093" s="49"/>
      <c r="AD1093" s="16" t="str">
        <f>VLOOKUP(B1093,SAOM!B$2:T2634,16,0)</f>
        <v>-</v>
      </c>
      <c r="AE1093" s="60">
        <f t="shared" si="54"/>
        <v>41344</v>
      </c>
      <c r="AF1093" s="60" t="s">
        <v>4492</v>
      </c>
      <c r="AG1093" s="60"/>
      <c r="AH1093" s="187"/>
      <c r="AI1093" s="121"/>
      <c r="AJ1093" s="121"/>
      <c r="AK1093" s="44"/>
    </row>
    <row r="1094" spans="1:42" s="62" customFormat="1" ht="15.75" customHeight="1">
      <c r="A1094" s="43">
        <v>4290</v>
      </c>
      <c r="B1094" s="35">
        <v>4290</v>
      </c>
      <c r="C1094" s="35">
        <v>4290</v>
      </c>
      <c r="D1094" s="37" t="str">
        <f>VLOOKUP(B1094,SAOM!B$2:H2751,7,0)</f>
        <v>SES-NENO-4290</v>
      </c>
      <c r="E1094" s="28">
        <v>41157</v>
      </c>
      <c r="F1094" s="28">
        <f t="shared" si="56"/>
        <v>41202</v>
      </c>
      <c r="G1094" s="15">
        <f>VLOOKUP(B1094,SAOM!B$2:D2638,3,0)</f>
        <v>41202</v>
      </c>
      <c r="H1094" s="28">
        <f t="shared" si="53"/>
        <v>41217</v>
      </c>
      <c r="I1094" s="28" t="s">
        <v>497</v>
      </c>
      <c r="J1094" s="52" t="s">
        <v>511</v>
      </c>
      <c r="K1094" s="37" t="str">
        <f>VLOOKUP(B1094,SAOM!B$2:H2635,4,0)</f>
        <v>Aceito</v>
      </c>
      <c r="L1094" s="12" t="s">
        <v>495</v>
      </c>
      <c r="M1094" s="52" t="s">
        <v>497</v>
      </c>
      <c r="N1094" s="44" t="s">
        <v>7149</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5" t="str">
        <f>VLOOKUP(B1094,SAOM!B$2:O2635,11,0)</f>
        <v>37250-000</v>
      </c>
      <c r="X1094" s="37" t="str">
        <f>VLOOKUP(B1094,SAOM!B$2:Q2635,13,0)</f>
        <v>00:20:0E:10:4B:06</v>
      </c>
      <c r="Y1094" s="28">
        <v>41179</v>
      </c>
      <c r="Z1094" s="44" t="s">
        <v>8304</v>
      </c>
      <c r="AA1094" s="60">
        <v>41180</v>
      </c>
      <c r="AB1094" s="32">
        <f>VLOOKUP(C1094,Relatorios!A$3:B1865,2,0)</f>
        <v>41299</v>
      </c>
      <c r="AC1094" s="49"/>
      <c r="AD1094" s="16" t="str">
        <f>VLOOKUP(B1094,SAOM!B$2:T2635,16,0)</f>
        <v>-</v>
      </c>
      <c r="AE1094" s="16">
        <f t="shared" si="54"/>
        <v>41270</v>
      </c>
      <c r="AF1094" s="60" t="s">
        <v>4492</v>
      </c>
      <c r="AG1094" s="60"/>
      <c r="AH1094" s="187"/>
      <c r="AI1094" s="121"/>
      <c r="AJ1094" s="121"/>
      <c r="AK1094" s="44"/>
    </row>
    <row r="1095" spans="1:42" s="62" customFormat="1" ht="15.75" customHeight="1">
      <c r="A1095" s="43">
        <v>4301</v>
      </c>
      <c r="B1095" s="35">
        <v>4301</v>
      </c>
      <c r="C1095" s="35">
        <v>4301</v>
      </c>
      <c r="D1095" s="35" t="str">
        <f>VLOOKUP(B1095,SAOM!B$2:H2752,7,0)</f>
        <v>SES-ARGO-4301</v>
      </c>
      <c r="E1095" s="28">
        <v>41157</v>
      </c>
      <c r="F1095" s="28">
        <f t="shared" si="56"/>
        <v>41202</v>
      </c>
      <c r="G1095" s="28">
        <f>VLOOKUP(B1095,SAOM!B$2:D2639,3,0)</f>
        <v>41290</v>
      </c>
      <c r="H1095" s="28">
        <f t="shared" si="53"/>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9" t="str">
        <f>VLOOKUP(B1095,SAOM!B$2:M2636,9,0)</f>
        <v>Anabel Demarque Leandro</v>
      </c>
      <c r="U1095" s="28" t="str">
        <f>VLOOKUP(B1095,SAOM!B$2:N2636,10,0)</f>
        <v>rua Coronel Cândido de Souza Dias, 52, Centro</v>
      </c>
      <c r="V1095" s="59" t="str">
        <f>VLOOKUP(B1095,SAOM!B$2:P2636,12,0)</f>
        <v>(35) 3556-1222</v>
      </c>
      <c r="W1095" s="181" t="str">
        <f>VLOOKUP(B1095,SAOM!B$2:O2636,11,0)</f>
        <v>37820-000</v>
      </c>
      <c r="X1095" s="35" t="str">
        <f>VLOOKUP(B1095,SAOM!B$2:Q2636,13,0)</f>
        <v>00:20:0e:10:55:5d</v>
      </c>
      <c r="Y1095" s="28">
        <v>41290</v>
      </c>
      <c r="Z1095" s="44" t="s">
        <v>12446</v>
      </c>
      <c r="AA1095" s="60">
        <v>41299</v>
      </c>
      <c r="AB1095" s="61">
        <f>VLOOKUP(C1095,Relatorios!A$3:B1866,2,0)</f>
        <v>41299</v>
      </c>
      <c r="AC1095" s="49"/>
      <c r="AD1095" s="60" t="str">
        <f>VLOOKUP(B1095,SAOM!B$2:T2636,16,0)</f>
        <v>10/01/2013 10:07:20 	Hernan Martins Alves 	Favor inserir o número 35 9829-4983 para futuros contatos.   	Pendência Ativação</v>
      </c>
      <c r="AE1095" s="60">
        <f t="shared" si="54"/>
        <v>41389</v>
      </c>
      <c r="AF1095" s="60" t="s">
        <v>4492</v>
      </c>
      <c r="AG1095" s="60"/>
      <c r="AH1095" s="187"/>
      <c r="AI1095" s="121"/>
      <c r="AJ1095" s="121"/>
      <c r="AK1095" s="44"/>
    </row>
    <row r="1096" spans="1:42" s="62" customFormat="1" ht="15.75" customHeight="1">
      <c r="A1096" s="43">
        <v>4291</v>
      </c>
      <c r="B1096" s="35">
        <v>4291</v>
      </c>
      <c r="C1096" s="35">
        <v>4291</v>
      </c>
      <c r="D1096" s="37" t="str">
        <f>VLOOKUP(B1096,SAOM!B$2:H2753,7,0)</f>
        <v>SES-NENO-4291</v>
      </c>
      <c r="E1096" s="28">
        <v>41157</v>
      </c>
      <c r="F1096" s="28">
        <f t="shared" si="56"/>
        <v>41202</v>
      </c>
      <c r="G1096" s="15">
        <f>VLOOKUP(B1096,SAOM!B$2:D2640,3,0)</f>
        <v>41202</v>
      </c>
      <c r="H1096" s="28">
        <f t="shared" si="53"/>
        <v>41217</v>
      </c>
      <c r="I1096" s="28" t="s">
        <v>497</v>
      </c>
      <c r="J1096" s="52" t="s">
        <v>511</v>
      </c>
      <c r="K1096" s="37" t="str">
        <f>VLOOKUP(B1096,SAOM!B$2:H2637,4,0)</f>
        <v>Aceito</v>
      </c>
      <c r="L1096" s="12" t="s">
        <v>495</v>
      </c>
      <c r="M1096" s="52" t="s">
        <v>495</v>
      </c>
      <c r="N1096" s="44" t="s">
        <v>7149</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5" t="str">
        <f>VLOOKUP(B1096,SAOM!B$2:O2637,11,0)</f>
        <v>37250-000</v>
      </c>
      <c r="X1096" s="37" t="str">
        <f>VLOOKUP(B1096,SAOM!B$2:Q2637,13,0)</f>
        <v>00:20:0e:10:4b:01</v>
      </c>
      <c r="Y1096" s="28">
        <v>41180</v>
      </c>
      <c r="Z1096" s="44" t="s">
        <v>8473</v>
      </c>
      <c r="AA1096" s="60">
        <v>41180</v>
      </c>
      <c r="AB1096" s="32" t="str">
        <f>VLOOKUP(C1096,Relatorios!A$3:B1867,2,0)</f>
        <v>Pronto pra ser entregue</v>
      </c>
      <c r="AC1096" s="49"/>
      <c r="AD1096" s="16" t="str">
        <f>VLOOKUP(B1096,SAOM!B$2:T2637,16,0)</f>
        <v>-</v>
      </c>
      <c r="AE1096" s="16">
        <f t="shared" si="54"/>
        <v>41270</v>
      </c>
      <c r="AF1096" s="60">
        <v>41253</v>
      </c>
      <c r="AG1096" s="60">
        <v>41311</v>
      </c>
      <c r="AH1096" s="187" t="s">
        <v>8981</v>
      </c>
      <c r="AI1096" s="121" t="s">
        <v>12561</v>
      </c>
      <c r="AJ1096" s="121" t="s">
        <v>15794</v>
      </c>
      <c r="AK1096" s="44" t="s">
        <v>4492</v>
      </c>
      <c r="AL1096" s="60">
        <v>41253</v>
      </c>
      <c r="AM1096" s="60">
        <v>41282</v>
      </c>
      <c r="AN1096" s="187" t="s">
        <v>495</v>
      </c>
      <c r="AO1096" s="121" t="s">
        <v>12561</v>
      </c>
      <c r="AP1096" s="121" t="s">
        <v>14649</v>
      </c>
    </row>
    <row r="1097" spans="1:42" s="62" customFormat="1" ht="15.75" customHeight="1">
      <c r="A1097" s="43">
        <v>4292</v>
      </c>
      <c r="B1097" s="35">
        <v>4292</v>
      </c>
      <c r="C1097" s="35">
        <v>4292</v>
      </c>
      <c r="D1097" s="37" t="str">
        <f>VLOOKUP(B1097,SAOM!B$2:H2754,7,0)</f>
        <v>SES-NENO-4292</v>
      </c>
      <c r="E1097" s="28">
        <v>41157</v>
      </c>
      <c r="F1097" s="28">
        <f t="shared" si="56"/>
        <v>41202</v>
      </c>
      <c r="G1097" s="15">
        <f>VLOOKUP(B1097,SAOM!B$2:D2641,3,0)</f>
        <v>41202</v>
      </c>
      <c r="H1097" s="28">
        <f t="shared" si="53"/>
        <v>41217</v>
      </c>
      <c r="I1097" s="28" t="s">
        <v>497</v>
      </c>
      <c r="J1097" s="52" t="s">
        <v>511</v>
      </c>
      <c r="K1097" s="37" t="str">
        <f>VLOOKUP(B1097,SAOM!B$2:H2638,4,0)</f>
        <v>Aceito</v>
      </c>
      <c r="L1097" s="12" t="s">
        <v>495</v>
      </c>
      <c r="M1097" s="52" t="s">
        <v>497</v>
      </c>
      <c r="N1097" s="44" t="s">
        <v>7149</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5" t="str">
        <f>VLOOKUP(B1097,SAOM!B$2:O2638,11,0)</f>
        <v>37250-000</v>
      </c>
      <c r="X1097" s="37" t="str">
        <f>VLOOKUP(B1097,SAOM!B$2:Q2638,13,0)</f>
        <v>00:20:0e:10:4a:cd</v>
      </c>
      <c r="Y1097" s="28">
        <v>41179</v>
      </c>
      <c r="Z1097" s="44" t="s">
        <v>8303</v>
      </c>
      <c r="AA1097" s="60">
        <v>41179</v>
      </c>
      <c r="AB1097" s="32" t="str">
        <f>VLOOKUP(C1097,Relatorios!A$3:B1868,2,0)</f>
        <v>Pronto pra ser entregue</v>
      </c>
      <c r="AC1097" s="49"/>
      <c r="AD1097" s="16" t="str">
        <f>VLOOKUP(B1097,SAOM!B$2:T2638,16,0)</f>
        <v>-</v>
      </c>
      <c r="AE1097" s="16">
        <f t="shared" si="54"/>
        <v>41269</v>
      </c>
      <c r="AF1097" s="60" t="s">
        <v>4492</v>
      </c>
      <c r="AG1097" s="60"/>
      <c r="AH1097" s="187"/>
      <c r="AI1097" s="121"/>
      <c r="AJ1097" s="121"/>
      <c r="AK1097" s="44"/>
    </row>
    <row r="1098" spans="1:42" s="17" customFormat="1" ht="15.75" customHeight="1">
      <c r="A1098" s="43">
        <v>4443</v>
      </c>
      <c r="B1098" s="35">
        <v>4443</v>
      </c>
      <c r="C1098" s="35">
        <v>4443</v>
      </c>
      <c r="D1098" s="37" t="str">
        <f>VLOOKUP(B1098,SAOM!B$2:H2755,7,0)</f>
        <v>SES-COEL-4443</v>
      </c>
      <c r="E1098" s="15">
        <v>41163</v>
      </c>
      <c r="F1098" s="15">
        <f t="shared" si="56"/>
        <v>41208</v>
      </c>
      <c r="G1098" s="15">
        <f>VLOOKUP(B1098,SAOM!B$2:D2642,3,0)</f>
        <v>41208</v>
      </c>
      <c r="H1098" s="15">
        <f t="shared" si="53"/>
        <v>41223</v>
      </c>
      <c r="I1098" s="15" t="s">
        <v>497</v>
      </c>
      <c r="J1098" s="12" t="s">
        <v>744</v>
      </c>
      <c r="K1098" s="37" t="str">
        <f>VLOOKUP(B1098,SAOM!B$2:H2639,4,0)</f>
        <v>Agendado</v>
      </c>
      <c r="L1098" s="12" t="s">
        <v>495</v>
      </c>
      <c r="M1098" s="12" t="s">
        <v>495</v>
      </c>
      <c r="N1098" s="13" t="s">
        <v>7711</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5"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4"/>
        <v>90</v>
      </c>
      <c r="AF1098" s="16" t="s">
        <v>4492</v>
      </c>
      <c r="AG1098" s="16"/>
      <c r="AH1098" s="51"/>
      <c r="AI1098" s="120"/>
      <c r="AJ1098" s="120"/>
      <c r="AK1098" s="13"/>
    </row>
    <row r="1099" spans="1:42" s="62" customFormat="1" ht="15.75" customHeight="1">
      <c r="A1099" s="43">
        <v>4439</v>
      </c>
      <c r="B1099" s="35">
        <v>4439</v>
      </c>
      <c r="C1099" s="35">
        <v>4439</v>
      </c>
      <c r="D1099" s="37" t="str">
        <f>VLOOKUP(B1099,SAOM!B$2:H2756,7,0)</f>
        <v>SES-COEL-4439</v>
      </c>
      <c r="E1099" s="28">
        <v>41163</v>
      </c>
      <c r="F1099" s="28">
        <f t="shared" si="56"/>
        <v>41208</v>
      </c>
      <c r="G1099" s="15">
        <f>VLOOKUP(B1099,SAOM!B$2:D2643,3,0)</f>
        <v>41208</v>
      </c>
      <c r="H1099" s="28">
        <f t="shared" si="53"/>
        <v>41223</v>
      </c>
      <c r="I1099" s="28" t="s">
        <v>497</v>
      </c>
      <c r="J1099" s="52" t="s">
        <v>511</v>
      </c>
      <c r="K1099" s="37" t="str">
        <f>VLOOKUP(B1099,SAOM!B$2:H2640,4,0)</f>
        <v>Aceito</v>
      </c>
      <c r="L1099" s="12" t="s">
        <v>495</v>
      </c>
      <c r="M1099" s="52" t="s">
        <v>497</v>
      </c>
      <c r="N1099" s="44" t="s">
        <v>7711</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5" t="str">
        <f>VLOOKUP(B1099,SAOM!B$2:O2640,11,0)</f>
        <v>38550-000</v>
      </c>
      <c r="X1099" s="37" t="str">
        <f>VLOOKUP(B1099,SAOM!B$2:Q2640,13,0)</f>
        <v>00:20:0e:10:4c:68</v>
      </c>
      <c r="Y1099" s="28">
        <v>41186</v>
      </c>
      <c r="Z1099" s="44" t="s">
        <v>6071</v>
      </c>
      <c r="AA1099" s="60">
        <v>41187</v>
      </c>
      <c r="AB1099" s="32">
        <f>VLOOKUP(C1099,Relatorios!A$3:B1870,2,0)</f>
        <v>41291</v>
      </c>
      <c r="AC1099" s="49"/>
      <c r="AD1099" s="16" t="str">
        <f>VLOOKUP(B1099,SAOM!B$2:T2640,16,0)</f>
        <v>-</v>
      </c>
      <c r="AE1099" s="60">
        <f t="shared" si="54"/>
        <v>41277</v>
      </c>
      <c r="AF1099" s="60" t="s">
        <v>4492</v>
      </c>
      <c r="AG1099" s="60"/>
      <c r="AH1099" s="187"/>
      <c r="AI1099" s="121"/>
      <c r="AJ1099" s="121"/>
      <c r="AK1099" s="44"/>
    </row>
    <row r="1100" spans="1:42" s="62"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3"/>
        <v>41231</v>
      </c>
      <c r="I1100" s="28">
        <v>41177</v>
      </c>
      <c r="J1100" s="52" t="s">
        <v>511</v>
      </c>
      <c r="K1100" s="37" t="str">
        <f>VLOOKUP(B1100,SAOM!B$2:H2641,4,0)</f>
        <v>Aceito</v>
      </c>
      <c r="L1100" s="12" t="s">
        <v>495</v>
      </c>
      <c r="M1100" s="52" t="s">
        <v>497</v>
      </c>
      <c r="N1100" s="44" t="s">
        <v>1950</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5" t="str">
        <f>VLOOKUP(B1100,SAOM!B$2:O2641,11,0)</f>
        <v>35123-000</v>
      </c>
      <c r="X1100" s="37" t="str">
        <f>VLOOKUP(B1100,SAOM!B$2:Q2641,13,0)</f>
        <v>00:20:0E:10:4A:5D</v>
      </c>
      <c r="Y1100" s="28">
        <v>41232</v>
      </c>
      <c r="Z1100" s="44" t="s">
        <v>3105</v>
      </c>
      <c r="AA1100" s="60">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60">
        <f t="shared" si="54"/>
        <v>41323</v>
      </c>
      <c r="AF1100" s="60" t="s">
        <v>4492</v>
      </c>
      <c r="AG1100" s="60"/>
      <c r="AH1100" s="187"/>
      <c r="AI1100" s="121"/>
      <c r="AJ1100" s="121"/>
      <c r="AK1100" s="44"/>
    </row>
    <row r="1101" spans="1:42" s="62"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3"/>
        <v>41223</v>
      </c>
      <c r="I1101" s="28" t="s">
        <v>497</v>
      </c>
      <c r="J1101" s="52" t="s">
        <v>511</v>
      </c>
      <c r="K1101" s="37" t="str">
        <f>VLOOKUP(B1101,SAOM!B$2:H2642,4,0)</f>
        <v>Aceito</v>
      </c>
      <c r="L1101" s="12" t="s">
        <v>495</v>
      </c>
      <c r="M1101" s="52" t="s">
        <v>497</v>
      </c>
      <c r="N1101" s="44" t="s">
        <v>1950</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5" t="str">
        <f>VLOOKUP(B1101,SAOM!B$2:O2642,11,0)</f>
        <v>35123-000</v>
      </c>
      <c r="X1101" s="37" t="str">
        <f>VLOOKUP(B1101,SAOM!B$2:Q2642,13,0)</f>
        <v>00:20:0E:10:55:48</v>
      </c>
      <c r="Y1101" s="28">
        <v>41227</v>
      </c>
      <c r="Z1101" s="44" t="s">
        <v>3105</v>
      </c>
      <c r="AA1101" s="60">
        <v>41232</v>
      </c>
      <c r="AB1101" s="32">
        <f>VLOOKUP(C1101,Relatorios!A$3:B1872,2,0)</f>
        <v>41277</v>
      </c>
      <c r="AC1101" s="49"/>
      <c r="AD1101" s="16" t="str">
        <f>VLOOKUP(B1101,SAOM!B$2:T2642,16,0)</f>
        <v>-</v>
      </c>
      <c r="AE1101" s="60">
        <f t="shared" si="54"/>
        <v>41322</v>
      </c>
      <c r="AF1101" s="60" t="s">
        <v>4492</v>
      </c>
      <c r="AG1101" s="60"/>
      <c r="AH1101" s="187"/>
      <c r="AI1101" s="121"/>
      <c r="AJ1101" s="121"/>
      <c r="AK1101" s="44"/>
    </row>
    <row r="1102" spans="1:42" s="62"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3"/>
        <v>41223</v>
      </c>
      <c r="I1102" s="28" t="s">
        <v>497</v>
      </c>
      <c r="J1102" s="52" t="s">
        <v>511</v>
      </c>
      <c r="K1102" s="37" t="str">
        <f>VLOOKUP(B1102,SAOM!B$2:H2643,4,0)</f>
        <v>Aceito</v>
      </c>
      <c r="L1102" s="12" t="s">
        <v>495</v>
      </c>
      <c r="M1102" s="52" t="s">
        <v>497</v>
      </c>
      <c r="N1102" s="44" t="s">
        <v>7723</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5" t="str">
        <f>VLOOKUP(B1102,SAOM!B$2:O2643,11,0)</f>
        <v>37650-000</v>
      </c>
      <c r="X1102" s="37" t="str">
        <f>VLOOKUP(B1102,SAOM!B$2:Q2643,13,0)</f>
        <v>00:20:0e:10:55:58</v>
      </c>
      <c r="Y1102" s="28">
        <v>41242</v>
      </c>
      <c r="Z1102" s="44" t="s">
        <v>6688</v>
      </c>
      <c r="AA1102" s="60">
        <v>41242</v>
      </c>
      <c r="AB1102" s="32">
        <f>VLOOKUP(C1102,Relatorios!A$3:B1873,2,0)</f>
        <v>41291</v>
      </c>
      <c r="AC1102" s="49"/>
      <c r="AD1102" s="16" t="str">
        <f>VLOOKUP(B1102,SAOM!B$2:T2643,16,0)</f>
        <v>-</v>
      </c>
      <c r="AE1102" s="60">
        <f t="shared" si="54"/>
        <v>41332</v>
      </c>
      <c r="AF1102" s="60" t="s">
        <v>4492</v>
      </c>
      <c r="AG1102" s="60"/>
      <c r="AH1102" s="187"/>
      <c r="AI1102" s="121"/>
      <c r="AJ1102" s="121"/>
      <c r="AK1102" s="44"/>
    </row>
    <row r="1103" spans="1:42" s="62"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3"/>
        <v>41223</v>
      </c>
      <c r="I1103" s="28" t="s">
        <v>497</v>
      </c>
      <c r="J1103" s="52" t="s">
        <v>511</v>
      </c>
      <c r="K1103" s="37" t="str">
        <f>VLOOKUP(B1103,SAOM!B$2:H2644,4,0)</f>
        <v>Aceito</v>
      </c>
      <c r="L1103" s="12" t="s">
        <v>495</v>
      </c>
      <c r="M1103" s="52" t="s">
        <v>497</v>
      </c>
      <c r="N1103" s="44" t="s">
        <v>7723</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5" t="str">
        <f>VLOOKUP(B1103,SAOM!B$2:O2644,11,0)</f>
        <v>37650-000</v>
      </c>
      <c r="X1103" s="37" t="str">
        <f>VLOOKUP(B1103,SAOM!B$2:Q2644,13,0)</f>
        <v>00:20:0e:10:4a:b5</v>
      </c>
      <c r="Y1103" s="28">
        <v>41240</v>
      </c>
      <c r="Z1103" s="44" t="s">
        <v>6688</v>
      </c>
      <c r="AA1103" s="60">
        <v>41241</v>
      </c>
      <c r="AB1103" s="32">
        <f>VLOOKUP(C1103,Relatorios!A$3:B1874,2,0)</f>
        <v>41291</v>
      </c>
      <c r="AC1103" s="49"/>
      <c r="AD1103" s="16" t="str">
        <f>VLOOKUP(B1103,SAOM!B$2:T2644,16,0)</f>
        <v>-</v>
      </c>
      <c r="AE1103" s="60">
        <f t="shared" si="54"/>
        <v>41331</v>
      </c>
      <c r="AF1103" s="60" t="s">
        <v>4492</v>
      </c>
      <c r="AG1103" s="60"/>
      <c r="AH1103" s="187"/>
      <c r="AI1103" s="121"/>
      <c r="AJ1103" s="121"/>
      <c r="AK1103" s="44"/>
    </row>
    <row r="1104" spans="1:42" s="62"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3"/>
        <v>41223</v>
      </c>
      <c r="I1104" s="28" t="s">
        <v>497</v>
      </c>
      <c r="J1104" s="52" t="s">
        <v>511</v>
      </c>
      <c r="K1104" s="37" t="str">
        <f>VLOOKUP(B1104,SAOM!B$2:H2645,4,0)</f>
        <v>Aceito</v>
      </c>
      <c r="L1104" s="12" t="s">
        <v>495</v>
      </c>
      <c r="M1104" s="52" t="s">
        <v>497</v>
      </c>
      <c r="N1104" s="44" t="s">
        <v>7723</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5" t="str">
        <f>VLOOKUP(B1104,SAOM!B$2:O2645,11,0)</f>
        <v>37650-000</v>
      </c>
      <c r="X1104" s="37" t="str">
        <f>VLOOKUP(B1104,SAOM!B$2:Q2645,13,0)</f>
        <v>00:20:0E:10:55:F3</v>
      </c>
      <c r="Y1104" s="28">
        <v>41241</v>
      </c>
      <c r="Z1104" s="44" t="s">
        <v>5739</v>
      </c>
      <c r="AA1104" s="60">
        <v>41242</v>
      </c>
      <c r="AB1104" s="32">
        <f>VLOOKUP(C1104,Relatorios!A$3:B1875,2,0)</f>
        <v>41291</v>
      </c>
      <c r="AC1104" s="49"/>
      <c r="AD1104" s="16" t="str">
        <f>VLOOKUP(B1104,SAOM!B$2:T2645,16,0)</f>
        <v>-</v>
      </c>
      <c r="AE1104" s="60">
        <f t="shared" si="54"/>
        <v>41332</v>
      </c>
      <c r="AF1104" s="60" t="s">
        <v>4492</v>
      </c>
      <c r="AG1104" s="60"/>
      <c r="AH1104" s="187"/>
      <c r="AI1104" s="121"/>
      <c r="AJ1104" s="121"/>
      <c r="AK1104" s="44"/>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3"/>
        <v>41223</v>
      </c>
      <c r="I1105" s="15" t="s">
        <v>497</v>
      </c>
      <c r="J1105" s="12" t="s">
        <v>511</v>
      </c>
      <c r="K1105" s="37" t="str">
        <f>VLOOKUP(B1105,SAOM!B$2:H2646,4,0)</f>
        <v>Aceito</v>
      </c>
      <c r="L1105" s="12" t="s">
        <v>495</v>
      </c>
      <c r="M1105" s="12" t="s">
        <v>497</v>
      </c>
      <c r="N1105" s="13" t="s">
        <v>2233</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5" t="str">
        <f>VLOOKUP(B1105,SAOM!B$2:O2646,11,0)</f>
        <v>35770-000</v>
      </c>
      <c r="X1105" s="37" t="str">
        <f>VLOOKUP(B1105,SAOM!B$2:Q2646,13,0)</f>
        <v>00:20:0e:10:4c:9d</v>
      </c>
      <c r="Y1105" s="15">
        <v>41193</v>
      </c>
      <c r="Z1105" s="44" t="s">
        <v>6076</v>
      </c>
      <c r="AA1105" s="16">
        <v>41193</v>
      </c>
      <c r="AB1105" s="32">
        <f>VLOOKUP(C1105,Relatorios!A$3:B1876,2,0)</f>
        <v>41299</v>
      </c>
      <c r="AC1105" s="45"/>
      <c r="AD1105" s="16" t="str">
        <f>VLOOKUP(B1105,SAOM!B$2:T2646,16,0)</f>
        <v>-</v>
      </c>
      <c r="AE1105" s="16">
        <f t="shared" si="54"/>
        <v>41283</v>
      </c>
      <c r="AF1105" s="16" t="s">
        <v>4492</v>
      </c>
      <c r="AG1105" s="16"/>
      <c r="AH1105" s="51"/>
      <c r="AI1105" s="120"/>
      <c r="AJ1105" s="120"/>
      <c r="AK1105" s="13"/>
    </row>
    <row r="1106" spans="1:37" s="62"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3"/>
        <v>41223</v>
      </c>
      <c r="I1106" s="28" t="s">
        <v>497</v>
      </c>
      <c r="J1106" s="12" t="s">
        <v>511</v>
      </c>
      <c r="K1106" s="37" t="str">
        <f>VLOOKUP(B1106,SAOM!B$2:H2647,4,0)</f>
        <v>Aceito</v>
      </c>
      <c r="L1106" s="12" t="s">
        <v>495</v>
      </c>
      <c r="M1106" s="52" t="s">
        <v>497</v>
      </c>
      <c r="N1106" s="44" t="s">
        <v>7736</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5" t="str">
        <f>VLOOKUP(B1106,SAOM!B$2:O2647,11,0)</f>
        <v>36979-000</v>
      </c>
      <c r="X1106" s="37" t="str">
        <f>VLOOKUP(B1106,SAOM!B$2:Q2647,13,0)</f>
        <v>00:20:0e:10:4c:83</v>
      </c>
      <c r="Y1106" s="28">
        <v>41250</v>
      </c>
      <c r="Z1106" s="44" t="s">
        <v>5677</v>
      </c>
      <c r="AA1106" s="60">
        <v>41250</v>
      </c>
      <c r="AB1106" s="32">
        <f>VLOOKUP(C1106,Relatorios!A$3:B1877,2,0)</f>
        <v>41277</v>
      </c>
      <c r="AC1106" s="49"/>
      <c r="AD1106" s="16" t="str">
        <f>VLOOKUP(B1106,SAOM!B$2:T2647,16,0)</f>
        <v>-</v>
      </c>
      <c r="AE1106" s="60">
        <f t="shared" si="54"/>
        <v>41340</v>
      </c>
      <c r="AF1106" s="60" t="s">
        <v>4492</v>
      </c>
      <c r="AG1106" s="60"/>
      <c r="AH1106" s="187"/>
      <c r="AI1106" s="121"/>
      <c r="AJ1106" s="121"/>
      <c r="AK1106" s="44"/>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3"/>
        <v>41237</v>
      </c>
      <c r="I1107" s="15">
        <v>41177</v>
      </c>
      <c r="J1107" s="12" t="s">
        <v>511</v>
      </c>
      <c r="K1107" s="37" t="str">
        <f>VLOOKUP(B1107,SAOM!B$2:H2648,4,0)</f>
        <v>Aceito</v>
      </c>
      <c r="L1107" s="12" t="s">
        <v>495</v>
      </c>
      <c r="M1107" s="12" t="s">
        <v>497</v>
      </c>
      <c r="N1107" s="13" t="s">
        <v>7741</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5" t="str">
        <f>VLOOKUP(B1107,SAOM!B$2:O2648,11,0)</f>
        <v>38441-128</v>
      </c>
      <c r="X1107" s="37" t="str">
        <f>VLOOKUP(B1107,SAOM!B$2:Q2648,13,0)</f>
        <v>00:20:0E:10:54:55</v>
      </c>
      <c r="Y1107" s="15">
        <v>41254</v>
      </c>
      <c r="Z1107" s="13" t="s">
        <v>12372</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4"/>
        <v>41345</v>
      </c>
      <c r="AF1107" s="16" t="s">
        <v>4492</v>
      </c>
      <c r="AG1107" s="16"/>
      <c r="AH1107" s="51"/>
      <c r="AI1107" s="120"/>
      <c r="AJ1107" s="120"/>
      <c r="AK1107" s="13"/>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3"/>
        <v>41237</v>
      </c>
      <c r="I1108" s="15">
        <v>41177</v>
      </c>
      <c r="J1108" s="12" t="s">
        <v>511</v>
      </c>
      <c r="K1108" s="37" t="str">
        <f>VLOOKUP(B1108,SAOM!B$2:H2649,4,0)</f>
        <v>Aceito</v>
      </c>
      <c r="L1108" s="12" t="s">
        <v>495</v>
      </c>
      <c r="M1108" s="12" t="s">
        <v>497</v>
      </c>
      <c r="N1108" s="13" t="s">
        <v>7741</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5" t="str">
        <f>VLOOKUP(B1108,SAOM!B$2:O2649,11,0)</f>
        <v>38440-000</v>
      </c>
      <c r="X1108" s="37" t="str">
        <f>VLOOKUP(B1108,SAOM!B$2:Q2649,13,0)</f>
        <v>00:20:0e:10:55:67</v>
      </c>
      <c r="Y1108" s="15">
        <v>41257</v>
      </c>
      <c r="Z1108" s="13" t="s">
        <v>12528</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4"/>
        <v>41347</v>
      </c>
      <c r="AF1108" s="16" t="s">
        <v>4492</v>
      </c>
      <c r="AG1108" s="16"/>
      <c r="AH1108" s="51"/>
      <c r="AI1108" s="120"/>
      <c r="AJ1108" s="120"/>
      <c r="AK1108" s="13"/>
    </row>
    <row r="1109" spans="1:37" s="62"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3"/>
        <v>41239</v>
      </c>
      <c r="I1109" s="28">
        <v>41177</v>
      </c>
      <c r="J1109" s="52" t="s">
        <v>511</v>
      </c>
      <c r="K1109" s="37" t="str">
        <f>VLOOKUP(B1109,SAOM!B$2:H2650,4,0)</f>
        <v>Aceito</v>
      </c>
      <c r="L1109" s="12" t="s">
        <v>495</v>
      </c>
      <c r="M1109" s="52" t="s">
        <v>497</v>
      </c>
      <c r="N1109" s="44" t="s">
        <v>7741</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5" t="str">
        <f>VLOOKUP(B1109,SAOM!B$2:O2650,11,0)</f>
        <v>38440-000</v>
      </c>
      <c r="X1109" s="37" t="str">
        <f>VLOOKUP(B1109,SAOM!B$2:Q2650,13,0)</f>
        <v>00:20:0e:10:55:39</v>
      </c>
      <c r="Y1109" s="28">
        <v>41249</v>
      </c>
      <c r="Z1109" s="44" t="s">
        <v>12372</v>
      </c>
      <c r="AA1109" s="60">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60">
        <f t="shared" si="54"/>
        <v>41340</v>
      </c>
      <c r="AF1109" s="60" t="s">
        <v>4492</v>
      </c>
      <c r="AG1109" s="60"/>
      <c r="AH1109" s="187"/>
      <c r="AI1109" s="121"/>
      <c r="AJ1109" s="121"/>
      <c r="AK1109" s="44"/>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3"/>
        <v>41239</v>
      </c>
      <c r="I1110" s="15">
        <v>41177</v>
      </c>
      <c r="J1110" s="12" t="s">
        <v>511</v>
      </c>
      <c r="K1110" s="37" t="str">
        <f>VLOOKUP(B1110,SAOM!B$2:H2651,4,0)</f>
        <v>Aceito</v>
      </c>
      <c r="L1110" s="12" t="s">
        <v>495</v>
      </c>
      <c r="M1110" s="12" t="s">
        <v>497</v>
      </c>
      <c r="N1110" s="13" t="s">
        <v>7741</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5" t="str">
        <f>VLOOKUP(B1110,SAOM!B$2:O2651,11,0)</f>
        <v>38441-108</v>
      </c>
      <c r="X1110" s="37" t="str">
        <f>VLOOKUP(B1110,SAOM!B$2:Q2651,13,0)</f>
        <v>00:20:0e:10:55:41</v>
      </c>
      <c r="Y1110" s="15">
        <v>41255</v>
      </c>
      <c r="Z1110" s="13" t="s">
        <v>12372</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4"/>
        <v>41345</v>
      </c>
      <c r="AF1110" s="16" t="s">
        <v>4492</v>
      </c>
      <c r="AG1110" s="16"/>
      <c r="AH1110" s="51"/>
      <c r="AI1110" s="120"/>
      <c r="AJ1110" s="120"/>
      <c r="AK1110" s="13"/>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3"/>
        <v>41232</v>
      </c>
      <c r="I1111" s="15">
        <v>41177</v>
      </c>
      <c r="J1111" s="12" t="s">
        <v>511</v>
      </c>
      <c r="K1111" s="37" t="str">
        <f>VLOOKUP(B1111,SAOM!B$2:H2652,4,0)</f>
        <v>Aceito</v>
      </c>
      <c r="L1111" s="12" t="s">
        <v>495</v>
      </c>
      <c r="M1111" s="12" t="s">
        <v>497</v>
      </c>
      <c r="N1111" s="13" t="s">
        <v>7741</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5" t="str">
        <f>VLOOKUP(B1111,SAOM!B$2:O2652,11,0)</f>
        <v>38440-210</v>
      </c>
      <c r="X1111" s="37" t="str">
        <f>VLOOKUP(B1111,SAOM!B$2:Q2652,13,0)</f>
        <v>00:20:0E:10:54:89</v>
      </c>
      <c r="Y1111" s="15">
        <v>41254</v>
      </c>
      <c r="Z1111" s="13" t="s">
        <v>12372</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4"/>
        <v>41344</v>
      </c>
      <c r="AF1111" s="16" t="s">
        <v>4492</v>
      </c>
      <c r="AG1111" s="16"/>
      <c r="AH1111" s="51"/>
      <c r="AI1111" s="120"/>
      <c r="AJ1111" s="120"/>
      <c r="AK1111" s="13"/>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3"/>
        <v>41239</v>
      </c>
      <c r="I1112" s="15">
        <v>41177</v>
      </c>
      <c r="J1112" s="12" t="s">
        <v>511</v>
      </c>
      <c r="K1112" s="37" t="str">
        <f>VLOOKUP(B1112,SAOM!B$2:H2653,4,0)</f>
        <v>Aceito</v>
      </c>
      <c r="L1112" s="12" t="s">
        <v>495</v>
      </c>
      <c r="M1112" s="12" t="s">
        <v>497</v>
      </c>
      <c r="N1112" s="13" t="s">
        <v>7741</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5" t="str">
        <f>VLOOKUP(B1112,SAOM!B$2:O2653,11,0)</f>
        <v>38440-000</v>
      </c>
      <c r="X1112" s="37" t="str">
        <f>VLOOKUP(B1112,SAOM!B$2:Q2653,13,0)</f>
        <v>00:20:0E:10:55:4B</v>
      </c>
      <c r="Y1112" s="15">
        <v>41257</v>
      </c>
      <c r="Z1112" s="13" t="s">
        <v>12372</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4"/>
        <v>41347</v>
      </c>
      <c r="AF1112" s="16" t="s">
        <v>4492</v>
      </c>
      <c r="AG1112" s="16"/>
      <c r="AH1112" s="51"/>
      <c r="AI1112" s="120"/>
      <c r="AJ1112" s="120"/>
      <c r="AK1112" s="13"/>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3"/>
        <v>41239</v>
      </c>
      <c r="I1113" s="15">
        <v>41177</v>
      </c>
      <c r="J1113" s="12" t="s">
        <v>511</v>
      </c>
      <c r="K1113" s="37" t="str">
        <f>VLOOKUP(B1113,SAOM!B$2:H2654,4,0)</f>
        <v>Aceito</v>
      </c>
      <c r="L1113" s="12" t="s">
        <v>495</v>
      </c>
      <c r="M1113" s="12" t="s">
        <v>497</v>
      </c>
      <c r="N1113" s="13" t="s">
        <v>7741</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5" t="str">
        <f>VLOOKUP(B1113,SAOM!B$2:O2654,11,0)</f>
        <v>38446-144</v>
      </c>
      <c r="X1113" s="37" t="str">
        <f>VLOOKUP(B1113,SAOM!B$2:Q2654,13,0)</f>
        <v>00:20:0e:10:54:cd</v>
      </c>
      <c r="Y1113" s="15">
        <v>41284</v>
      </c>
      <c r="Z1113" s="13" t="s">
        <v>12372</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4"/>
        <v>41374</v>
      </c>
      <c r="AF1113" s="16" t="s">
        <v>4492</v>
      </c>
      <c r="AG1113" s="16"/>
      <c r="AH1113" s="51"/>
      <c r="AI1113" s="120"/>
      <c r="AJ1113" s="120"/>
      <c r="AK1113" s="13"/>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3"/>
        <v>41239</v>
      </c>
      <c r="I1114" s="15">
        <v>41177</v>
      </c>
      <c r="J1114" s="12" t="s">
        <v>511</v>
      </c>
      <c r="K1114" s="37" t="str">
        <f>VLOOKUP(B1114,SAOM!B$2:H2655,4,0)</f>
        <v>Aceito</v>
      </c>
      <c r="L1114" s="12" t="s">
        <v>495</v>
      </c>
      <c r="M1114" s="12" t="s">
        <v>497</v>
      </c>
      <c r="N1114" s="13" t="s">
        <v>7741</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5" t="str">
        <f>VLOOKUP(B1114,SAOM!B$2:O2655,11,0)</f>
        <v>38440-246</v>
      </c>
      <c r="X1114" s="37" t="str">
        <f>VLOOKUP(B1114,SAOM!B$2:Q2655,13,0)</f>
        <v>00:20:0e:10:54:c8</v>
      </c>
      <c r="Y1114" s="15">
        <v>41254</v>
      </c>
      <c r="Z1114" s="13" t="s">
        <v>12372</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4"/>
        <v>41345</v>
      </c>
      <c r="AF1114" s="16" t="s">
        <v>4492</v>
      </c>
      <c r="AG1114" s="16"/>
      <c r="AH1114" s="51"/>
      <c r="AI1114" s="120"/>
      <c r="AJ1114" s="120"/>
      <c r="AK1114" s="13"/>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3"/>
        <v>41244</v>
      </c>
      <c r="I1115" s="15">
        <v>41200</v>
      </c>
      <c r="J1115" s="12" t="s">
        <v>12443</v>
      </c>
      <c r="K1115" s="37" t="str">
        <f>VLOOKUP(B1115,SAOM!B$2:H2656,4,0)</f>
        <v>Agendado</v>
      </c>
      <c r="L1115" s="12" t="s">
        <v>495</v>
      </c>
      <c r="M1115" s="12" t="s">
        <v>495</v>
      </c>
      <c r="N1115" s="13" t="s">
        <v>7741</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5"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4"/>
        <v>90</v>
      </c>
      <c r="AF1115" s="16" t="s">
        <v>4492</v>
      </c>
      <c r="AG1115" s="16"/>
      <c r="AH1115" s="51"/>
      <c r="AI1115" s="120"/>
      <c r="AJ1115" s="120"/>
      <c r="AK1115" s="13"/>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3"/>
        <v>41232</v>
      </c>
      <c r="I1116" s="15">
        <v>41177</v>
      </c>
      <c r="J1116" s="12" t="s">
        <v>511</v>
      </c>
      <c r="K1116" s="37" t="str">
        <f>VLOOKUP(B1116,SAOM!B$2:H2657,4,0)</f>
        <v>Aceito</v>
      </c>
      <c r="L1116" s="12" t="s">
        <v>495</v>
      </c>
      <c r="M1116" s="12" t="s">
        <v>497</v>
      </c>
      <c r="N1116" s="13" t="s">
        <v>7741</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5" t="str">
        <f>VLOOKUP(B1116,SAOM!B$2:O2657,11,0)</f>
        <v>38440-000</v>
      </c>
      <c r="X1116" s="37" t="str">
        <f>VLOOKUP(B1116,SAOM!B$2:Q2657,13,0)</f>
        <v>00:20:0e:10:54:81</v>
      </c>
      <c r="Y1116" s="15">
        <v>41253</v>
      </c>
      <c r="Z1116" s="13" t="s">
        <v>12372</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4"/>
        <v>41343</v>
      </c>
      <c r="AF1116" s="16" t="s">
        <v>4492</v>
      </c>
      <c r="AG1116" s="16"/>
      <c r="AH1116" s="51"/>
      <c r="AI1116" s="120"/>
      <c r="AJ1116" s="120"/>
      <c r="AK1116" s="13"/>
    </row>
    <row r="1117" spans="1:37" s="62"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3"/>
        <v>41239</v>
      </c>
      <c r="I1117" s="28">
        <v>41177</v>
      </c>
      <c r="J1117" s="52" t="s">
        <v>511</v>
      </c>
      <c r="K1117" s="37" t="str">
        <f>VLOOKUP(B1117,SAOM!B$2:H2658,4,0)</f>
        <v>Aceito</v>
      </c>
      <c r="L1117" s="12" t="s">
        <v>495</v>
      </c>
      <c r="M1117" s="52" t="s">
        <v>497</v>
      </c>
      <c r="N1117" s="44" t="s">
        <v>7741</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5" t="str">
        <f>VLOOKUP(B1117,SAOM!B$2:O2658,11,0)</f>
        <v>38441-128</v>
      </c>
      <c r="X1117" s="37" t="str">
        <f>VLOOKUP(B1117,SAOM!B$2:Q2658,13,0)</f>
        <v>00:20:0e:10:54:5e</v>
      </c>
      <c r="Y1117" s="28">
        <v>41250</v>
      </c>
      <c r="Z1117" s="13" t="s">
        <v>12372</v>
      </c>
      <c r="AA1117" s="60">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60">
        <f t="shared" si="54"/>
        <v>41343</v>
      </c>
      <c r="AF1117" s="60" t="s">
        <v>4492</v>
      </c>
      <c r="AG1117" s="60"/>
      <c r="AH1117" s="187"/>
      <c r="AI1117" s="121"/>
      <c r="AJ1117" s="121"/>
      <c r="AK1117" s="44"/>
    </row>
    <row r="1118" spans="1:37" s="62"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3"/>
        <v>41239</v>
      </c>
      <c r="I1118" s="28">
        <v>41177</v>
      </c>
      <c r="J1118" s="52" t="s">
        <v>511</v>
      </c>
      <c r="K1118" s="37" t="str">
        <f>VLOOKUP(B1118,SAOM!B$2:H2659,4,0)</f>
        <v>Aceito</v>
      </c>
      <c r="L1118" s="12" t="s">
        <v>495</v>
      </c>
      <c r="M1118" s="52" t="s">
        <v>497</v>
      </c>
      <c r="N1118" s="44" t="s">
        <v>7741</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5" t="str">
        <f>VLOOKUP(B1118,SAOM!B$2:O2659,11,0)</f>
        <v>38443-112</v>
      </c>
      <c r="X1118" s="37" t="str">
        <f>VLOOKUP(B1118,SAOM!B$2:Q2659,13,0)</f>
        <v>00:20:0E:10:54:EC</v>
      </c>
      <c r="Y1118" s="28">
        <v>41250</v>
      </c>
      <c r="Z1118" s="13" t="s">
        <v>12372</v>
      </c>
      <c r="AA1118" s="60">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60">
        <f t="shared" si="54"/>
        <v>41343</v>
      </c>
      <c r="AF1118" s="60" t="s">
        <v>4492</v>
      </c>
      <c r="AG1118" s="60"/>
      <c r="AH1118" s="187"/>
      <c r="AI1118" s="121"/>
      <c r="AJ1118" s="121"/>
      <c r="AK1118" s="44"/>
    </row>
    <row r="1119" spans="1:37" s="62"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3"/>
        <v>41239</v>
      </c>
      <c r="I1119" s="28">
        <v>41177</v>
      </c>
      <c r="J1119" s="52" t="s">
        <v>511</v>
      </c>
      <c r="K1119" s="37" t="str">
        <f>VLOOKUP(B1119,SAOM!B$2:H2660,4,0)</f>
        <v>Aceito</v>
      </c>
      <c r="L1119" s="12" t="s">
        <v>495</v>
      </c>
      <c r="M1119" s="52" t="s">
        <v>497</v>
      </c>
      <c r="N1119" s="44" t="s">
        <v>7741</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5" t="str">
        <f>VLOOKUP(B1119,SAOM!B$2:O2660,11,0)</f>
        <v>38444-284</v>
      </c>
      <c r="X1119" s="37" t="str">
        <f>VLOOKUP(B1119,SAOM!B$2:Q2660,13,0)</f>
        <v>00:20:0E:10:55:5E</v>
      </c>
      <c r="Y1119" s="28">
        <v>41248</v>
      </c>
      <c r="Z1119" s="13" t="s">
        <v>12372</v>
      </c>
      <c r="AA1119" s="60">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60">
        <f t="shared" si="54"/>
        <v>41338</v>
      </c>
      <c r="AF1119" s="60" t="s">
        <v>4492</v>
      </c>
      <c r="AG1119" s="60"/>
      <c r="AH1119" s="187"/>
      <c r="AI1119" s="121"/>
      <c r="AJ1119" s="121"/>
      <c r="AK1119" s="44"/>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ref="H1120:H1183" si="58">F1120+15</f>
        <v>41239</v>
      </c>
      <c r="I1120" s="15">
        <v>41177</v>
      </c>
      <c r="J1120" s="12" t="s">
        <v>12443</v>
      </c>
      <c r="K1120" s="37" t="str">
        <f>VLOOKUP(B1120,SAOM!B$2:H2661,4,0)</f>
        <v>Agendado</v>
      </c>
      <c r="L1120" s="12" t="s">
        <v>495</v>
      </c>
      <c r="M1120" s="12" t="s">
        <v>495</v>
      </c>
      <c r="N1120" s="13" t="s">
        <v>7741</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5"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ref="AE1120:AE1183" si="59">AA1120+90</f>
        <v>90</v>
      </c>
      <c r="AF1120" s="16" t="s">
        <v>4492</v>
      </c>
      <c r="AG1120" s="16"/>
      <c r="AH1120" s="51"/>
      <c r="AI1120" s="120"/>
      <c r="AJ1120" s="120"/>
      <c r="AK1120" s="13"/>
    </row>
    <row r="1121" spans="1:37" s="62"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8"/>
        <v>41239</v>
      </c>
      <c r="I1121" s="28">
        <v>41177</v>
      </c>
      <c r="J1121" s="52" t="s">
        <v>511</v>
      </c>
      <c r="K1121" s="37" t="str">
        <f>VLOOKUP(B1121,SAOM!B$2:H2662,4,0)</f>
        <v>Aceito</v>
      </c>
      <c r="L1121" s="12" t="s">
        <v>495</v>
      </c>
      <c r="M1121" s="52" t="s">
        <v>497</v>
      </c>
      <c r="N1121" s="44" t="s">
        <v>7741</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5" t="str">
        <f>VLOOKUP(B1121,SAOM!B$2:O2662,11,0)</f>
        <v>38445-011</v>
      </c>
      <c r="X1121" s="37" t="str">
        <f>VLOOKUP(B1121,SAOM!B$2:Q2662,13,0)</f>
        <v>00:20:0e:10:55:51</v>
      </c>
      <c r="Y1121" s="28">
        <v>41247</v>
      </c>
      <c r="Z1121" s="13" t="s">
        <v>12372</v>
      </c>
      <c r="AA1121" s="60">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60">
        <f t="shared" si="59"/>
        <v>41337</v>
      </c>
      <c r="AF1121" s="60" t="s">
        <v>4492</v>
      </c>
      <c r="AG1121" s="60"/>
      <c r="AH1121" s="187"/>
      <c r="AI1121" s="121"/>
      <c r="AJ1121" s="121"/>
      <c r="AK1121" s="44"/>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8"/>
        <v>41239</v>
      </c>
      <c r="I1122" s="15">
        <v>41177</v>
      </c>
      <c r="J1122" s="12" t="s">
        <v>511</v>
      </c>
      <c r="K1122" s="37" t="str">
        <f>VLOOKUP(B1122,SAOM!B$2:H2663,4,0)</f>
        <v>Aceito</v>
      </c>
      <c r="L1122" s="12" t="s">
        <v>495</v>
      </c>
      <c r="M1122" s="12" t="s">
        <v>497</v>
      </c>
      <c r="N1122" s="13" t="s">
        <v>7741</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5" t="str">
        <f>VLOOKUP(B1122,SAOM!B$2:O2663,11,0)</f>
        <v>38446-278</v>
      </c>
      <c r="X1122" s="37" t="str">
        <f>VLOOKUP(B1122,SAOM!B$2:Q2663,13,0)</f>
        <v>00:20:0E:10:54:4A</v>
      </c>
      <c r="Y1122" s="15">
        <v>41256</v>
      </c>
      <c r="Z1122" s="13" t="s">
        <v>12372</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9"/>
        <v>41346</v>
      </c>
      <c r="AF1122" s="16" t="s">
        <v>4492</v>
      </c>
      <c r="AG1122" s="16"/>
      <c r="AH1122" s="51"/>
      <c r="AI1122" s="120"/>
      <c r="AJ1122" s="120"/>
      <c r="AK1122" s="13"/>
    </row>
    <row r="1123" spans="1:37" s="62"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8"/>
        <v>41239</v>
      </c>
      <c r="I1123" s="28">
        <v>41177</v>
      </c>
      <c r="J1123" s="52" t="s">
        <v>511</v>
      </c>
      <c r="K1123" s="37" t="str">
        <f>VLOOKUP(B1123,SAOM!B$2:H2664,4,0)</f>
        <v>Aceito</v>
      </c>
      <c r="L1123" s="12" t="s">
        <v>495</v>
      </c>
      <c r="M1123" s="52" t="s">
        <v>497</v>
      </c>
      <c r="N1123" s="44" t="s">
        <v>7741</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5" t="str">
        <f>VLOOKUP(B1123,SAOM!B$2:O2664,11,0)</f>
        <v>38444-254</v>
      </c>
      <c r="X1123" s="37" t="str">
        <f>VLOOKUP(B1123,SAOM!B$2:Q2664,13,0)</f>
        <v>00:20:0E:10:55:82</v>
      </c>
      <c r="Y1123" s="28">
        <v>41247</v>
      </c>
      <c r="Z1123" s="13" t="s">
        <v>12372</v>
      </c>
      <c r="AA1123" s="60">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60">
        <f t="shared" si="59"/>
        <v>41338</v>
      </c>
      <c r="AF1123" s="60" t="s">
        <v>4492</v>
      </c>
      <c r="AG1123" s="60"/>
      <c r="AH1123" s="187"/>
      <c r="AI1123" s="121"/>
      <c r="AJ1123" s="121"/>
      <c r="AK1123" s="44"/>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8"/>
        <v>41232</v>
      </c>
      <c r="I1124" s="15">
        <v>41177</v>
      </c>
      <c r="J1124" s="12" t="s">
        <v>12443</v>
      </c>
      <c r="K1124" s="37" t="str">
        <f>VLOOKUP(B1124,SAOM!B$2:H2665,4,0)</f>
        <v>Agendado</v>
      </c>
      <c r="L1124" s="12" t="s">
        <v>495</v>
      </c>
      <c r="M1124" s="12" t="s">
        <v>495</v>
      </c>
      <c r="N1124" s="13" t="s">
        <v>7741</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5"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9"/>
        <v>90</v>
      </c>
      <c r="AF1124" s="16" t="s">
        <v>4492</v>
      </c>
      <c r="AG1124" s="16"/>
      <c r="AH1124" s="51"/>
      <c r="AI1124" s="120"/>
      <c r="AJ1124" s="120"/>
      <c r="AK1124" s="13"/>
    </row>
    <row r="1125" spans="1:37" s="17" customFormat="1" ht="15.75" customHeight="1">
      <c r="A1125" s="43">
        <v>4412</v>
      </c>
      <c r="B1125" s="35">
        <v>4412</v>
      </c>
      <c r="C1125" s="35">
        <v>4412</v>
      </c>
      <c r="D1125" s="37" t="str">
        <f>VLOOKUP(B1125,SAOM!B$2:H2782,7,0)</f>
        <v>SES-ABOS-4412</v>
      </c>
      <c r="E1125" s="15">
        <v>41165</v>
      </c>
      <c r="F1125" s="15">
        <f t="shared" ref="F1125:F1143" si="60">E1125+45</f>
        <v>41210</v>
      </c>
      <c r="G1125" s="15">
        <f>VLOOKUP(B1125,SAOM!B$2:D2669,3,0)</f>
        <v>41210</v>
      </c>
      <c r="H1125" s="15">
        <f t="shared" si="58"/>
        <v>41225</v>
      </c>
      <c r="I1125" s="15" t="s">
        <v>497</v>
      </c>
      <c r="J1125" s="12" t="s">
        <v>1406</v>
      </c>
      <c r="K1125" s="37" t="str">
        <f>VLOOKUP(B1125,SAOM!B$2:H2666,4,0)</f>
        <v>Agendado</v>
      </c>
      <c r="L1125" s="12" t="s">
        <v>1406</v>
      </c>
      <c r="M1125" s="12" t="s">
        <v>1406</v>
      </c>
      <c r="N1125" s="13" t="s">
        <v>1671</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5"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9"/>
        <v>90</v>
      </c>
      <c r="AF1125" s="16" t="s">
        <v>4492</v>
      </c>
      <c r="AG1125" s="16"/>
      <c r="AH1125" s="51"/>
      <c r="AI1125" s="120"/>
      <c r="AJ1125" s="120"/>
      <c r="AK1125" s="13"/>
    </row>
    <row r="1126" spans="1:37" s="62" customFormat="1" ht="15.75" customHeight="1">
      <c r="A1126" s="43">
        <v>4411</v>
      </c>
      <c r="B1126" s="35">
        <v>4411</v>
      </c>
      <c r="C1126" s="35">
        <v>4411</v>
      </c>
      <c r="D1126" s="37" t="str">
        <f>VLOOKUP(B1126,SAOM!B$2:H2783,7,0)</f>
        <v>SES-ABOS-4411</v>
      </c>
      <c r="E1126" s="28">
        <v>41165</v>
      </c>
      <c r="F1126" s="28">
        <f t="shared" si="60"/>
        <v>41210</v>
      </c>
      <c r="G1126" s="15">
        <f>VLOOKUP(B1126,SAOM!B$2:D2670,3,0)</f>
        <v>41210</v>
      </c>
      <c r="H1126" s="28">
        <f t="shared" si="58"/>
        <v>41225</v>
      </c>
      <c r="I1126" s="28" t="s">
        <v>497</v>
      </c>
      <c r="J1126" s="52" t="s">
        <v>511</v>
      </c>
      <c r="K1126" s="37" t="str">
        <f>VLOOKUP(B1126,SAOM!B$2:H2667,4,0)</f>
        <v>Aceito</v>
      </c>
      <c r="L1126" s="12" t="s">
        <v>495</v>
      </c>
      <c r="M1126" s="52" t="s">
        <v>497</v>
      </c>
      <c r="N1126" s="44" t="s">
        <v>1671</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5" t="str">
        <f>VLOOKUP(B1126,SAOM!B$2:O2667,11,0)</f>
        <v>38540-000</v>
      </c>
      <c r="X1126" s="37" t="str">
        <f>VLOOKUP(B1126,SAOM!B$2:Q2667,13,0)</f>
        <v>00:20:0e:10:52:74</v>
      </c>
      <c r="Y1126" s="28">
        <v>41198</v>
      </c>
      <c r="Z1126" s="44" t="s">
        <v>5316</v>
      </c>
      <c r="AA1126" s="60">
        <v>41198</v>
      </c>
      <c r="AB1126" s="32">
        <f>VLOOKUP(C1126,Relatorios!A$3:B1897,2,0)</f>
        <v>41254</v>
      </c>
      <c r="AC1126" s="49"/>
      <c r="AD1126" s="16" t="str">
        <f>VLOOKUP(B1126,SAOM!B$2:T2667,16,0)</f>
        <v>-</v>
      </c>
      <c r="AE1126" s="60">
        <f t="shared" si="59"/>
        <v>41288</v>
      </c>
      <c r="AF1126" s="60" t="s">
        <v>4492</v>
      </c>
      <c r="AG1126" s="60"/>
      <c r="AH1126" s="187"/>
      <c r="AI1126" s="121"/>
      <c r="AJ1126" s="121"/>
      <c r="AK1126" s="44"/>
    </row>
    <row r="1127" spans="1:37" s="17" customFormat="1" ht="15.75" customHeight="1">
      <c r="A1127" s="43">
        <v>4410</v>
      </c>
      <c r="B1127" s="35">
        <v>4410</v>
      </c>
      <c r="C1127" s="35">
        <v>4410</v>
      </c>
      <c r="D1127" s="37" t="str">
        <f>VLOOKUP(B1127,SAOM!B$2:H2784,7,0)</f>
        <v>SES-ABOS-4410</v>
      </c>
      <c r="E1127" s="15">
        <v>41165</v>
      </c>
      <c r="F1127" s="15">
        <f t="shared" si="60"/>
        <v>41210</v>
      </c>
      <c r="G1127" s="15">
        <f>VLOOKUP(B1127,SAOM!B$2:D2671,3,0)</f>
        <v>41210</v>
      </c>
      <c r="H1127" s="15">
        <f t="shared" si="58"/>
        <v>41225</v>
      </c>
      <c r="I1127" s="15" t="s">
        <v>497</v>
      </c>
      <c r="J1127" s="12" t="s">
        <v>744</v>
      </c>
      <c r="K1127" s="37" t="str">
        <f>VLOOKUP(B1127,SAOM!B$2:H2668,4,0)</f>
        <v>Agendado</v>
      </c>
      <c r="L1127" s="12" t="s">
        <v>495</v>
      </c>
      <c r="M1127" s="12" t="s">
        <v>495</v>
      </c>
      <c r="N1127" s="13" t="s">
        <v>1671</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5"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9"/>
        <v>90</v>
      </c>
      <c r="AF1127" s="16" t="s">
        <v>4492</v>
      </c>
      <c r="AG1127" s="16"/>
      <c r="AH1127" s="51"/>
      <c r="AI1127" s="120"/>
      <c r="AJ1127" s="120"/>
      <c r="AK1127" s="13"/>
    </row>
    <row r="1128" spans="1:37" s="62" customFormat="1" ht="15.75" customHeight="1">
      <c r="A1128" s="43">
        <v>4403</v>
      </c>
      <c r="B1128" s="35">
        <v>4403</v>
      </c>
      <c r="C1128" s="35">
        <v>4403</v>
      </c>
      <c r="D1128" s="37" t="str">
        <f>VLOOKUP(B1128,SAOM!B$2:H2785,7,0)</f>
        <v>SES-CORA-4403</v>
      </c>
      <c r="E1128" s="28">
        <v>41165</v>
      </c>
      <c r="F1128" s="28">
        <f t="shared" si="60"/>
        <v>41210</v>
      </c>
      <c r="G1128" s="15">
        <f>VLOOKUP(B1128,SAOM!B$2:D2672,3,0)</f>
        <v>41210</v>
      </c>
      <c r="H1128" s="28">
        <f t="shared" si="58"/>
        <v>41225</v>
      </c>
      <c r="I1128" s="28" t="s">
        <v>497</v>
      </c>
      <c r="J1128" s="52" t="s">
        <v>511</v>
      </c>
      <c r="K1128" s="37" t="str">
        <f>VLOOKUP(B1128,SAOM!B$2:H2669,4,0)</f>
        <v>Aceito</v>
      </c>
      <c r="L1128" s="12" t="s">
        <v>495</v>
      </c>
      <c r="M1128" s="52" t="s">
        <v>497</v>
      </c>
      <c r="N1128" s="44" t="s">
        <v>1952</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5" t="str">
        <f>VLOOKUP(B1128,SAOM!B$2:O2669,11,0)</f>
        <v>35668-000</v>
      </c>
      <c r="X1128" s="37" t="str">
        <f>VLOOKUP(B1128,SAOM!B$2:Q2669,13,0)</f>
        <v>00:20:0E:10:54:A1</v>
      </c>
      <c r="Y1128" s="28">
        <v>41236</v>
      </c>
      <c r="Z1128" s="44" t="s">
        <v>6590</v>
      </c>
      <c r="AA1128" s="60">
        <v>41239</v>
      </c>
      <c r="AB1128" s="32">
        <f>VLOOKUP(C1128,Relatorios!A$3:B1899,2,0)</f>
        <v>41277</v>
      </c>
      <c r="AC1128" s="49"/>
      <c r="AD1128" s="16" t="str">
        <f>VLOOKUP(B1128,SAOM!B$2:T2669,16,0)</f>
        <v>-</v>
      </c>
      <c r="AE1128" s="60">
        <f t="shared" si="59"/>
        <v>41329</v>
      </c>
      <c r="AF1128" s="60" t="s">
        <v>4492</v>
      </c>
      <c r="AG1128" s="60"/>
      <c r="AH1128" s="187"/>
      <c r="AI1128" s="121"/>
      <c r="AJ1128" s="121"/>
      <c r="AK1128" s="44"/>
    </row>
    <row r="1129" spans="1:37" s="62" customFormat="1" ht="15.75" customHeight="1">
      <c r="A1129" s="43">
        <v>4402</v>
      </c>
      <c r="B1129" s="35">
        <v>4402</v>
      </c>
      <c r="C1129" s="196">
        <v>4402</v>
      </c>
      <c r="D1129" s="35" t="str">
        <f>VLOOKUP(B1129,SAOM!B$2:H2786,7,0)</f>
        <v>SES-PEES-4402</v>
      </c>
      <c r="E1129" s="28">
        <v>41165</v>
      </c>
      <c r="F1129" s="28">
        <f t="shared" si="60"/>
        <v>41210</v>
      </c>
      <c r="G1129" s="28">
        <f>VLOOKUP(B1129,SAOM!B$2:D2673,3,0)</f>
        <v>41210</v>
      </c>
      <c r="H1129" s="28">
        <f t="shared" si="58"/>
        <v>41225</v>
      </c>
      <c r="I1129" s="28" t="s">
        <v>497</v>
      </c>
      <c r="J1129" s="52" t="s">
        <v>511</v>
      </c>
      <c r="K1129" s="35" t="str">
        <f>VLOOKUP(B1129,SAOM!B$2:H2670,4,0)</f>
        <v>Aceito</v>
      </c>
      <c r="L1129" s="52" t="s">
        <v>676</v>
      </c>
      <c r="M1129" s="52" t="s">
        <v>497</v>
      </c>
      <c r="N1129" s="44" t="s">
        <v>1857</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9" t="str">
        <f>VLOOKUP(B1129,SAOM!B$2:M2670,9,0)</f>
        <v>RODRIGO PEREIRA ALVARENGA</v>
      </c>
      <c r="U1129" s="28" t="str">
        <f>VLOOKUP(B1129,SAOM!B$2:N2670,10,0)</f>
        <v xml:space="preserve">RUA JOSÉ DOMINGOS DO NASCIMENTO, 97, PALESTINA </v>
      </c>
      <c r="V1129" s="59" t="str">
        <f>VLOOKUP(B1129,SAOM!B$2:P2670,12,0)</f>
        <v>(35)3864-1389 / 7246</v>
      </c>
      <c r="W1129" s="181" t="str">
        <f>VLOOKUP(B1129,SAOM!B$2:O2670,11,0)</f>
        <v>37260-000</v>
      </c>
      <c r="X1129" s="35" t="str">
        <f>VLOOKUP(B1129,SAOM!B$2:Q2670,13,0)</f>
        <v>00:20:0e:10:4a:d0</v>
      </c>
      <c r="Y1129" s="28">
        <v>41305</v>
      </c>
      <c r="Z1129" s="44" t="s">
        <v>5613</v>
      </c>
      <c r="AA1129" s="60">
        <v>41305</v>
      </c>
      <c r="AB1129" s="61" t="e">
        <f>VLOOKUP(C1129,Relatorios!A$3:B1900,2,0)</f>
        <v>#N/A</v>
      </c>
      <c r="AC1129" s="49"/>
      <c r="AD1129" s="60" t="str">
        <f>VLOOKUP(B1129,SAOM!B$2:T2670,16,0)</f>
        <v>-</v>
      </c>
      <c r="AE1129" s="60">
        <f t="shared" si="59"/>
        <v>41395</v>
      </c>
      <c r="AF1129" s="60">
        <v>41290</v>
      </c>
      <c r="AG1129" s="60">
        <v>41305</v>
      </c>
      <c r="AH1129" s="187" t="s">
        <v>8981</v>
      </c>
      <c r="AI1129" s="121" t="s">
        <v>15154</v>
      </c>
      <c r="AJ1129" s="121" t="s">
        <v>4492</v>
      </c>
      <c r="AK1129" s="44"/>
    </row>
    <row r="1130" spans="1:37" s="17" customFormat="1" ht="15.75" customHeight="1">
      <c r="A1130" s="43">
        <v>4401</v>
      </c>
      <c r="B1130" s="35">
        <v>4401</v>
      </c>
      <c r="C1130" s="35">
        <v>4401</v>
      </c>
      <c r="D1130" s="37" t="str">
        <f>VLOOKUP(B1130,SAOM!B$2:H2787,7,0)</f>
        <v>SES-VATA-4401</v>
      </c>
      <c r="E1130" s="15">
        <v>41165</v>
      </c>
      <c r="F1130" s="15">
        <f t="shared" si="60"/>
        <v>41210</v>
      </c>
      <c r="G1130" s="15">
        <f>VLOOKUP(B1130,SAOM!B$2:D2674,3,0)</f>
        <v>41210</v>
      </c>
      <c r="H1130" s="15">
        <f t="shared" si="58"/>
        <v>41225</v>
      </c>
      <c r="I1130" s="15" t="s">
        <v>497</v>
      </c>
      <c r="J1130" s="12" t="s">
        <v>511</v>
      </c>
      <c r="K1130" s="37" t="str">
        <f>VLOOKUP(B1130,SAOM!B$2:H2671,4,0)</f>
        <v>Aceito</v>
      </c>
      <c r="L1130" s="12" t="s">
        <v>12371</v>
      </c>
      <c r="M1130" s="12" t="s">
        <v>497</v>
      </c>
      <c r="N1130" s="13" t="s">
        <v>1986</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5" t="str">
        <f>VLOOKUP(B1130,SAOM!B$2:O2671,11,0)</f>
        <v>37922-000</v>
      </c>
      <c r="X1130" s="37" t="str">
        <f>VLOOKUP(B1130,SAOM!B$2:Q2671,13,0)</f>
        <v>00:20:0e:10:56:0c</v>
      </c>
      <c r="Y1130" s="15">
        <v>41260</v>
      </c>
      <c r="Z1130" s="13" t="s">
        <v>13268</v>
      </c>
      <c r="AA1130" s="16">
        <v>41260</v>
      </c>
      <c r="AB1130" s="32">
        <f>VLOOKUP(C1130,Relatorios!A$3:B1901,2,0)</f>
        <v>41278</v>
      </c>
      <c r="AC1130" s="45"/>
      <c r="AD1130" s="16" t="str">
        <f>VLOOKUP(B1130,SAOM!B$2:T2671,16,0)</f>
        <v>-</v>
      </c>
      <c r="AE1130" s="16">
        <f t="shared" si="59"/>
        <v>41350</v>
      </c>
      <c r="AF1130" s="16" t="s">
        <v>4492</v>
      </c>
      <c r="AG1130" s="16"/>
      <c r="AH1130" s="51"/>
      <c r="AI1130" s="120"/>
      <c r="AJ1130" s="120"/>
      <c r="AK1130" s="13"/>
    </row>
    <row r="1131" spans="1:37" s="62" customFormat="1" ht="15.75" customHeight="1">
      <c r="A1131" s="43">
        <v>4398</v>
      </c>
      <c r="B1131" s="35">
        <v>4398</v>
      </c>
      <c r="C1131" s="35">
        <v>4398</v>
      </c>
      <c r="D1131" s="37" t="str">
        <f>VLOOKUP(B1131,SAOM!B$2:H2788,7,0)</f>
        <v>SES-RIES-4398</v>
      </c>
      <c r="E1131" s="28">
        <v>41165</v>
      </c>
      <c r="F1131" s="28">
        <f t="shared" si="60"/>
        <v>41210</v>
      </c>
      <c r="G1131" s="15">
        <f>VLOOKUP(B1131,SAOM!B$2:D2675,3,0)</f>
        <v>41210</v>
      </c>
      <c r="H1131" s="28">
        <f t="shared" si="58"/>
        <v>41225</v>
      </c>
      <c r="I1131" s="28" t="s">
        <v>497</v>
      </c>
      <c r="J1131" s="52" t="s">
        <v>511</v>
      </c>
      <c r="K1131" s="37" t="str">
        <f>VLOOKUP(B1131,SAOM!B$2:H2672,4,0)</f>
        <v>Aceito</v>
      </c>
      <c r="L1131" s="12" t="s">
        <v>495</v>
      </c>
      <c r="M1131" s="52" t="s">
        <v>497</v>
      </c>
      <c r="N1131" s="44" t="s">
        <v>1920</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5" t="str">
        <f>VLOOKUP(B1131,SAOM!B$2:O2672,11,0)</f>
        <v>33925-140</v>
      </c>
      <c r="X1131" s="37" t="str">
        <f>VLOOKUP(B1131,SAOM!B$2:Q2672,13,0)</f>
        <v>00:20:0e:10:53:3a</v>
      </c>
      <c r="Y1131" s="28">
        <v>41240</v>
      </c>
      <c r="Z1131" s="44" t="s">
        <v>9641</v>
      </c>
      <c r="AA1131" s="60">
        <v>41240</v>
      </c>
      <c r="AB1131" s="32">
        <f>VLOOKUP(C1131,Relatorios!A$3:B1902,2,0)</f>
        <v>41291</v>
      </c>
      <c r="AC1131" s="49"/>
      <c r="AD1131" s="16" t="str">
        <f>VLOOKUP(B1131,SAOM!B$2:T2672,16,0)</f>
        <v>-</v>
      </c>
      <c r="AE1131" s="60">
        <f t="shared" si="59"/>
        <v>41330</v>
      </c>
      <c r="AF1131" s="60" t="s">
        <v>4492</v>
      </c>
      <c r="AG1131" s="60"/>
      <c r="AH1131" s="187"/>
      <c r="AI1131" s="121"/>
      <c r="AJ1131" s="121"/>
      <c r="AK1131" s="44"/>
    </row>
    <row r="1132" spans="1:37" s="62" customFormat="1" ht="15.75" customHeight="1">
      <c r="A1132" s="43">
        <v>4397</v>
      </c>
      <c r="B1132" s="35">
        <v>4397</v>
      </c>
      <c r="C1132" s="35">
        <v>4397</v>
      </c>
      <c r="D1132" s="37" t="str">
        <f>VLOOKUP(B1132,SAOM!B$2:H2789,7,0)</f>
        <v>SES-SAMA-4397</v>
      </c>
      <c r="E1132" s="28">
        <v>41165</v>
      </c>
      <c r="F1132" s="28">
        <f t="shared" si="60"/>
        <v>41210</v>
      </c>
      <c r="G1132" s="15">
        <f>VLOOKUP(B1132,SAOM!B$2:D2676,3,0)</f>
        <v>41210</v>
      </c>
      <c r="H1132" s="28">
        <f t="shared" si="58"/>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5" t="str">
        <f>VLOOKUP(B1132,SAOM!B$2:O2673,11,0)</f>
        <v>35388-000</v>
      </c>
      <c r="X1132" s="37" t="str">
        <f>VLOOKUP(B1132,SAOM!B$2:Q2673,13,0)</f>
        <v>00:20:0e:10:55:02</v>
      </c>
      <c r="Y1132" s="28">
        <v>41246</v>
      </c>
      <c r="Z1132" s="13" t="s">
        <v>5003</v>
      </c>
      <c r="AA1132" s="60">
        <v>41246</v>
      </c>
      <c r="AB1132" s="32">
        <f>VLOOKUP(C1132,Relatorios!A$3:B1903,2,0)</f>
        <v>41277</v>
      </c>
      <c r="AC1132" s="49"/>
      <c r="AD1132" s="16" t="str">
        <f>VLOOKUP(B1132,SAOM!B$2:T2673,16,0)</f>
        <v>-</v>
      </c>
      <c r="AE1132" s="60">
        <f t="shared" si="59"/>
        <v>41336</v>
      </c>
      <c r="AF1132" s="60" t="s">
        <v>4492</v>
      </c>
      <c r="AG1132" s="60"/>
      <c r="AH1132" s="187"/>
      <c r="AI1132" s="121"/>
      <c r="AJ1132" s="121"/>
      <c r="AK1132" s="44"/>
    </row>
    <row r="1133" spans="1:37" s="62" customFormat="1" ht="15.75" customHeight="1">
      <c r="A1133" s="43">
        <v>4396</v>
      </c>
      <c r="B1133" s="35">
        <v>4396</v>
      </c>
      <c r="C1133" s="35">
        <v>4396</v>
      </c>
      <c r="D1133" s="37" t="str">
        <f>VLOOKUP(B1133,SAOM!B$2:H2790,7,0)</f>
        <v>SES-PAAS-4396</v>
      </c>
      <c r="E1133" s="28">
        <v>41165</v>
      </c>
      <c r="F1133" s="28">
        <f t="shared" si="60"/>
        <v>41210</v>
      </c>
      <c r="G1133" s="15">
        <f>VLOOKUP(B1133,SAOM!B$2:D2677,3,0)</f>
        <v>41210</v>
      </c>
      <c r="H1133" s="28">
        <f t="shared" si="58"/>
        <v>41225</v>
      </c>
      <c r="I1133" s="28" t="s">
        <v>497</v>
      </c>
      <c r="J1133" s="52" t="s">
        <v>511</v>
      </c>
      <c r="K1133" s="37" t="str">
        <f>VLOOKUP(B1133,SAOM!B$2:H2674,4,0)</f>
        <v>Aceito</v>
      </c>
      <c r="L1133" s="12" t="s">
        <v>495</v>
      </c>
      <c r="M1133" s="52" t="s">
        <v>497</v>
      </c>
      <c r="N1133" s="44" t="s">
        <v>2065</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5" t="str">
        <f>VLOOKUP(B1133,SAOM!B$2:O2674,11,0)</f>
        <v>35622-000</v>
      </c>
      <c r="X1133" s="37" t="str">
        <f>VLOOKUP(B1133,SAOM!B$2:Q2674,13,0)</f>
        <v>00:20:0E:10:52:D9</v>
      </c>
      <c r="Y1133" s="28">
        <v>41200</v>
      </c>
      <c r="Z1133" s="44" t="s">
        <v>6080</v>
      </c>
      <c r="AA1133" s="60">
        <v>41200</v>
      </c>
      <c r="AB1133" s="32">
        <f>VLOOKUP(C1133,Relatorios!A$3:B1904,2,0)</f>
        <v>41291</v>
      </c>
      <c r="AC1133" s="49"/>
      <c r="AD1133" s="16" t="str">
        <f>VLOOKUP(B1133,SAOM!B$2:T2674,16,0)</f>
        <v>-</v>
      </c>
      <c r="AE1133" s="60">
        <f t="shared" si="59"/>
        <v>41290</v>
      </c>
      <c r="AF1133" s="60" t="s">
        <v>4492</v>
      </c>
      <c r="AG1133" s="60"/>
      <c r="AH1133" s="187"/>
      <c r="AI1133" s="121"/>
      <c r="AJ1133" s="121"/>
      <c r="AK1133" s="44"/>
    </row>
    <row r="1134" spans="1:37" s="62" customFormat="1" ht="15.75" customHeight="1">
      <c r="A1134" s="43">
        <v>4393</v>
      </c>
      <c r="B1134" s="35">
        <v>4393</v>
      </c>
      <c r="C1134" s="35">
        <v>4393</v>
      </c>
      <c r="D1134" s="37" t="str">
        <f>VLOOKUP(B1134,SAOM!B$2:H2791,7,0)</f>
        <v>SES-PAAS-4393</v>
      </c>
      <c r="E1134" s="28">
        <v>41165</v>
      </c>
      <c r="F1134" s="28">
        <f t="shared" si="60"/>
        <v>41210</v>
      </c>
      <c r="G1134" s="15">
        <f>VLOOKUP(B1134,SAOM!B$2:D2678,3,0)</f>
        <v>41210</v>
      </c>
      <c r="H1134" s="28">
        <f t="shared" si="58"/>
        <v>41225</v>
      </c>
      <c r="I1134" s="28" t="s">
        <v>497</v>
      </c>
      <c r="J1134" s="52" t="s">
        <v>511</v>
      </c>
      <c r="K1134" s="37" t="str">
        <f>VLOOKUP(B1134,SAOM!B$2:H2675,4,0)</f>
        <v>Aceito</v>
      </c>
      <c r="L1134" s="12" t="s">
        <v>495</v>
      </c>
      <c r="M1134" s="52" t="s">
        <v>497</v>
      </c>
      <c r="N1134" s="44" t="s">
        <v>2065</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5" t="str">
        <f>VLOOKUP(B1134,SAOM!B$2:O2675,11,0)</f>
        <v>35622-000</v>
      </c>
      <c r="X1134" s="37" t="str">
        <f>VLOOKUP(B1134,SAOM!B$2:Q2675,13,0)</f>
        <v>00:20:0e:10:51:c9</v>
      </c>
      <c r="Y1134" s="28">
        <v>41201</v>
      </c>
      <c r="Z1134" s="44" t="s">
        <v>6080</v>
      </c>
      <c r="AA1134" s="60">
        <v>41205</v>
      </c>
      <c r="AB1134" s="32" t="str">
        <f>VLOOKUP(C1134,Relatorios!A$3:B1905,2,0)</f>
        <v>Pronto pra ser entregue</v>
      </c>
      <c r="AC1134" s="49"/>
      <c r="AD1134" s="16" t="str">
        <f>VLOOKUP(B1134,SAOM!B$2:T2675,16,0)</f>
        <v>-</v>
      </c>
      <c r="AE1134" s="60">
        <f t="shared" si="59"/>
        <v>41295</v>
      </c>
      <c r="AF1134" s="60" t="s">
        <v>4492</v>
      </c>
      <c r="AG1134" s="60"/>
      <c r="AH1134" s="187"/>
      <c r="AI1134" s="121"/>
      <c r="AJ1134" s="121"/>
      <c r="AK1134" s="44"/>
    </row>
    <row r="1135" spans="1:37" s="17" customFormat="1" ht="15.75" customHeight="1">
      <c r="A1135" s="43">
        <v>4395</v>
      </c>
      <c r="B1135" s="35">
        <v>4395</v>
      </c>
      <c r="C1135" s="35">
        <v>4395</v>
      </c>
      <c r="D1135" s="37" t="str">
        <f>VLOOKUP(B1135,SAOM!B$2:H2792,7,0)</f>
        <v>SES-PAAS-4395</v>
      </c>
      <c r="E1135" s="15">
        <v>41165</v>
      </c>
      <c r="F1135" s="15">
        <f t="shared" si="60"/>
        <v>41210</v>
      </c>
      <c r="G1135" s="15">
        <f>VLOOKUP(B1135,SAOM!B$2:D2679,3,0)</f>
        <v>41210</v>
      </c>
      <c r="H1135" s="15">
        <f t="shared" si="58"/>
        <v>41225</v>
      </c>
      <c r="I1135" s="15" t="s">
        <v>497</v>
      </c>
      <c r="J1135" s="12" t="s">
        <v>511</v>
      </c>
      <c r="K1135" s="37" t="str">
        <f>VLOOKUP(B1135,SAOM!B$2:H2676,4,0)</f>
        <v>Aceito</v>
      </c>
      <c r="L1135" s="12" t="s">
        <v>495</v>
      </c>
      <c r="M1135" s="12" t="s">
        <v>497</v>
      </c>
      <c r="N1135" s="13" t="s">
        <v>2065</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5" t="str">
        <f>VLOOKUP(B1135,SAOM!B$2:O2676,11,0)</f>
        <v>35622-000</v>
      </c>
      <c r="X1135" s="37" t="str">
        <f>VLOOKUP(B1135,SAOM!B$2:Q2676,13,0)</f>
        <v>00:20:0E:10:56:92</v>
      </c>
      <c r="Y1135" s="15">
        <v>41254</v>
      </c>
      <c r="Z1135" s="13" t="s">
        <v>5316</v>
      </c>
      <c r="AA1135" s="16">
        <v>41254</v>
      </c>
      <c r="AB1135" s="32">
        <f>VLOOKUP(C1135,Relatorios!A$3:B1906,2,0)</f>
        <v>41277</v>
      </c>
      <c r="AC1135" s="45"/>
      <c r="AD1135" s="16" t="str">
        <f>VLOOKUP(B1135,SAOM!B$2:T2676,16,0)</f>
        <v>-</v>
      </c>
      <c r="AE1135" s="16">
        <f t="shared" si="59"/>
        <v>41344</v>
      </c>
      <c r="AF1135" s="16" t="s">
        <v>4492</v>
      </c>
      <c r="AG1135" s="16"/>
      <c r="AH1135" s="51"/>
      <c r="AI1135" s="120"/>
      <c r="AJ1135" s="120"/>
      <c r="AK1135" s="13"/>
    </row>
    <row r="1136" spans="1:37" s="17" customFormat="1" ht="15.75" customHeight="1">
      <c r="A1136" s="43">
        <v>4394</v>
      </c>
      <c r="B1136" s="35">
        <v>4394</v>
      </c>
      <c r="C1136" s="35">
        <v>4394</v>
      </c>
      <c r="D1136" s="37" t="str">
        <f>VLOOKUP(B1136,SAOM!B$2:H2793,7,0)</f>
        <v>SES-PAAS-4394</v>
      </c>
      <c r="E1136" s="15">
        <v>41165</v>
      </c>
      <c r="F1136" s="15">
        <f t="shared" si="60"/>
        <v>41210</v>
      </c>
      <c r="G1136" s="15">
        <f>VLOOKUP(B1136,SAOM!B$2:D2680,3,0)</f>
        <v>41210</v>
      </c>
      <c r="H1136" s="15">
        <f t="shared" si="58"/>
        <v>41225</v>
      </c>
      <c r="I1136" s="15" t="s">
        <v>497</v>
      </c>
      <c r="J1136" s="12" t="s">
        <v>511</v>
      </c>
      <c r="K1136" s="37" t="str">
        <f>VLOOKUP(B1136,SAOM!B$2:H2677,4,0)</f>
        <v>Aceito</v>
      </c>
      <c r="L1136" s="12" t="s">
        <v>495</v>
      </c>
      <c r="M1136" s="12" t="s">
        <v>497</v>
      </c>
      <c r="N1136" s="13" t="s">
        <v>2065</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5" t="str">
        <f>VLOOKUP(B1136,SAOM!B$2:O2677,11,0)</f>
        <v>35622-000</v>
      </c>
      <c r="X1136" s="37" t="str">
        <f>VLOOKUP(B1136,SAOM!B$2:Q2677,13,0)</f>
        <v>00:20:0E:10:55:17</v>
      </c>
      <c r="Y1136" s="15">
        <v>41255</v>
      </c>
      <c r="Z1136" s="13" t="s">
        <v>5316</v>
      </c>
      <c r="AA1136" s="16">
        <v>41255</v>
      </c>
      <c r="AB1136" s="32">
        <f>VLOOKUP(C1136,Relatorios!A$3:B1907,2,0)</f>
        <v>41291</v>
      </c>
      <c r="AC1136" s="45"/>
      <c r="AD1136" s="16" t="str">
        <f>VLOOKUP(B1136,SAOM!B$2:T2677,16,0)</f>
        <v>-</v>
      </c>
      <c r="AE1136" s="16">
        <f t="shared" si="59"/>
        <v>41345</v>
      </c>
      <c r="AF1136" s="16" t="s">
        <v>4492</v>
      </c>
      <c r="AG1136" s="16"/>
      <c r="AH1136" s="51"/>
      <c r="AI1136" s="120"/>
      <c r="AJ1136" s="120"/>
      <c r="AK1136" s="13"/>
    </row>
    <row r="1137" spans="1:37" s="62" customFormat="1" ht="15.75" customHeight="1">
      <c r="A1137" s="43">
        <v>4392</v>
      </c>
      <c r="B1137" s="35">
        <v>4392</v>
      </c>
      <c r="C1137" s="35">
        <v>4392</v>
      </c>
      <c r="D1137" s="37" t="str">
        <f>VLOOKUP(B1137,SAOM!B$2:H2794,7,0)</f>
        <v>SES-PAAS-4392</v>
      </c>
      <c r="E1137" s="28">
        <v>41165</v>
      </c>
      <c r="F1137" s="28">
        <f t="shared" si="60"/>
        <v>41210</v>
      </c>
      <c r="G1137" s="15">
        <f>VLOOKUP(B1137,SAOM!B$2:D2681,3,0)</f>
        <v>41210</v>
      </c>
      <c r="H1137" s="28">
        <f t="shared" si="58"/>
        <v>41225</v>
      </c>
      <c r="I1137" s="28" t="s">
        <v>497</v>
      </c>
      <c r="J1137" s="52" t="s">
        <v>511</v>
      </c>
      <c r="K1137" s="37" t="str">
        <f>VLOOKUP(B1137,SAOM!B$2:H2678,4,0)</f>
        <v>Aceito</v>
      </c>
      <c r="L1137" s="12" t="s">
        <v>495</v>
      </c>
      <c r="M1137" s="52" t="s">
        <v>497</v>
      </c>
      <c r="N1137" s="44" t="s">
        <v>2065</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5" t="str">
        <f>VLOOKUP(B1137,SAOM!B$2:O2678,11,0)</f>
        <v>35622-00</v>
      </c>
      <c r="X1137" s="37" t="str">
        <f>VLOOKUP(B1137,SAOM!B$2:Q2678,13,0)</f>
        <v>00:20:0E:10:4A:A0</v>
      </c>
      <c r="Y1137" s="28">
        <v>41199</v>
      </c>
      <c r="Z1137" s="44" t="s">
        <v>6080</v>
      </c>
      <c r="AA1137" s="60">
        <v>41200</v>
      </c>
      <c r="AB1137" s="32">
        <f>VLOOKUP(C1137,Relatorios!A$3:B1908,2,0)</f>
        <v>41291</v>
      </c>
      <c r="AC1137" s="49"/>
      <c r="AD1137" s="16" t="str">
        <f>VLOOKUP(B1137,SAOM!B$2:T2678,16,0)</f>
        <v>-</v>
      </c>
      <c r="AE1137" s="60">
        <f t="shared" si="59"/>
        <v>41290</v>
      </c>
      <c r="AF1137" s="60" t="s">
        <v>4492</v>
      </c>
      <c r="AG1137" s="60"/>
      <c r="AH1137" s="187"/>
      <c r="AI1137" s="121"/>
      <c r="AJ1137" s="121"/>
      <c r="AK1137" s="44"/>
    </row>
    <row r="1138" spans="1:37" s="17" customFormat="1" ht="15.75" customHeight="1">
      <c r="A1138" s="43">
        <v>4391</v>
      </c>
      <c r="B1138" s="35">
        <v>4391</v>
      </c>
      <c r="C1138" s="35">
        <v>4391</v>
      </c>
      <c r="D1138" s="37" t="str">
        <f>VLOOKUP(B1138,SAOM!B$2:H2795,7,0)</f>
        <v>SES-FEOS-4391</v>
      </c>
      <c r="E1138" s="15">
        <v>41165</v>
      </c>
      <c r="F1138" s="15">
        <f t="shared" si="60"/>
        <v>41210</v>
      </c>
      <c r="G1138" s="15">
        <f>VLOOKUP(B1138,SAOM!B$2:D2682,3,0)</f>
        <v>41210</v>
      </c>
      <c r="H1138" s="15">
        <f t="shared" si="58"/>
        <v>41225</v>
      </c>
      <c r="I1138" s="15" t="s">
        <v>497</v>
      </c>
      <c r="J1138" s="12" t="s">
        <v>511</v>
      </c>
      <c r="K1138" s="37" t="str">
        <f>VLOOKUP(B1138,SAOM!B$2:H2679,4,0)</f>
        <v>Aceito</v>
      </c>
      <c r="L1138" s="12" t="s">
        <v>495</v>
      </c>
      <c r="M1138" s="12" t="s">
        <v>497</v>
      </c>
      <c r="N1138" s="13" t="s">
        <v>7836</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5" t="str">
        <f>VLOOKUP(B1138,SAOM!B$2:O2679,11,0)</f>
        <v>39180-000</v>
      </c>
      <c r="X1138" s="37" t="str">
        <f>VLOOKUP(B1138,SAOM!B$2:Q2679,13,0)</f>
        <v>00:20:0e:10:4c:b2</v>
      </c>
      <c r="Y1138" s="15">
        <v>41178</v>
      </c>
      <c r="Z1138" s="13" t="s">
        <v>6071</v>
      </c>
      <c r="AA1138" s="16">
        <v>41178</v>
      </c>
      <c r="AB1138" s="32">
        <f>VLOOKUP(C1138,Relatorios!A$3:B1909,2,0)</f>
        <v>41193</v>
      </c>
      <c r="AC1138" s="45"/>
      <c r="AD1138" s="16" t="str">
        <f>VLOOKUP(B1138,SAOM!B$2:T2679,16,0)</f>
        <v>-</v>
      </c>
      <c r="AE1138" s="16">
        <f t="shared" si="59"/>
        <v>41268</v>
      </c>
      <c r="AF1138" s="16" t="s">
        <v>4492</v>
      </c>
      <c r="AG1138" s="16"/>
      <c r="AH1138" s="51"/>
      <c r="AI1138" s="120"/>
      <c r="AJ1138" s="120"/>
      <c r="AK1138" s="13"/>
    </row>
    <row r="1139" spans="1:37" s="62" customFormat="1" ht="15.75" customHeight="1">
      <c r="A1139" s="43">
        <v>4390</v>
      </c>
      <c r="B1139" s="35">
        <v>4390</v>
      </c>
      <c r="C1139" s="35">
        <v>4390</v>
      </c>
      <c r="D1139" s="37" t="str">
        <f>VLOOKUP(B1139,SAOM!B$2:H2796,7,0)</f>
        <v>SES-FEOS-4390</v>
      </c>
      <c r="E1139" s="28">
        <v>41165</v>
      </c>
      <c r="F1139" s="28">
        <f t="shared" si="60"/>
        <v>41210</v>
      </c>
      <c r="G1139" s="15">
        <f>VLOOKUP(B1139,SAOM!B$2:D2683,3,0)</f>
        <v>41210</v>
      </c>
      <c r="H1139" s="28">
        <f t="shared" si="58"/>
        <v>41225</v>
      </c>
      <c r="I1139" s="28" t="s">
        <v>497</v>
      </c>
      <c r="J1139" s="52" t="s">
        <v>511</v>
      </c>
      <c r="K1139" s="37" t="str">
        <f>VLOOKUP(B1139,SAOM!B$2:H2680,4,0)</f>
        <v>Aceito</v>
      </c>
      <c r="L1139" s="12" t="s">
        <v>495</v>
      </c>
      <c r="M1139" s="52" t="s">
        <v>497</v>
      </c>
      <c r="N1139" s="44" t="s">
        <v>7836</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5" t="str">
        <f>VLOOKUP(B1139,SAOM!B$2:O2680,11,0)</f>
        <v>39180-000</v>
      </c>
      <c r="X1139" s="37" t="str">
        <f>VLOOKUP(B1139,SAOM!B$2:Q2680,13,0)</f>
        <v>00:20:0e:10:4c:b8</v>
      </c>
      <c r="Y1139" s="28">
        <v>41176</v>
      </c>
      <c r="Z1139" s="44" t="s">
        <v>6071</v>
      </c>
      <c r="AA1139" s="60">
        <v>41177</v>
      </c>
      <c r="AB1139" s="32">
        <f>VLOOKUP(C1139,Relatorios!A$3:B1910,2,0)</f>
        <v>41193</v>
      </c>
      <c r="AC1139" s="49"/>
      <c r="AD1139" s="16" t="str">
        <f>VLOOKUP(B1139,SAOM!B$2:T2680,16,0)</f>
        <v>-</v>
      </c>
      <c r="AE1139" s="16">
        <f t="shared" si="59"/>
        <v>41267</v>
      </c>
      <c r="AF1139" s="60" t="s">
        <v>4492</v>
      </c>
      <c r="AG1139" s="60"/>
      <c r="AH1139" s="187"/>
      <c r="AI1139" s="121"/>
      <c r="AJ1139" s="121"/>
      <c r="AK1139" s="44"/>
    </row>
    <row r="1140" spans="1:37" s="62" customFormat="1" ht="15.75" customHeight="1">
      <c r="A1140" s="43">
        <v>4389</v>
      </c>
      <c r="B1140" s="35">
        <v>4389</v>
      </c>
      <c r="C1140" s="35">
        <v>4389</v>
      </c>
      <c r="D1140" s="37" t="str">
        <f>VLOOKUP(B1140,SAOM!B$2:H2797,7,0)</f>
        <v>SES-CAGA-4389</v>
      </c>
      <c r="E1140" s="28">
        <v>41165</v>
      </c>
      <c r="F1140" s="28">
        <f t="shared" si="60"/>
        <v>41210</v>
      </c>
      <c r="G1140" s="15">
        <f>VLOOKUP(B1140,SAOM!B$2:D2684,3,0)</f>
        <v>41210</v>
      </c>
      <c r="H1140" s="28">
        <f t="shared" si="58"/>
        <v>41225</v>
      </c>
      <c r="I1140" s="28" t="s">
        <v>497</v>
      </c>
      <c r="J1140" s="52" t="s">
        <v>511</v>
      </c>
      <c r="K1140" s="37" t="str">
        <f>VLOOKUP(B1140,SAOM!B$2:H2681,4,0)</f>
        <v>Aceito</v>
      </c>
      <c r="L1140" s="12" t="s">
        <v>495</v>
      </c>
      <c r="M1140" s="52" t="s">
        <v>497</v>
      </c>
      <c r="N1140" s="44" t="s">
        <v>7843</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5" t="str">
        <f>VLOOKUP(B1140,SAOM!B$2:O2681,11,0)</f>
        <v>37993-000</v>
      </c>
      <c r="X1140" s="37" t="str">
        <f>VLOOKUP(B1140,SAOM!B$2:Q2681,13,0)</f>
        <v>00:20:0e:10:4c:85</v>
      </c>
      <c r="Y1140" s="28">
        <v>41239</v>
      </c>
      <c r="Z1140" s="44" t="s">
        <v>9992</v>
      </c>
      <c r="AA1140" s="60">
        <v>41242</v>
      </c>
      <c r="AB1140" s="32" t="str">
        <f>VLOOKUP(C1140,Relatorios!A$3:B1911,2,0)</f>
        <v>Pronto pra ser entregue</v>
      </c>
      <c r="AC1140" s="49"/>
      <c r="AD1140" s="16" t="str">
        <f>VLOOKUP(B1140,SAOM!B$2:T2681,16,0)</f>
        <v>-</v>
      </c>
      <c r="AE1140" s="60">
        <f t="shared" si="59"/>
        <v>41332</v>
      </c>
      <c r="AF1140" s="60" t="s">
        <v>4492</v>
      </c>
      <c r="AG1140" s="60"/>
      <c r="AH1140" s="187"/>
      <c r="AI1140" s="121"/>
      <c r="AJ1140" s="121"/>
      <c r="AK1140" s="44"/>
    </row>
    <row r="1141" spans="1:37" s="62" customFormat="1" ht="15.75" customHeight="1">
      <c r="A1141" s="43">
        <v>4388</v>
      </c>
      <c r="B1141" s="35">
        <v>4388</v>
      </c>
      <c r="C1141" s="35">
        <v>4388</v>
      </c>
      <c r="D1141" s="37" t="str">
        <f>VLOOKUP(B1141,SAOM!B$2:H2798,7,0)</f>
        <v>SES-CAGA-4388</v>
      </c>
      <c r="E1141" s="28">
        <v>41165</v>
      </c>
      <c r="F1141" s="28">
        <f t="shared" si="60"/>
        <v>41210</v>
      </c>
      <c r="G1141" s="15">
        <f>VLOOKUP(B1141,SAOM!B$2:D2685,3,0)</f>
        <v>41210</v>
      </c>
      <c r="H1141" s="28">
        <f t="shared" si="58"/>
        <v>41225</v>
      </c>
      <c r="I1141" s="28" t="s">
        <v>497</v>
      </c>
      <c r="J1141" s="52" t="s">
        <v>511</v>
      </c>
      <c r="K1141" s="37" t="str">
        <f>VLOOKUP(B1141,SAOM!B$2:H2682,4,0)</f>
        <v>Aceito</v>
      </c>
      <c r="L1141" s="12" t="s">
        <v>495</v>
      </c>
      <c r="M1141" s="52" t="s">
        <v>497</v>
      </c>
      <c r="N1141" s="44" t="s">
        <v>7843</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5" t="str">
        <f>VLOOKUP(B1141,SAOM!B$2:O2682,11,0)</f>
        <v>37993-000</v>
      </c>
      <c r="X1141" s="37" t="str">
        <f>VLOOKUP(B1141,SAOM!B$2:Q2682,13,0)</f>
        <v>00:20:0E:10:4C:DF</v>
      </c>
      <c r="Y1141" s="28">
        <v>41241</v>
      </c>
      <c r="Z1141" s="44" t="s">
        <v>9992</v>
      </c>
      <c r="AA1141" s="60">
        <v>41253</v>
      </c>
      <c r="AB1141" s="32" t="str">
        <f>VLOOKUP(C1141,Relatorios!A$3:B1912,2,0)</f>
        <v>Pronto pra ser entregue</v>
      </c>
      <c r="AC1141" s="49" t="s">
        <v>10009</v>
      </c>
      <c r="AD1141" s="16" t="str">
        <f>VLOOKUP(B1141,SAOM!B$2:T2682,16,0)</f>
        <v>-</v>
      </c>
      <c r="AE1141" s="60">
        <f t="shared" si="59"/>
        <v>41343</v>
      </c>
      <c r="AF1141" s="60" t="s">
        <v>4492</v>
      </c>
      <c r="AG1141" s="60"/>
      <c r="AH1141" s="187"/>
      <c r="AI1141" s="121"/>
      <c r="AJ1141" s="121"/>
      <c r="AK1141" s="44"/>
    </row>
    <row r="1142" spans="1:37" s="62" customFormat="1" ht="15.75" customHeight="1">
      <c r="A1142" s="43">
        <v>4387</v>
      </c>
      <c r="B1142" s="35">
        <v>4387</v>
      </c>
      <c r="C1142" s="35">
        <v>4387</v>
      </c>
      <c r="D1142" s="37" t="str">
        <f>VLOOKUP(B1142,SAOM!B$2:H2799,7,0)</f>
        <v>SES-CAGA-4387</v>
      </c>
      <c r="E1142" s="28">
        <v>41165</v>
      </c>
      <c r="F1142" s="28">
        <f t="shared" si="60"/>
        <v>41210</v>
      </c>
      <c r="G1142" s="15">
        <f>VLOOKUP(B1142,SAOM!B$2:D2686,3,0)</f>
        <v>41210</v>
      </c>
      <c r="H1142" s="28">
        <f t="shared" si="58"/>
        <v>41225</v>
      </c>
      <c r="I1142" s="28" t="s">
        <v>497</v>
      </c>
      <c r="J1142" s="52" t="s">
        <v>511</v>
      </c>
      <c r="K1142" s="37" t="str">
        <f>VLOOKUP(B1142,SAOM!B$2:H2683,4,0)</f>
        <v>Aceito</v>
      </c>
      <c r="L1142" s="12" t="s">
        <v>495</v>
      </c>
      <c r="M1142" s="52" t="s">
        <v>497</v>
      </c>
      <c r="N1142" s="44" t="s">
        <v>7843</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5" t="str">
        <f>VLOOKUP(B1142,SAOM!B$2:O2683,11,0)</f>
        <v>37993-000</v>
      </c>
      <c r="X1142" s="37" t="str">
        <f>VLOOKUP(B1142,SAOM!B$2:Q2683,13,0)</f>
        <v>00:20:0E:10:4F:2D</v>
      </c>
      <c r="Y1142" s="28">
        <v>40930</v>
      </c>
      <c r="Z1142" s="44" t="s">
        <v>9770</v>
      </c>
      <c r="AA1142" s="60">
        <v>41235</v>
      </c>
      <c r="AB1142" s="32" t="str">
        <f>VLOOKUP(C1142,Relatorios!A$3:B1913,2,0)</f>
        <v>Pronto pra ser entregue</v>
      </c>
      <c r="AC1142" s="49"/>
      <c r="AD1142" s="16" t="str">
        <f>VLOOKUP(B1142,SAOM!B$2:T2683,16,0)</f>
        <v>-</v>
      </c>
      <c r="AE1142" s="60">
        <f t="shared" si="59"/>
        <v>41325</v>
      </c>
      <c r="AF1142" s="60" t="s">
        <v>4492</v>
      </c>
      <c r="AG1142" s="60"/>
      <c r="AH1142" s="187"/>
      <c r="AI1142" s="121"/>
      <c r="AJ1142" s="121"/>
      <c r="AK1142" s="44"/>
    </row>
    <row r="1143" spans="1:37" s="62" customFormat="1" ht="15.75" customHeight="1">
      <c r="A1143" s="43">
        <v>4380</v>
      </c>
      <c r="B1143" s="35">
        <v>4380</v>
      </c>
      <c r="C1143" s="35">
        <v>4380</v>
      </c>
      <c r="D1143" s="37" t="str">
        <f>VLOOKUP(B1143,SAOM!B$2:H2800,7,0)</f>
        <v>SES-MAIM-4380</v>
      </c>
      <c r="E1143" s="28">
        <v>41165</v>
      </c>
      <c r="F1143" s="28">
        <f t="shared" si="60"/>
        <v>41210</v>
      </c>
      <c r="G1143" s="15">
        <f>VLOOKUP(B1143,SAOM!B$2:D2687,3,0)</f>
        <v>41210</v>
      </c>
      <c r="H1143" s="28">
        <f t="shared" si="58"/>
        <v>41225</v>
      </c>
      <c r="I1143" s="28" t="s">
        <v>497</v>
      </c>
      <c r="J1143" s="52" t="s">
        <v>511</v>
      </c>
      <c r="K1143" s="37" t="str">
        <f>VLOOKUP(B1143,SAOM!B$2:H2684,4,0)</f>
        <v>Aceito</v>
      </c>
      <c r="L1143" s="12" t="s">
        <v>495</v>
      </c>
      <c r="M1143" s="52" t="s">
        <v>497</v>
      </c>
      <c r="N1143" s="44" t="s">
        <v>7330</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5" t="str">
        <f>VLOOKUP(B1143,SAOM!B$2:O2684,11,0)</f>
        <v>36970-000</v>
      </c>
      <c r="X1143" s="37" t="str">
        <f>VLOOKUP(B1143,SAOM!B$2:Q2684,13,0)</f>
        <v>00:20:0e:10:55:80</v>
      </c>
      <c r="Y1143" s="28">
        <v>41247</v>
      </c>
      <c r="Z1143" s="44" t="s">
        <v>5677</v>
      </c>
      <c r="AA1143" s="60">
        <v>41248</v>
      </c>
      <c r="AB1143" s="32">
        <f>VLOOKUP(C1143,Relatorios!A$3:B1914,2,0)</f>
        <v>41277</v>
      </c>
      <c r="AC1143" s="49"/>
      <c r="AD1143" s="16" t="str">
        <f>VLOOKUP(B1143,SAOM!B$2:T2684,16,0)</f>
        <v>-</v>
      </c>
      <c r="AE1143" s="60">
        <f t="shared" si="59"/>
        <v>41338</v>
      </c>
      <c r="AF1143" s="60" t="s">
        <v>4492</v>
      </c>
      <c r="AG1143" s="60"/>
      <c r="AH1143" s="187"/>
      <c r="AI1143" s="121"/>
      <c r="AJ1143" s="121"/>
      <c r="AK1143" s="44"/>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8"/>
        <v>41642</v>
      </c>
      <c r="I1144" s="15">
        <v>41261</v>
      </c>
      <c r="J1144" s="12" t="s">
        <v>511</v>
      </c>
      <c r="K1144" s="37" t="str">
        <f>VLOOKUP(B1144,SAOM!B$2:H2685,4,0)</f>
        <v>Aceito</v>
      </c>
      <c r="L1144" s="12" t="s">
        <v>495</v>
      </c>
      <c r="M1144" s="12" t="s">
        <v>497</v>
      </c>
      <c r="N1144" s="13" t="s">
        <v>1736</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5" t="str">
        <f>VLOOKUP(B1144,SAOM!B$2:O2685,11,0)</f>
        <v>35935-000</v>
      </c>
      <c r="X1144" s="37" t="str">
        <f>VLOOKUP(B1144,SAOM!B$2:Q2685,13,0)</f>
        <v>00:20:0E:10:56:CB</v>
      </c>
      <c r="Y1144" s="15">
        <v>41312</v>
      </c>
      <c r="Z1144" s="13" t="s">
        <v>7645</v>
      </c>
      <c r="AA1144" s="16">
        <v>41312</v>
      </c>
      <c r="AB1144" s="32" t="e">
        <f>VLOOKUP(C1144,Relatorios!A$3:B1915,2,0)</f>
        <v>#N/A</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9"/>
        <v>41402</v>
      </c>
      <c r="AF1144" s="16" t="s">
        <v>4492</v>
      </c>
      <c r="AG1144" s="16"/>
      <c r="AH1144" s="51"/>
      <c r="AI1144" s="120"/>
      <c r="AJ1144" s="120"/>
      <c r="AK1144" s="13"/>
    </row>
    <row r="1145" spans="1:37" s="17" customFormat="1" ht="15.75" customHeight="1">
      <c r="A1145" s="43">
        <v>4474</v>
      </c>
      <c r="B1145" s="35">
        <v>4474</v>
      </c>
      <c r="C1145" s="35">
        <v>4474</v>
      </c>
      <c r="D1145" s="37" t="str">
        <f>VLOOKUP(B1145,SAOM!B$2:H2802,7,0)</f>
        <v>SES-SAXO-4474</v>
      </c>
      <c r="E1145" s="15">
        <v>41165</v>
      </c>
      <c r="F1145" s="15">
        <f t="shared" ref="F1145:F1164" si="61">E1145+45</f>
        <v>41210</v>
      </c>
      <c r="G1145" s="15">
        <f>VLOOKUP(B1145,SAOM!B$2:D2689,3,0)</f>
        <v>41210</v>
      </c>
      <c r="H1145" s="15">
        <f t="shared" si="58"/>
        <v>41225</v>
      </c>
      <c r="I1145" s="15" t="s">
        <v>497</v>
      </c>
      <c r="J1145" s="12" t="s">
        <v>511</v>
      </c>
      <c r="K1145" s="37" t="str">
        <f>VLOOKUP(B1145,SAOM!B$2:H2686,4,0)</f>
        <v>Aceito</v>
      </c>
      <c r="L1145" s="12" t="s">
        <v>495</v>
      </c>
      <c r="M1145" s="12" t="s">
        <v>495</v>
      </c>
      <c r="N1145" s="13" t="s">
        <v>1736</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5" t="str">
        <f>VLOOKUP(B1145,SAOM!B$2:O2686,11,0)</f>
        <v>35935-000</v>
      </c>
      <c r="X1145" s="37" t="str">
        <f>VLOOKUP(B1145,SAOM!B$2:Q2686,13,0)</f>
        <v>00:20:0e:10:54:f6</v>
      </c>
      <c r="Y1145" s="15">
        <v>41270</v>
      </c>
      <c r="Z1145" s="13" t="s">
        <v>7898</v>
      </c>
      <c r="AA1145" s="16">
        <v>41270</v>
      </c>
      <c r="AB1145" s="32">
        <f>VLOOKUP(C1145,Relatorios!A$3:B1916,2,0)</f>
        <v>41291</v>
      </c>
      <c r="AC1145" s="45"/>
      <c r="AD1145" s="16" t="str">
        <f>VLOOKUP(B1145,SAOM!B$2:T2686,16,0)</f>
        <v>O telefone da secretaria foi alterado ((31) 3820-1827)</v>
      </c>
      <c r="AE1145" s="16">
        <f t="shared" si="59"/>
        <v>41360</v>
      </c>
      <c r="AF1145" s="16">
        <v>41285</v>
      </c>
      <c r="AG1145" s="16" t="s">
        <v>14133</v>
      </c>
      <c r="AH1145" s="51" t="s">
        <v>495</v>
      </c>
      <c r="AI1145" s="120" t="s">
        <v>14251</v>
      </c>
      <c r="AJ1145" s="120" t="s">
        <v>4492</v>
      </c>
      <c r="AK1145" s="13"/>
    </row>
    <row r="1146" spans="1:37" s="17" customFormat="1" ht="15.75" customHeight="1">
      <c r="A1146" s="43">
        <v>4473</v>
      </c>
      <c r="B1146" s="35">
        <v>4473</v>
      </c>
      <c r="C1146" s="35">
        <v>4473</v>
      </c>
      <c r="D1146" s="37" t="str">
        <f>VLOOKUP(B1146,SAOM!B$2:H2803,7,0)</f>
        <v>SES-SAXO-4473</v>
      </c>
      <c r="E1146" s="15">
        <v>41165</v>
      </c>
      <c r="F1146" s="15">
        <f t="shared" si="61"/>
        <v>41210</v>
      </c>
      <c r="G1146" s="15">
        <f>VLOOKUP(B1146,SAOM!B$2:D2690,3,0)</f>
        <v>41210</v>
      </c>
      <c r="H1146" s="15">
        <f t="shared" si="58"/>
        <v>41225</v>
      </c>
      <c r="I1146" s="15" t="s">
        <v>497</v>
      </c>
      <c r="J1146" s="12" t="s">
        <v>511</v>
      </c>
      <c r="K1146" s="37" t="str">
        <f>VLOOKUP(B1146,SAOM!B$2:H2687,4,0)</f>
        <v>Aceito</v>
      </c>
      <c r="L1146" s="12" t="s">
        <v>495</v>
      </c>
      <c r="M1146" s="12" t="s">
        <v>497</v>
      </c>
      <c r="N1146" s="13" t="s">
        <v>1736</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5" t="str">
        <f>VLOOKUP(B1146,SAOM!B$2:O2687,11,0)</f>
        <v>35935-000</v>
      </c>
      <c r="X1146" s="37" t="str">
        <f>VLOOKUP(B1146,SAOM!B$2:Q2687,13,0)</f>
        <v>00:20:0E:10:55:26</v>
      </c>
      <c r="Y1146" s="15">
        <v>41261</v>
      </c>
      <c r="Z1146" s="13" t="s">
        <v>7855</v>
      </c>
      <c r="AA1146" s="16">
        <v>41261</v>
      </c>
      <c r="AB1146" s="32" t="str">
        <f>VLOOKUP(C1146,Relatorios!A$3:B1917,2,0)</f>
        <v>Pendente</v>
      </c>
      <c r="AC1146" s="45"/>
      <c r="AD1146" s="16" t="str">
        <f>VLOOKUP(B1146,SAOM!B$2:T2687,16,0)</f>
        <v>O telefone da secretaria foi alterado ((31) 3820-1827)</v>
      </c>
      <c r="AE1146" s="16">
        <f t="shared" si="59"/>
        <v>41351</v>
      </c>
      <c r="AF1146" s="16" t="s">
        <v>4492</v>
      </c>
      <c r="AG1146" s="16"/>
      <c r="AH1146" s="51"/>
      <c r="AI1146" s="120"/>
      <c r="AJ1146" s="120"/>
      <c r="AK1146" s="13"/>
    </row>
    <row r="1147" spans="1:37" s="17" customFormat="1" ht="15.75" customHeight="1">
      <c r="A1147" s="43">
        <v>4467</v>
      </c>
      <c r="B1147" s="35">
        <v>4467</v>
      </c>
      <c r="C1147" s="35">
        <v>4467</v>
      </c>
      <c r="D1147" s="37" t="str">
        <f>VLOOKUP(B1147,SAOM!B$2:H2804,7,0)</f>
        <v>-</v>
      </c>
      <c r="E1147" s="15">
        <v>41165</v>
      </c>
      <c r="F1147" s="15">
        <f t="shared" si="61"/>
        <v>41210</v>
      </c>
      <c r="G1147" s="15">
        <f>VLOOKUP(B1147,SAOM!B$2:D2691,3,0)</f>
        <v>41210</v>
      </c>
      <c r="H1147" s="15">
        <f t="shared" si="58"/>
        <v>41225</v>
      </c>
      <c r="I1147" s="15">
        <v>41254</v>
      </c>
      <c r="J1147" s="12" t="s">
        <v>756</v>
      </c>
      <c r="K1147" s="37" t="str">
        <f>VLOOKUP(B1147,SAOM!B$2:H2688,4,0)</f>
        <v>Paralisado</v>
      </c>
      <c r="L1147" s="12" t="s">
        <v>495</v>
      </c>
      <c r="M1147" s="12" t="s">
        <v>495</v>
      </c>
      <c r="N1147" s="13" t="s">
        <v>1736</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5"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9"/>
        <v>90</v>
      </c>
      <c r="AF1147" s="16" t="s">
        <v>4492</v>
      </c>
      <c r="AG1147" s="16"/>
      <c r="AH1147" s="51"/>
      <c r="AI1147" s="120"/>
      <c r="AJ1147" s="120"/>
      <c r="AK1147" s="13"/>
    </row>
    <row r="1148" spans="1:37" s="17" customFormat="1" ht="15.75" customHeight="1">
      <c r="A1148" s="43">
        <v>4465</v>
      </c>
      <c r="B1148" s="35">
        <v>4465</v>
      </c>
      <c r="C1148" s="35">
        <v>4465</v>
      </c>
      <c r="D1148" s="37" t="str">
        <f>VLOOKUP(B1148,SAOM!B$2:H2805,7,0)</f>
        <v>-</v>
      </c>
      <c r="E1148" s="15">
        <v>41165</v>
      </c>
      <c r="F1148" s="15">
        <f t="shared" si="61"/>
        <v>41210</v>
      </c>
      <c r="G1148" s="15">
        <f>VLOOKUP(B1148,SAOM!B$2:D2692,3,0)</f>
        <v>41210</v>
      </c>
      <c r="H1148" s="15">
        <f t="shared" si="58"/>
        <v>41225</v>
      </c>
      <c r="I1148" s="15" t="s">
        <v>497</v>
      </c>
      <c r="J1148" s="12" t="s">
        <v>744</v>
      </c>
      <c r="K1148" s="37" t="str">
        <f>VLOOKUP(B1148,SAOM!B$2:H2689,4,0)</f>
        <v>A agendar</v>
      </c>
      <c r="L1148" s="12" t="s">
        <v>495</v>
      </c>
      <c r="M1148" s="12" t="s">
        <v>495</v>
      </c>
      <c r="N1148" s="13" t="s">
        <v>2980</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5" t="str">
        <f>VLOOKUP(B1148,SAOM!B$2:O2689,11,0)</f>
        <v>39874-000</v>
      </c>
      <c r="X1148" s="37" t="str">
        <f>VLOOKUP(B1148,SAOM!B$2:Q2689,13,0)</f>
        <v>-</v>
      </c>
      <c r="Y1148" s="15"/>
      <c r="Z1148" s="13"/>
      <c r="AA1148" s="16"/>
      <c r="AB1148" s="32" t="e">
        <f>VLOOKUP(C1148,Relatorios!A$3:B1919,2,0)</f>
        <v>#N/A</v>
      </c>
      <c r="AC1148" s="45"/>
      <c r="AD1148" s="16" t="str">
        <f>VLOOKUP(B1148,SAOM!B$2:T2689,16,0)</f>
        <v xml:space="preserve">(33) 3626-9002 corresponde a secretaria de saude 
</v>
      </c>
      <c r="AE1148" s="16">
        <f t="shared" si="59"/>
        <v>90</v>
      </c>
      <c r="AF1148" s="16" t="s">
        <v>4492</v>
      </c>
      <c r="AG1148" s="16"/>
      <c r="AH1148" s="51"/>
      <c r="AI1148" s="120"/>
      <c r="AJ1148" s="120"/>
      <c r="AK1148" s="13"/>
    </row>
    <row r="1149" spans="1:37" s="62" customFormat="1" ht="15" customHeight="1">
      <c r="A1149" s="43">
        <v>3321</v>
      </c>
      <c r="B1149" s="35">
        <v>3321</v>
      </c>
      <c r="C1149" s="35">
        <v>3321</v>
      </c>
      <c r="D1149" s="37" t="str">
        <f>VLOOKUP(B1149,SAOM!B$2:H2806,7,0)</f>
        <v>SES-FRIO-3321</v>
      </c>
      <c r="E1149" s="28">
        <v>41165</v>
      </c>
      <c r="F1149" s="28">
        <f t="shared" si="61"/>
        <v>41210</v>
      </c>
      <c r="G1149" s="15">
        <f>VLOOKUP(B1149,SAOM!B$2:D2693,3,0)</f>
        <v>41210</v>
      </c>
      <c r="H1149" s="28">
        <f t="shared" si="58"/>
        <v>41225</v>
      </c>
      <c r="I1149" s="28" t="s">
        <v>497</v>
      </c>
      <c r="J1149" s="52" t="s">
        <v>511</v>
      </c>
      <c r="K1149" s="37" t="str">
        <f>VLOOKUP(B1149,SAOM!B$2:H2690,4,0)</f>
        <v>Aceito</v>
      </c>
      <c r="L1149" s="12" t="s">
        <v>495</v>
      </c>
      <c r="M1149" s="52" t="s">
        <v>497</v>
      </c>
      <c r="N1149" s="44" t="s">
        <v>7924</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5" t="str">
        <f>VLOOKUP(B1149,SAOM!B$2:O2690,11,0)</f>
        <v>35112-000</v>
      </c>
      <c r="X1149" s="37" t="str">
        <f>VLOOKUP(B1149,SAOM!B$2:Q2690,13,0)</f>
        <v>00:20:0e:10:57:3b</v>
      </c>
      <c r="Y1149" s="28">
        <v>41236</v>
      </c>
      <c r="Z1149" s="44" t="s">
        <v>9716</v>
      </c>
      <c r="AA1149" s="60">
        <v>41239</v>
      </c>
      <c r="AB1149" s="32">
        <f>VLOOKUP(C1149,Relatorios!A$3:B1920,2,0)</f>
        <v>41299</v>
      </c>
      <c r="AC1149" s="49"/>
      <c r="AD1149" s="16" t="str">
        <f>VLOOKUP(B1149,SAOM!B$2:T2690,16,0)</f>
        <v>-</v>
      </c>
      <c r="AE1149" s="60">
        <f t="shared" si="59"/>
        <v>41329</v>
      </c>
      <c r="AF1149" s="60" t="s">
        <v>4492</v>
      </c>
      <c r="AG1149" s="60"/>
      <c r="AH1149" s="187"/>
      <c r="AI1149" s="121"/>
      <c r="AJ1149" s="121"/>
      <c r="AK1149" s="44"/>
    </row>
    <row r="1150" spans="1:37" s="62" customFormat="1" ht="15.75" customHeight="1">
      <c r="A1150" s="43">
        <v>4455</v>
      </c>
      <c r="B1150" s="35">
        <v>4455</v>
      </c>
      <c r="C1150" s="35">
        <v>4455</v>
      </c>
      <c r="D1150" s="37" t="str">
        <f>VLOOKUP(B1150,SAOM!B$2:H2807,7,0)</f>
        <v>SES-MOAS-4455</v>
      </c>
      <c r="E1150" s="28">
        <v>41165</v>
      </c>
      <c r="F1150" s="28">
        <f t="shared" si="61"/>
        <v>41210</v>
      </c>
      <c r="G1150" s="15">
        <f>VLOOKUP(B1150,SAOM!B$2:D2694,3,0)</f>
        <v>41210</v>
      </c>
      <c r="H1150" s="28">
        <f t="shared" si="58"/>
        <v>41225</v>
      </c>
      <c r="I1150" s="28" t="s">
        <v>497</v>
      </c>
      <c r="J1150" s="52" t="s">
        <v>511</v>
      </c>
      <c r="K1150" s="37" t="str">
        <f>VLOOKUP(B1150,SAOM!B$2:H2691,4,0)</f>
        <v>Aceito</v>
      </c>
      <c r="L1150" s="12" t="s">
        <v>495</v>
      </c>
      <c r="M1150" s="52" t="s">
        <v>497</v>
      </c>
      <c r="N1150" s="44" t="s">
        <v>7929</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5" t="str">
        <f>VLOOKUP(B1150,SAOM!B$2:O2691,11,0)</f>
        <v>38420-000</v>
      </c>
      <c r="X1150" s="37" t="str">
        <f>VLOOKUP(B1150,SAOM!B$2:Q2691,13,0)</f>
        <v>00:20:0e:10:4a:9b</v>
      </c>
      <c r="Y1150" s="28">
        <v>41205</v>
      </c>
      <c r="Z1150" s="44" t="s">
        <v>7857</v>
      </c>
      <c r="AA1150" s="60">
        <v>41205</v>
      </c>
      <c r="AB1150" s="32">
        <f>VLOOKUP(C1150,Relatorios!A$3:B1921,2,0)</f>
        <v>41254</v>
      </c>
      <c r="AC1150" s="49"/>
      <c r="AD1150" s="16" t="str">
        <f>VLOOKUP(B1150,SAOM!B$2:T2691,16,0)</f>
        <v>-</v>
      </c>
      <c r="AE1150" s="60">
        <f t="shared" si="59"/>
        <v>41295</v>
      </c>
      <c r="AF1150" s="60" t="s">
        <v>4492</v>
      </c>
      <c r="AG1150" s="60"/>
      <c r="AH1150" s="187"/>
      <c r="AI1150" s="121"/>
      <c r="AJ1150" s="121"/>
      <c r="AK1150" s="44"/>
    </row>
    <row r="1151" spans="1:37" s="62" customFormat="1" ht="15.75" customHeight="1">
      <c r="A1151" s="43">
        <v>4456</v>
      </c>
      <c r="B1151" s="35">
        <v>4456</v>
      </c>
      <c r="C1151" s="35">
        <v>4456</v>
      </c>
      <c r="D1151" s="37" t="str">
        <f>VLOOKUP(B1151,SAOM!B$2:H2808,7,0)</f>
        <v>SES-MOAS-4456</v>
      </c>
      <c r="E1151" s="28">
        <v>41165</v>
      </c>
      <c r="F1151" s="28">
        <f t="shared" si="61"/>
        <v>41210</v>
      </c>
      <c r="G1151" s="15">
        <f>VLOOKUP(B1151,SAOM!B$2:D2695,3,0)</f>
        <v>41210</v>
      </c>
      <c r="H1151" s="28">
        <f t="shared" si="58"/>
        <v>41225</v>
      </c>
      <c r="I1151" s="28" t="s">
        <v>497</v>
      </c>
      <c r="J1151" s="52" t="s">
        <v>511</v>
      </c>
      <c r="K1151" s="37" t="str">
        <f>VLOOKUP(B1151,SAOM!B$2:H2692,4,0)</f>
        <v>Aceito</v>
      </c>
      <c r="L1151" s="12" t="s">
        <v>495</v>
      </c>
      <c r="M1151" s="52" t="s">
        <v>497</v>
      </c>
      <c r="N1151" s="44" t="s">
        <v>7929</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5" t="str">
        <f>VLOOKUP(B1151,SAOM!B$2:O2692,11,0)</f>
        <v>38420-000</v>
      </c>
      <c r="X1151" s="37" t="str">
        <f>VLOOKUP(B1151,SAOM!B$2:Q2692,13,0)</f>
        <v>00:20:0E:10:4C:4D</v>
      </c>
      <c r="Y1151" s="28">
        <v>41198</v>
      </c>
      <c r="Z1151" s="44" t="s">
        <v>7857</v>
      </c>
      <c r="AA1151" s="60">
        <v>41198</v>
      </c>
      <c r="AB1151" s="32">
        <f>VLOOKUP(C1151,Relatorios!A$3:B1922,2,0)</f>
        <v>41254</v>
      </c>
      <c r="AC1151" s="49"/>
      <c r="AD1151" s="16" t="str">
        <f>VLOOKUP(B1151,SAOM!B$2:T2692,16,0)</f>
        <v>-</v>
      </c>
      <c r="AE1151" s="60">
        <f t="shared" si="59"/>
        <v>41288</v>
      </c>
      <c r="AF1151" s="60" t="s">
        <v>4492</v>
      </c>
      <c r="AG1151" s="60"/>
      <c r="AH1151" s="187"/>
      <c r="AI1151" s="121"/>
      <c r="AJ1151" s="121"/>
      <c r="AK1151" s="44"/>
    </row>
    <row r="1152" spans="1:37" s="62" customFormat="1" ht="15.75" customHeight="1">
      <c r="A1152" s="43">
        <v>4454</v>
      </c>
      <c r="B1152" s="35">
        <v>4454</v>
      </c>
      <c r="C1152" s="35">
        <v>4454</v>
      </c>
      <c r="D1152" s="37" t="str">
        <f>VLOOKUP(B1152,SAOM!B$2:H2809,7,0)</f>
        <v>SES-MOAS-4454</v>
      </c>
      <c r="E1152" s="28">
        <v>41165</v>
      </c>
      <c r="F1152" s="28">
        <f t="shared" si="61"/>
        <v>41210</v>
      </c>
      <c r="G1152" s="15">
        <f>VLOOKUP(B1152,SAOM!B$2:D2696,3,0)</f>
        <v>41210</v>
      </c>
      <c r="H1152" s="28">
        <f t="shared" si="58"/>
        <v>41225</v>
      </c>
      <c r="I1152" s="28" t="s">
        <v>497</v>
      </c>
      <c r="J1152" s="52" t="s">
        <v>511</v>
      </c>
      <c r="K1152" s="37" t="str">
        <f>VLOOKUP(B1152,SAOM!B$2:H2693,4,0)</f>
        <v>Aceito</v>
      </c>
      <c r="L1152" s="12" t="s">
        <v>495</v>
      </c>
      <c r="M1152" s="52" t="s">
        <v>497</v>
      </c>
      <c r="N1152" s="44" t="s">
        <v>7929</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5" t="str">
        <f>VLOOKUP(B1152,SAOM!B$2:O2693,11,0)</f>
        <v>38420-000</v>
      </c>
      <c r="X1152" s="37" t="str">
        <f>VLOOKUP(B1152,SAOM!B$2:Q2693,13,0)</f>
        <v>00:20:0e:10:4a:6d</v>
      </c>
      <c r="Y1152" s="28">
        <v>41192</v>
      </c>
      <c r="Z1152" s="44" t="s">
        <v>7857</v>
      </c>
      <c r="AA1152" s="60">
        <v>41205</v>
      </c>
      <c r="AB1152" s="32">
        <f>VLOOKUP(C1152,Relatorios!A$3:B1923,2,0)</f>
        <v>41254</v>
      </c>
      <c r="AC1152" s="49"/>
      <c r="AD1152" s="16" t="str">
        <f>VLOOKUP(B1152,SAOM!B$2:T2693,16,0)</f>
        <v>-</v>
      </c>
      <c r="AE1152" s="60">
        <f t="shared" si="59"/>
        <v>41295</v>
      </c>
      <c r="AF1152" s="60" t="s">
        <v>4492</v>
      </c>
      <c r="AG1152" s="60"/>
      <c r="AH1152" s="187"/>
      <c r="AI1152" s="121"/>
      <c r="AJ1152" s="121"/>
      <c r="AK1152" s="44"/>
    </row>
    <row r="1153" spans="1:37" s="62" customFormat="1" ht="15.75" customHeight="1">
      <c r="A1153" s="43">
        <v>4453</v>
      </c>
      <c r="B1153" s="35">
        <v>4453</v>
      </c>
      <c r="C1153" s="35">
        <v>4453</v>
      </c>
      <c r="D1153" s="37" t="str">
        <f>VLOOKUP(B1153,SAOM!B$2:H2810,7,0)</f>
        <v>SES-MOAS-4453</v>
      </c>
      <c r="E1153" s="28">
        <v>41165</v>
      </c>
      <c r="F1153" s="28">
        <f t="shared" si="61"/>
        <v>41210</v>
      </c>
      <c r="G1153" s="15">
        <f>VLOOKUP(B1153,SAOM!B$2:D2697,3,0)</f>
        <v>41210</v>
      </c>
      <c r="H1153" s="28">
        <f t="shared" si="58"/>
        <v>41225</v>
      </c>
      <c r="I1153" s="28" t="s">
        <v>497</v>
      </c>
      <c r="J1153" s="52" t="s">
        <v>511</v>
      </c>
      <c r="K1153" s="37" t="str">
        <f>VLOOKUP(B1153,SAOM!B$2:H2694,4,0)</f>
        <v>Aceito</v>
      </c>
      <c r="L1153" s="12" t="s">
        <v>495</v>
      </c>
      <c r="M1153" s="52" t="s">
        <v>497</v>
      </c>
      <c r="N1153" s="44" t="s">
        <v>7929</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5" t="str">
        <f>VLOOKUP(B1153,SAOM!B$2:O2694,11,0)</f>
        <v>38420-000</v>
      </c>
      <c r="X1153" s="37" t="str">
        <f>VLOOKUP(B1153,SAOM!B$2:Q2694,13,0)</f>
        <v>00:20:0e:10:4c:d6</v>
      </c>
      <c r="Y1153" s="28">
        <v>41201</v>
      </c>
      <c r="Z1153" s="44" t="s">
        <v>7857</v>
      </c>
      <c r="AA1153" s="60">
        <v>41205</v>
      </c>
      <c r="AB1153" s="32">
        <f>VLOOKUP(C1153,Relatorios!A$3:B1924,2,0)</f>
        <v>41254</v>
      </c>
      <c r="AC1153" s="49"/>
      <c r="AD1153" s="16" t="str">
        <f>VLOOKUP(B1153,SAOM!B$2:T2694,16,0)</f>
        <v>-</v>
      </c>
      <c r="AE1153" s="60">
        <f t="shared" si="59"/>
        <v>41295</v>
      </c>
      <c r="AF1153" s="60" t="s">
        <v>4492</v>
      </c>
      <c r="AG1153" s="60"/>
      <c r="AH1153" s="187"/>
      <c r="AI1153" s="121"/>
      <c r="AJ1153" s="121"/>
      <c r="AK1153" s="44"/>
    </row>
    <row r="1154" spans="1:37" s="62" customFormat="1" ht="15.75" customHeight="1">
      <c r="A1154" s="43">
        <v>4452</v>
      </c>
      <c r="B1154" s="35">
        <v>4452</v>
      </c>
      <c r="C1154" s="35">
        <v>4452</v>
      </c>
      <c r="D1154" s="37" t="str">
        <f>VLOOKUP(B1154,SAOM!B$2:H2811,7,0)</f>
        <v>SES-MOAS-4452</v>
      </c>
      <c r="E1154" s="28">
        <v>41165</v>
      </c>
      <c r="F1154" s="28">
        <f t="shared" si="61"/>
        <v>41210</v>
      </c>
      <c r="G1154" s="15">
        <f>VLOOKUP(B1154,SAOM!B$2:D2698,3,0)</f>
        <v>41210</v>
      </c>
      <c r="H1154" s="28">
        <f t="shared" si="58"/>
        <v>41225</v>
      </c>
      <c r="I1154" s="28" t="s">
        <v>497</v>
      </c>
      <c r="J1154" s="52" t="s">
        <v>511</v>
      </c>
      <c r="K1154" s="37" t="str">
        <f>VLOOKUP(B1154,SAOM!B$2:H2695,4,0)</f>
        <v>Aceito</v>
      </c>
      <c r="L1154" s="12" t="s">
        <v>495</v>
      </c>
      <c r="M1154" s="52" t="s">
        <v>497</v>
      </c>
      <c r="N1154" s="44" t="s">
        <v>7929</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5" t="str">
        <f>VLOOKUP(B1154,SAOM!B$2:O2695,11,0)</f>
        <v>38420-000</v>
      </c>
      <c r="X1154" s="37" t="str">
        <f>VLOOKUP(B1154,SAOM!B$2:Q2695,13,0)</f>
        <v>00:20:0e:10:4a:69</v>
      </c>
      <c r="Y1154" s="28">
        <v>41198</v>
      </c>
      <c r="Z1154" s="44" t="s">
        <v>7857</v>
      </c>
      <c r="AA1154" s="60">
        <v>41198</v>
      </c>
      <c r="AB1154" s="32">
        <f>VLOOKUP(C1154,Relatorios!A$3:B1925,2,0)</f>
        <v>41254</v>
      </c>
      <c r="AC1154" s="49"/>
      <c r="AD1154" s="16" t="str">
        <f>VLOOKUP(B1154,SAOM!B$2:T2695,16,0)</f>
        <v>-</v>
      </c>
      <c r="AE1154" s="60">
        <f t="shared" si="59"/>
        <v>41288</v>
      </c>
      <c r="AF1154" s="60" t="s">
        <v>4492</v>
      </c>
      <c r="AG1154" s="60"/>
      <c r="AH1154" s="187"/>
      <c r="AI1154" s="121"/>
      <c r="AJ1154" s="121"/>
      <c r="AK1154" s="44"/>
    </row>
    <row r="1155" spans="1:37" s="62" customFormat="1" ht="15.75" customHeight="1">
      <c r="A1155" s="43">
        <v>4451</v>
      </c>
      <c r="B1155" s="35">
        <v>4451</v>
      </c>
      <c r="C1155" s="35">
        <v>4451</v>
      </c>
      <c r="D1155" s="37" t="str">
        <f>VLOOKUP(B1155,SAOM!B$2:H2812,7,0)</f>
        <v>SES-MOAS-4451</v>
      </c>
      <c r="E1155" s="28">
        <v>41165</v>
      </c>
      <c r="F1155" s="28">
        <f t="shared" si="61"/>
        <v>41210</v>
      </c>
      <c r="G1155" s="15">
        <f>VLOOKUP(B1155,SAOM!B$2:D2699,3,0)</f>
        <v>41210</v>
      </c>
      <c r="H1155" s="28">
        <f t="shared" si="58"/>
        <v>41225</v>
      </c>
      <c r="I1155" s="28" t="s">
        <v>497</v>
      </c>
      <c r="J1155" s="52" t="s">
        <v>511</v>
      </c>
      <c r="K1155" s="37" t="str">
        <f>VLOOKUP(B1155,SAOM!B$2:H2696,4,0)</f>
        <v>Aceito</v>
      </c>
      <c r="L1155" s="12" t="s">
        <v>495</v>
      </c>
      <c r="M1155" s="52" t="s">
        <v>497</v>
      </c>
      <c r="N1155" s="44" t="s">
        <v>7929</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5" t="str">
        <f>VLOOKUP(B1155,SAOM!B$2:O2696,11,0)</f>
        <v>38420-000</v>
      </c>
      <c r="X1155" s="37" t="str">
        <f>VLOOKUP(B1155,SAOM!B$2:Q2696,13,0)</f>
        <v>00:20:0E:10:4A:65</v>
      </c>
      <c r="Y1155" s="28">
        <v>41193</v>
      </c>
      <c r="Z1155" s="44" t="s">
        <v>7857</v>
      </c>
      <c r="AA1155" s="60">
        <v>41193</v>
      </c>
      <c r="AB1155" s="32">
        <f>VLOOKUP(C1155,Relatorios!A$3:B1926,2,0)</f>
        <v>41254</v>
      </c>
      <c r="AC1155" s="49"/>
      <c r="AD1155" s="16" t="str">
        <f>VLOOKUP(B1155,SAOM!B$2:T2696,16,0)</f>
        <v>-</v>
      </c>
      <c r="AE1155" s="60">
        <f t="shared" si="59"/>
        <v>41283</v>
      </c>
      <c r="AF1155" s="60" t="s">
        <v>4492</v>
      </c>
      <c r="AG1155" s="60"/>
      <c r="AH1155" s="187"/>
      <c r="AI1155" s="121"/>
      <c r="AJ1155" s="121"/>
      <c r="AK1155" s="44"/>
    </row>
    <row r="1156" spans="1:37" s="62" customFormat="1" ht="15.75" customHeight="1">
      <c r="A1156" s="43">
        <v>4450</v>
      </c>
      <c r="B1156" s="35">
        <v>4450</v>
      </c>
      <c r="C1156" s="35">
        <v>4450</v>
      </c>
      <c r="D1156" s="37" t="str">
        <f>VLOOKUP(B1156,SAOM!B$2:H2813,7,0)</f>
        <v>SES-MOAS-4450</v>
      </c>
      <c r="E1156" s="28">
        <v>41165</v>
      </c>
      <c r="F1156" s="28">
        <f t="shared" si="61"/>
        <v>41210</v>
      </c>
      <c r="G1156" s="15">
        <f>VLOOKUP(B1156,SAOM!B$2:D2700,3,0)</f>
        <v>41210</v>
      </c>
      <c r="H1156" s="28">
        <f t="shared" si="58"/>
        <v>41225</v>
      </c>
      <c r="I1156" s="28" t="s">
        <v>497</v>
      </c>
      <c r="J1156" s="52" t="s">
        <v>511</v>
      </c>
      <c r="K1156" s="37" t="str">
        <f>VLOOKUP(B1156,SAOM!B$2:H2697,4,0)</f>
        <v>Aceito</v>
      </c>
      <c r="L1156" s="12" t="s">
        <v>495</v>
      </c>
      <c r="M1156" s="52" t="s">
        <v>497</v>
      </c>
      <c r="N1156" s="44" t="s">
        <v>7929</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5" t="str">
        <f>VLOOKUP(B1156,SAOM!B$2:O2697,11,0)</f>
        <v>38420-000</v>
      </c>
      <c r="X1156" s="37" t="str">
        <f>VLOOKUP(B1156,SAOM!B$2:Q2697,13,0)</f>
        <v>00:20:0E:10:4C:60</v>
      </c>
      <c r="Y1156" s="28">
        <v>41198</v>
      </c>
      <c r="Z1156" s="44" t="s">
        <v>7857</v>
      </c>
      <c r="AA1156" s="60">
        <v>41198</v>
      </c>
      <c r="AB1156" s="32">
        <f>VLOOKUP(C1156,Relatorios!A$3:B1927,2,0)</f>
        <v>41254</v>
      </c>
      <c r="AC1156" s="49"/>
      <c r="AD1156" s="16" t="str">
        <f>VLOOKUP(B1156,SAOM!B$2:T2697,16,0)</f>
        <v>-</v>
      </c>
      <c r="AE1156" s="60">
        <f t="shared" si="59"/>
        <v>41288</v>
      </c>
      <c r="AF1156" s="60">
        <v>41278</v>
      </c>
      <c r="AG1156" s="60" t="s">
        <v>14127</v>
      </c>
      <c r="AH1156" s="187" t="s">
        <v>495</v>
      </c>
      <c r="AI1156" s="121" t="s">
        <v>14129</v>
      </c>
      <c r="AJ1156" s="121" t="s">
        <v>4492</v>
      </c>
      <c r="AK1156" s="44"/>
    </row>
    <row r="1157" spans="1:37" s="17" customFormat="1" ht="15.75" customHeight="1">
      <c r="A1157" s="43">
        <v>4449</v>
      </c>
      <c r="B1157" s="35">
        <v>4449</v>
      </c>
      <c r="C1157" s="35">
        <v>4449</v>
      </c>
      <c r="D1157" s="37" t="str">
        <f>VLOOKUP(B1157,SAOM!B$2:H2814,7,0)</f>
        <v>-</v>
      </c>
      <c r="E1157" s="15">
        <v>41165</v>
      </c>
      <c r="F1157" s="15">
        <f t="shared" si="61"/>
        <v>41210</v>
      </c>
      <c r="G1157" s="15">
        <f>VLOOKUP(B1157,SAOM!B$2:D2701,3,0)</f>
        <v>41210</v>
      </c>
      <c r="H1157" s="15">
        <f t="shared" si="58"/>
        <v>41225</v>
      </c>
      <c r="I1157" s="15" t="s">
        <v>497</v>
      </c>
      <c r="J1157" s="12" t="s">
        <v>1406</v>
      </c>
      <c r="K1157" s="37" t="str">
        <f>VLOOKUP(B1157,SAOM!B$2:H2698,4,0)</f>
        <v>Agendado</v>
      </c>
      <c r="L1157" s="12" t="s">
        <v>1406</v>
      </c>
      <c r="M1157" s="12" t="s">
        <v>1406</v>
      </c>
      <c r="N1157" s="13" t="s">
        <v>3353</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5"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si="59"/>
        <v>90</v>
      </c>
      <c r="AF1157" s="16" t="s">
        <v>4492</v>
      </c>
      <c r="AG1157" s="16"/>
      <c r="AH1157" s="51"/>
      <c r="AI1157" s="120"/>
      <c r="AJ1157" s="120"/>
      <c r="AK1157" s="13"/>
    </row>
    <row r="1158" spans="1:37" s="17" customFormat="1" ht="15.75" customHeight="1">
      <c r="A1158" s="43">
        <v>4448</v>
      </c>
      <c r="B1158" s="35">
        <v>4448</v>
      </c>
      <c r="C1158" s="35">
        <v>4448</v>
      </c>
      <c r="D1158" s="37" t="str">
        <f>VLOOKUP(B1158,SAOM!B$2:H2815,7,0)</f>
        <v>-</v>
      </c>
      <c r="E1158" s="15">
        <v>41165</v>
      </c>
      <c r="F1158" s="15">
        <f t="shared" si="61"/>
        <v>41210</v>
      </c>
      <c r="G1158" s="15">
        <f>VLOOKUP(B1158,SAOM!B$2:D2702,3,0)</f>
        <v>41210</v>
      </c>
      <c r="H1158" s="15">
        <f t="shared" si="58"/>
        <v>41225</v>
      </c>
      <c r="I1158" s="15" t="s">
        <v>497</v>
      </c>
      <c r="J1158" s="12" t="s">
        <v>1406</v>
      </c>
      <c r="K1158" s="37" t="str">
        <f>VLOOKUP(B1158,SAOM!B$2:H2699,4,0)</f>
        <v>Agendado</v>
      </c>
      <c r="L1158" s="12" t="s">
        <v>1406</v>
      </c>
      <c r="M1158" s="12" t="s">
        <v>1406</v>
      </c>
      <c r="N1158" s="13" t="s">
        <v>3353</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5"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59"/>
        <v>90</v>
      </c>
      <c r="AF1158" s="16" t="s">
        <v>4492</v>
      </c>
      <c r="AG1158" s="16"/>
      <c r="AH1158" s="51"/>
      <c r="AI1158" s="120"/>
      <c r="AJ1158" s="120"/>
      <c r="AK1158" s="13"/>
    </row>
    <row r="1159" spans="1:37" s="17" customFormat="1" ht="15.75" customHeight="1">
      <c r="A1159" s="43">
        <v>4447</v>
      </c>
      <c r="B1159" s="35">
        <v>4447</v>
      </c>
      <c r="C1159" s="35">
        <v>4447</v>
      </c>
      <c r="D1159" s="37" t="str">
        <f>VLOOKUP(B1159,SAOM!B$2:H2816,7,0)</f>
        <v>-</v>
      </c>
      <c r="E1159" s="15">
        <v>41165</v>
      </c>
      <c r="F1159" s="15">
        <f t="shared" si="61"/>
        <v>41210</v>
      </c>
      <c r="G1159" s="15">
        <f>VLOOKUP(B1159,SAOM!B$2:D2703,3,0)</f>
        <v>41210</v>
      </c>
      <c r="H1159" s="15">
        <f t="shared" si="58"/>
        <v>41225</v>
      </c>
      <c r="I1159" s="15" t="s">
        <v>497</v>
      </c>
      <c r="J1159" s="12" t="s">
        <v>744</v>
      </c>
      <c r="K1159" s="37" t="str">
        <f>VLOOKUP(B1159,SAOM!B$2:H2700,4,0)</f>
        <v>Agendado</v>
      </c>
      <c r="L1159" s="12" t="s">
        <v>495</v>
      </c>
      <c r="M1159" s="12" t="s">
        <v>495</v>
      </c>
      <c r="N1159" s="13" t="s">
        <v>2039</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5"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59"/>
        <v>90</v>
      </c>
      <c r="AF1159" s="16" t="s">
        <v>4492</v>
      </c>
      <c r="AG1159" s="16"/>
      <c r="AH1159" s="51"/>
      <c r="AI1159" s="120"/>
      <c r="AJ1159" s="120"/>
      <c r="AK1159" s="13"/>
    </row>
    <row r="1160" spans="1:37" s="17" customFormat="1" ht="15.75" customHeight="1">
      <c r="A1160" s="43">
        <v>4444</v>
      </c>
      <c r="B1160" s="35">
        <v>4444</v>
      </c>
      <c r="C1160" s="35">
        <v>4444</v>
      </c>
      <c r="D1160" s="37" t="str">
        <f>VLOOKUP(B1160,SAOM!B$2:H2817,7,0)</f>
        <v>SES-DOIM-4444</v>
      </c>
      <c r="E1160" s="15">
        <v>41165</v>
      </c>
      <c r="F1160" s="15">
        <f t="shared" si="61"/>
        <v>41210</v>
      </c>
      <c r="G1160" s="15">
        <f>VLOOKUP(B1160,SAOM!B$2:D2704,3,0)</f>
        <v>41210</v>
      </c>
      <c r="H1160" s="15">
        <f t="shared" si="58"/>
        <v>41225</v>
      </c>
      <c r="I1160" s="15" t="s">
        <v>497</v>
      </c>
      <c r="J1160" s="12" t="s">
        <v>511</v>
      </c>
      <c r="K1160" s="37" t="str">
        <f>VLOOKUP(B1160,SAOM!B$2:H2701,4,0)</f>
        <v>Aceito</v>
      </c>
      <c r="L1160" s="12" t="s">
        <v>495</v>
      </c>
      <c r="M1160" s="12" t="s">
        <v>497</v>
      </c>
      <c r="N1160" s="13" t="s">
        <v>4495</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5" t="str">
        <f>VLOOKUP(B1160,SAOM!B$2:O2701,11,0)</f>
        <v>35865-000</v>
      </c>
      <c r="X1160" s="37" t="str">
        <f>VLOOKUP(B1160,SAOM!B$2:Q2701,13,0)</f>
        <v>00:20:0E:10:4A:61</v>
      </c>
      <c r="Y1160" s="15">
        <v>41242</v>
      </c>
      <c r="Z1160" s="13" t="s">
        <v>6071</v>
      </c>
      <c r="AA1160" s="16">
        <v>41242</v>
      </c>
      <c r="AB1160" s="32" t="str">
        <f>VLOOKUP(C1160,Relatorios!A$3:B1931,2,0)</f>
        <v>Pendente</v>
      </c>
      <c r="AC1160" s="45"/>
      <c r="AD1160" s="16" t="str">
        <f>VLOOKUP(B1160,SAOM!B$2:T2701,16,0)</f>
        <v>-</v>
      </c>
      <c r="AE1160" s="16">
        <f t="shared" si="59"/>
        <v>41332</v>
      </c>
      <c r="AF1160" s="16">
        <v>41285</v>
      </c>
      <c r="AG1160" s="16" t="s">
        <v>14127</v>
      </c>
      <c r="AH1160" s="51" t="s">
        <v>495</v>
      </c>
      <c r="AI1160" s="120" t="s">
        <v>14247</v>
      </c>
      <c r="AJ1160" s="120" t="s">
        <v>4492</v>
      </c>
      <c r="AK1160" s="13"/>
    </row>
    <row r="1161" spans="1:37" s="62" customFormat="1" ht="15.75" customHeight="1">
      <c r="A1161" s="43">
        <v>4438</v>
      </c>
      <c r="B1161" s="35">
        <v>4438</v>
      </c>
      <c r="C1161" s="35">
        <v>4438</v>
      </c>
      <c r="D1161" s="37" t="str">
        <f>VLOOKUP(B1161,SAOM!B$2:H2818,7,0)</f>
        <v>SES-CADE-4438</v>
      </c>
      <c r="E1161" s="28">
        <v>41165</v>
      </c>
      <c r="F1161" s="28">
        <f t="shared" si="61"/>
        <v>41210</v>
      </c>
      <c r="G1161" s="15">
        <f>VLOOKUP(B1161,SAOM!B$2:D2705,3,0)</f>
        <v>41210</v>
      </c>
      <c r="H1161" s="28">
        <f t="shared" si="58"/>
        <v>41225</v>
      </c>
      <c r="I1161" s="28" t="s">
        <v>497</v>
      </c>
      <c r="J1161" s="52" t="s">
        <v>511</v>
      </c>
      <c r="K1161" s="37" t="str">
        <f>VLOOKUP(B1161,SAOM!B$2:H2702,4,0)</f>
        <v>Aceito</v>
      </c>
      <c r="L1161" s="12" t="s">
        <v>495</v>
      </c>
      <c r="M1161" s="52" t="s">
        <v>497</v>
      </c>
      <c r="N1161" s="44" t="s">
        <v>1950</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5" t="str">
        <f>VLOOKUP(B1161,SAOM!B$2:O2702,11,0)</f>
        <v>35123-000</v>
      </c>
      <c r="X1161" s="37" t="str">
        <f>VLOOKUP(B1161,SAOM!B$2:Q2702,13,0)</f>
        <v>00:20:0E:10:57:7D</v>
      </c>
      <c r="Y1161" s="28">
        <v>41226</v>
      </c>
      <c r="Z1161" s="44" t="s">
        <v>1600</v>
      </c>
      <c r="AA1161" s="60">
        <v>41227</v>
      </c>
      <c r="AB1161" s="32">
        <f>VLOOKUP(C1161,Relatorios!A$3:B1932,2,0)</f>
        <v>41277</v>
      </c>
      <c r="AC1161" s="49"/>
      <c r="AD1161" s="16" t="str">
        <f>VLOOKUP(B1161,SAOM!B$2:T2702,16,0)</f>
        <v>-</v>
      </c>
      <c r="AE1161" s="60">
        <f t="shared" si="59"/>
        <v>41317</v>
      </c>
      <c r="AF1161" s="60" t="s">
        <v>4492</v>
      </c>
      <c r="AG1161" s="60"/>
      <c r="AH1161" s="187"/>
      <c r="AI1161" s="121"/>
      <c r="AJ1161" s="121"/>
      <c r="AK1161" s="44"/>
    </row>
    <row r="1162" spans="1:37" s="17" customFormat="1" ht="15.75" customHeight="1">
      <c r="A1162" s="35">
        <v>4446</v>
      </c>
      <c r="B1162" s="35">
        <v>4446</v>
      </c>
      <c r="C1162" s="35">
        <v>4446</v>
      </c>
      <c r="D1162" s="37" t="str">
        <f>VLOOKUP(B1162,SAOM!B$2:H2819,7,0)</f>
        <v>SES-FRIS-4446</v>
      </c>
      <c r="E1162" s="15">
        <v>41165</v>
      </c>
      <c r="F1162" s="15">
        <f t="shared" si="61"/>
        <v>41210</v>
      </c>
      <c r="G1162" s="15">
        <f>VLOOKUP(B1162,SAOM!B$2:D2706,3,0)</f>
        <v>41210</v>
      </c>
      <c r="H1162" s="15">
        <f t="shared" si="58"/>
        <v>41225</v>
      </c>
      <c r="I1162" s="15" t="s">
        <v>497</v>
      </c>
      <c r="J1162" s="12" t="s">
        <v>511</v>
      </c>
      <c r="K1162" s="37" t="str">
        <f>VLOOKUP(B1162,SAOM!B$2:H2703,4,0)</f>
        <v>Aceito</v>
      </c>
      <c r="L1162" s="12" t="s">
        <v>495</v>
      </c>
      <c r="M1162" s="12" t="s">
        <v>497</v>
      </c>
      <c r="N1162" s="13" t="s">
        <v>3923</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5" t="str">
        <f>VLOOKUP(B1162,SAOM!B$2:O2703,11,0)</f>
        <v>39695-000</v>
      </c>
      <c r="X1162" s="37" t="str">
        <f>VLOOKUP(B1162,SAOM!B$2:Q2703,13,0)</f>
        <v>00:20:0e:10:54:dc</v>
      </c>
      <c r="Y1162" s="15">
        <v>41264</v>
      </c>
      <c r="Z1162" s="13" t="s">
        <v>6071</v>
      </c>
      <c r="AA1162" s="16">
        <v>41269</v>
      </c>
      <c r="AB1162" s="32" t="str">
        <f>VLOOKUP(C1162,Relatorios!A$3:B1933,2,0)</f>
        <v>Pendente</v>
      </c>
      <c r="AC1162" s="45"/>
      <c r="AD1162" s="16" t="str">
        <f>VLOOKUP(B1162,SAOM!B$2:T2703,16,0)</f>
        <v>-</v>
      </c>
      <c r="AE1162" s="16">
        <f t="shared" si="59"/>
        <v>41359</v>
      </c>
      <c r="AF1162" s="16" t="s">
        <v>4492</v>
      </c>
      <c r="AG1162" s="16"/>
      <c r="AH1162" s="51"/>
      <c r="AI1162" s="120"/>
      <c r="AJ1162" s="120"/>
      <c r="AK1162" s="13"/>
    </row>
    <row r="1163" spans="1:37" s="62" customFormat="1" ht="15.75" customHeight="1">
      <c r="A1163" s="43">
        <v>4440</v>
      </c>
      <c r="B1163" s="35">
        <v>4440</v>
      </c>
      <c r="C1163" s="35">
        <v>4440</v>
      </c>
      <c r="D1163" s="37" t="str">
        <f>VLOOKUP(B1163,SAOM!B$2:H2820,7,0)</f>
        <v>SES-COEL-4440</v>
      </c>
      <c r="E1163" s="28">
        <v>41165</v>
      </c>
      <c r="F1163" s="28">
        <f t="shared" si="61"/>
        <v>41210</v>
      </c>
      <c r="G1163" s="15">
        <f>VLOOKUP(B1163,SAOM!B$2:D2707,3,0)</f>
        <v>41210</v>
      </c>
      <c r="H1163" s="28">
        <f t="shared" si="58"/>
        <v>41225</v>
      </c>
      <c r="I1163" s="28" t="s">
        <v>497</v>
      </c>
      <c r="J1163" s="52" t="s">
        <v>511</v>
      </c>
      <c r="K1163" s="37" t="str">
        <f>VLOOKUP(B1163,SAOM!B$2:H2704,4,0)</f>
        <v>Aceito</v>
      </c>
      <c r="L1163" s="12" t="s">
        <v>495</v>
      </c>
      <c r="M1163" s="52" t="s">
        <v>497</v>
      </c>
      <c r="N1163" s="44" t="s">
        <v>7711</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5" t="str">
        <f>VLOOKUP(B1163,SAOM!B$2:O2704,11,0)</f>
        <v>38550-000</v>
      </c>
      <c r="X1163" s="37" t="str">
        <f>VLOOKUP(B1163,SAOM!B$2:Q2704,13,0)</f>
        <v>00:20:0E:10:4A:FE</v>
      </c>
      <c r="Y1163" s="28">
        <v>41187</v>
      </c>
      <c r="Z1163" s="44" t="s">
        <v>6071</v>
      </c>
      <c r="AA1163" s="60">
        <v>41187</v>
      </c>
      <c r="AB1163" s="32">
        <f>VLOOKUP(C1163,Relatorios!A$3:B1934,2,0)</f>
        <v>41291</v>
      </c>
      <c r="AC1163" s="49"/>
      <c r="AD1163" s="16" t="str">
        <f>VLOOKUP(B1163,SAOM!B$2:T2704,16,0)</f>
        <v>-</v>
      </c>
      <c r="AE1163" s="60">
        <f t="shared" si="59"/>
        <v>41277</v>
      </c>
      <c r="AF1163" s="60" t="s">
        <v>4492</v>
      </c>
      <c r="AG1163" s="60"/>
      <c r="AH1163" s="187"/>
      <c r="AI1163" s="121"/>
      <c r="AJ1163" s="121"/>
      <c r="AK1163" s="44"/>
    </row>
    <row r="1164" spans="1:37" s="62" customFormat="1" ht="15.75" customHeight="1">
      <c r="A1164" s="43">
        <v>4442</v>
      </c>
      <c r="B1164" s="35">
        <v>4442</v>
      </c>
      <c r="C1164" s="35">
        <v>4442</v>
      </c>
      <c r="D1164" s="37" t="str">
        <f>VLOOKUP(B1164,SAOM!B$2:H2821,7,0)</f>
        <v>SES-COEL-4442</v>
      </c>
      <c r="E1164" s="28">
        <v>41165</v>
      </c>
      <c r="F1164" s="28">
        <f t="shared" si="61"/>
        <v>41210</v>
      </c>
      <c r="G1164" s="15">
        <f>VLOOKUP(B1164,SAOM!B$2:D2708,3,0)</f>
        <v>41210</v>
      </c>
      <c r="H1164" s="28">
        <f t="shared" si="58"/>
        <v>41225</v>
      </c>
      <c r="I1164" s="28" t="s">
        <v>497</v>
      </c>
      <c r="J1164" s="52" t="s">
        <v>511</v>
      </c>
      <c r="K1164" s="37" t="str">
        <f>VLOOKUP(B1164,SAOM!B$2:H2705,4,0)</f>
        <v>Aceito</v>
      </c>
      <c r="L1164" s="12" t="s">
        <v>495</v>
      </c>
      <c r="M1164" s="52" t="s">
        <v>497</v>
      </c>
      <c r="N1164" s="44" t="s">
        <v>7711</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5" t="str">
        <f>VLOOKUP(B1164,SAOM!B$2:O2705,11,0)</f>
        <v>38550-000</v>
      </c>
      <c r="X1164" s="37" t="str">
        <f>VLOOKUP(B1164,SAOM!B$2:Q2705,13,0)</f>
        <v>00:20:0e:10:4c:82</v>
      </c>
      <c r="Y1164" s="28">
        <v>41191</v>
      </c>
      <c r="Z1164" s="44" t="s">
        <v>6071</v>
      </c>
      <c r="AA1164" s="60">
        <v>41191</v>
      </c>
      <c r="AB1164" s="32">
        <f>VLOOKUP(C1164,Relatorios!A$3:B1935,2,0)</f>
        <v>41291</v>
      </c>
      <c r="AC1164" s="49"/>
      <c r="AD1164" s="16" t="str">
        <f>VLOOKUP(B1164,SAOM!B$2:T2705,16,0)</f>
        <v>-</v>
      </c>
      <c r="AE1164" s="60">
        <f t="shared" si="59"/>
        <v>41281</v>
      </c>
      <c r="AF1164" s="60">
        <v>41206</v>
      </c>
      <c r="AG1164" s="60">
        <v>41282</v>
      </c>
      <c r="AH1164" s="187" t="s">
        <v>495</v>
      </c>
      <c r="AI1164" s="121" t="s">
        <v>12552</v>
      </c>
      <c r="AJ1164" s="121" t="s">
        <v>14650</v>
      </c>
      <c r="AK1164" s="44" t="s">
        <v>4492</v>
      </c>
    </row>
    <row r="1165" spans="1:37" s="17" customFormat="1" ht="15.75" customHeight="1">
      <c r="A1165" s="43">
        <v>4441</v>
      </c>
      <c r="B1165" s="35">
        <v>4441</v>
      </c>
      <c r="C1165" s="35">
        <v>4441</v>
      </c>
      <c r="D1165" s="37" t="str">
        <f>VLOOKUP(B1165,SAOM!B$2:H2822,7,0)</f>
        <v>-</v>
      </c>
      <c r="E1165" s="15">
        <v>41165</v>
      </c>
      <c r="F1165" s="15">
        <v>41224</v>
      </c>
      <c r="G1165" s="15">
        <f>VLOOKUP(B1165,SAOM!B$2:D2709,3,0)</f>
        <v>41224</v>
      </c>
      <c r="H1165" s="15">
        <f t="shared" si="58"/>
        <v>41239</v>
      </c>
      <c r="I1165" s="15">
        <v>41190</v>
      </c>
      <c r="J1165" s="12" t="s">
        <v>12443</v>
      </c>
      <c r="K1165" s="37" t="str">
        <f>VLOOKUP(B1165,SAOM!B$2:H2706,4,0)</f>
        <v>Agendado</v>
      </c>
      <c r="L1165" s="12" t="s">
        <v>495</v>
      </c>
      <c r="M1165" s="12" t="s">
        <v>495</v>
      </c>
      <c r="N1165" s="13" t="s">
        <v>7711</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5"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59"/>
        <v>90</v>
      </c>
      <c r="AF1165" s="16" t="s">
        <v>4492</v>
      </c>
      <c r="AG1165" s="16"/>
      <c r="AH1165" s="51"/>
      <c r="AI1165" s="120"/>
      <c r="AJ1165" s="120"/>
      <c r="AK1165" s="13"/>
    </row>
    <row r="1166" spans="1:37" s="62"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58"/>
        <v>41225</v>
      </c>
      <c r="I1166" s="28" t="s">
        <v>497</v>
      </c>
      <c r="J1166" s="52" t="s">
        <v>511</v>
      </c>
      <c r="K1166" s="35" t="str">
        <f>VLOOKUP(B1166,SAOM!B$2:H2707,4,0)</f>
        <v>Aceito</v>
      </c>
      <c r="L1166" s="12" t="s">
        <v>495</v>
      </c>
      <c r="M1166" s="52" t="s">
        <v>497</v>
      </c>
      <c r="N1166" s="44" t="s">
        <v>7974</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9" t="str">
        <f>VLOOKUP(B1166,SAOM!B$2:M2707,9,0)</f>
        <v>Josiane Maria Fraga</v>
      </c>
      <c r="U1166" s="28" t="str">
        <f>VLOOKUP(B1166,SAOM!B$2:N2707,10,0)</f>
        <v>Praça Moacir Bruzzi, 40</v>
      </c>
      <c r="V1166" s="59" t="str">
        <f>VLOOKUP(B1166,SAOM!B$2:P2707,12,0)</f>
        <v>31 3854 1766</v>
      </c>
      <c r="W1166" s="181" t="str">
        <f>VLOOKUP(B1166,SAOM!B$2:O2707,11,0)</f>
        <v>35940-000</v>
      </c>
      <c r="X1166" s="35" t="str">
        <f>VLOOKUP(B1166,SAOM!B$2:Q2707,13,0)</f>
        <v>00:20:0E:10:53:99</v>
      </c>
      <c r="Y1166" s="28">
        <v>41254</v>
      </c>
      <c r="Z1166" s="13" t="s">
        <v>7898</v>
      </c>
      <c r="AA1166" s="60">
        <v>41261</v>
      </c>
      <c r="AB1166" s="32">
        <f>VLOOKUP(C1166,Relatorios!A$3:B1937,2,0)</f>
        <v>41277</v>
      </c>
      <c r="AC1166" s="107" t="s">
        <v>13124</v>
      </c>
      <c r="AD1166" s="60" t="str">
        <f>VLOOKUP(B1166,SAOM!B$2:T2707,16,0)</f>
        <v>-</v>
      </c>
      <c r="AE1166" s="60">
        <f t="shared" si="59"/>
        <v>41351</v>
      </c>
      <c r="AF1166" s="60">
        <v>41253</v>
      </c>
      <c r="AG1166" s="60">
        <v>41261</v>
      </c>
      <c r="AH1166" s="187" t="s">
        <v>8982</v>
      </c>
      <c r="AI1166" s="121" t="s">
        <v>13270</v>
      </c>
      <c r="AJ1166" s="121" t="s">
        <v>13657</v>
      </c>
      <c r="AK1166" s="44"/>
    </row>
    <row r="1167" spans="1:37" s="62"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58"/>
        <v>41225</v>
      </c>
      <c r="I1167" s="28" t="s">
        <v>497</v>
      </c>
      <c r="J1167" s="52" t="s">
        <v>511</v>
      </c>
      <c r="K1167" s="37" t="str">
        <f>VLOOKUP(B1167,SAOM!B$2:H2708,4,0)</f>
        <v>Aceito</v>
      </c>
      <c r="L1167" s="12" t="s">
        <v>495</v>
      </c>
      <c r="M1167" s="52" t="s">
        <v>497</v>
      </c>
      <c r="N1167" s="44" t="s">
        <v>7974</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5" t="str">
        <f>VLOOKUP(B1167,SAOM!B$2:O2708,11,0)</f>
        <v>35940-000</v>
      </c>
      <c r="X1167" s="37" t="str">
        <f>VLOOKUP(B1167,SAOM!B$2:Q2708,13,0)</f>
        <v>00:20:0E:10:53:39</v>
      </c>
      <c r="Y1167" s="28">
        <v>41237</v>
      </c>
      <c r="Z1167" s="44" t="s">
        <v>7858</v>
      </c>
      <c r="AA1167" s="60">
        <v>41239</v>
      </c>
      <c r="AB1167" s="32">
        <f>VLOOKUP(C1167,Relatorios!A$3:B1938,2,0)</f>
        <v>41299</v>
      </c>
      <c r="AC1167" s="49"/>
      <c r="AD1167" s="16" t="str">
        <f>VLOOKUP(B1167,SAOM!B$2:T2708,16,0)</f>
        <v>-</v>
      </c>
      <c r="AE1167" s="60">
        <f t="shared" si="59"/>
        <v>41329</v>
      </c>
      <c r="AF1167" s="60" t="s">
        <v>4492</v>
      </c>
      <c r="AG1167" s="60"/>
      <c r="AH1167" s="187"/>
      <c r="AI1167" s="121"/>
      <c r="AJ1167" s="121"/>
      <c r="AK1167" s="44"/>
    </row>
    <row r="1168" spans="1:37" s="62"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58"/>
        <v>41225</v>
      </c>
      <c r="I1168" s="28" t="s">
        <v>497</v>
      </c>
      <c r="J1168" s="52" t="s">
        <v>511</v>
      </c>
      <c r="K1168" s="37" t="str">
        <f>VLOOKUP(B1168,SAOM!B$2:H2709,4,0)</f>
        <v>Aceito</v>
      </c>
      <c r="L1168" s="12" t="s">
        <v>495</v>
      </c>
      <c r="M1168" s="52" t="s">
        <v>497</v>
      </c>
      <c r="N1168" s="44" t="s">
        <v>7974</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5" t="str">
        <f>VLOOKUP(B1168,SAOM!B$2:O2709,11,0)</f>
        <v>35940-000</v>
      </c>
      <c r="X1168" s="37" t="str">
        <f>VLOOKUP(B1168,SAOM!B$2:Q2709,13,0)</f>
        <v>00:20:0E:10:53:43</v>
      </c>
      <c r="Y1168" s="28">
        <v>41235</v>
      </c>
      <c r="Z1168" s="44" t="s">
        <v>7855</v>
      </c>
      <c r="AA1168" s="60">
        <v>41239</v>
      </c>
      <c r="AB1168" s="32">
        <f>VLOOKUP(C1168,Relatorios!A$3:B1939,2,0)</f>
        <v>41277</v>
      </c>
      <c r="AC1168" s="49"/>
      <c r="AD1168" s="16" t="str">
        <f>VLOOKUP(B1168,SAOM!B$2:T2709,16,0)</f>
        <v>-</v>
      </c>
      <c r="AE1168" s="60">
        <f t="shared" si="59"/>
        <v>41329</v>
      </c>
      <c r="AF1168" s="60" t="s">
        <v>4492</v>
      </c>
      <c r="AG1168" s="60"/>
      <c r="AH1168" s="187"/>
      <c r="AI1168" s="121"/>
      <c r="AJ1168" s="121"/>
      <c r="AK1168" s="44"/>
    </row>
    <row r="1169" spans="1:37" s="62"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58"/>
        <v>41225</v>
      </c>
      <c r="I1169" s="28" t="s">
        <v>497</v>
      </c>
      <c r="J1169" s="52" t="s">
        <v>511</v>
      </c>
      <c r="K1169" s="37" t="str">
        <f>VLOOKUP(B1169,SAOM!B$2:H2710,4,0)</f>
        <v>Aceito</v>
      </c>
      <c r="L1169" s="12" t="s">
        <v>495</v>
      </c>
      <c r="M1169" s="52" t="s">
        <v>497</v>
      </c>
      <c r="N1169" s="44" t="s">
        <v>7974</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5" t="str">
        <f>VLOOKUP(B1169,SAOM!B$2:O2710,11,0)</f>
        <v>35940-000</v>
      </c>
      <c r="X1169" s="37" t="str">
        <f>VLOOKUP(B1169,SAOM!B$2:Q2710,13,0)</f>
        <v>00:20:0e:10:53:4d</v>
      </c>
      <c r="Y1169" s="28">
        <v>41239</v>
      </c>
      <c r="Z1169" s="44" t="s">
        <v>7855</v>
      </c>
      <c r="AA1169" s="60">
        <v>41239</v>
      </c>
      <c r="AB1169" s="32">
        <f>VLOOKUP(C1169,Relatorios!A$3:B1940,2,0)</f>
        <v>41299</v>
      </c>
      <c r="AC1169" s="49"/>
      <c r="AD1169" s="16" t="str">
        <f>VLOOKUP(B1169,SAOM!B$2:T2710,16,0)</f>
        <v>-</v>
      </c>
      <c r="AE1169" s="60">
        <f t="shared" si="59"/>
        <v>41329</v>
      </c>
      <c r="AF1169" s="60" t="s">
        <v>4492</v>
      </c>
      <c r="AG1169" s="60"/>
      <c r="AH1169" s="187"/>
      <c r="AI1169" s="121"/>
      <c r="AJ1169" s="121"/>
      <c r="AK1169" s="44"/>
    </row>
    <row r="1170" spans="1:37" s="62"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58"/>
        <v>41225</v>
      </c>
      <c r="I1170" s="28" t="s">
        <v>497</v>
      </c>
      <c r="J1170" s="52" t="s">
        <v>511</v>
      </c>
      <c r="K1170" s="37" t="str">
        <f>VLOOKUP(B1170,SAOM!B$2:H2711,4,0)</f>
        <v>Aceito</v>
      </c>
      <c r="L1170" s="12" t="s">
        <v>495</v>
      </c>
      <c r="M1170" s="52" t="s">
        <v>497</v>
      </c>
      <c r="N1170" s="44" t="s">
        <v>7974</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5" t="str">
        <f>VLOOKUP(B1170,SAOM!B$2:O2711,11,0)</f>
        <v>35940-000</v>
      </c>
      <c r="X1170" s="37" t="str">
        <f>VLOOKUP(B1170,SAOM!B$2:Q2711,13,0)</f>
        <v>00:20:0E:10:53:A2</v>
      </c>
      <c r="Y1170" s="28">
        <v>41237</v>
      </c>
      <c r="Z1170" s="44" t="s">
        <v>7858</v>
      </c>
      <c r="AA1170" s="60">
        <v>41239</v>
      </c>
      <c r="AB1170" s="32">
        <f>VLOOKUP(C1170,Relatorios!A$3:B1941,2,0)</f>
        <v>41277</v>
      </c>
      <c r="AC1170" s="49"/>
      <c r="AD1170" s="16" t="str">
        <f>VLOOKUP(B1170,SAOM!B$2:T2711,16,0)</f>
        <v>-</v>
      </c>
      <c r="AE1170" s="60">
        <f t="shared" si="59"/>
        <v>41329</v>
      </c>
      <c r="AF1170" s="60" t="s">
        <v>4492</v>
      </c>
      <c r="AG1170" s="60"/>
      <c r="AH1170" s="187"/>
      <c r="AI1170" s="121"/>
      <c r="AJ1170" s="121"/>
      <c r="AK1170" s="44"/>
    </row>
    <row r="1171" spans="1:37" s="62"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58"/>
        <v>41225</v>
      </c>
      <c r="I1171" s="28" t="s">
        <v>497</v>
      </c>
      <c r="J1171" s="52" t="s">
        <v>511</v>
      </c>
      <c r="K1171" s="37" t="str">
        <f>VLOOKUP(B1171,SAOM!B$2:H2712,4,0)</f>
        <v>Aceito</v>
      </c>
      <c r="L1171" s="12" t="s">
        <v>495</v>
      </c>
      <c r="M1171" s="52" t="s">
        <v>497</v>
      </c>
      <c r="N1171" s="44" t="s">
        <v>7974</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5" t="str">
        <f>VLOOKUP(B1171,SAOM!B$2:O2712,11,0)</f>
        <v>35940-000</v>
      </c>
      <c r="X1171" s="37" t="str">
        <f>VLOOKUP(B1171,SAOM!B$2:Q2712,13,0)</f>
        <v>00:20:0e:10:4a:f5</v>
      </c>
      <c r="Y1171" s="28">
        <v>41239</v>
      </c>
      <c r="Z1171" s="44" t="s">
        <v>7855</v>
      </c>
      <c r="AA1171" s="60">
        <v>41240</v>
      </c>
      <c r="AB1171" s="32" t="str">
        <f>VLOOKUP(C1171,Relatorios!A$3:B1942,2,0)</f>
        <v>Pronto pra ser entregue</v>
      </c>
      <c r="AC1171" s="49"/>
      <c r="AD1171" s="16" t="str">
        <f>VLOOKUP(B1171,SAOM!B$2:T2712,16,0)</f>
        <v>-</v>
      </c>
      <c r="AE1171" s="60">
        <f t="shared" si="59"/>
        <v>41330</v>
      </c>
      <c r="AF1171" s="60" t="s">
        <v>4492</v>
      </c>
      <c r="AG1171" s="60"/>
      <c r="AH1171" s="187"/>
      <c r="AI1171" s="121"/>
      <c r="AJ1171" s="121"/>
      <c r="AK1171" s="44"/>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58"/>
        <v>41225</v>
      </c>
      <c r="I1172" s="15" t="s">
        <v>497</v>
      </c>
      <c r="J1172" s="12" t="s">
        <v>744</v>
      </c>
      <c r="K1172" s="37" t="str">
        <f>VLOOKUP(B1172,SAOM!B$2:H2713,4,0)</f>
        <v>Agendado</v>
      </c>
      <c r="L1172" s="12" t="s">
        <v>495</v>
      </c>
      <c r="M1172" s="12" t="s">
        <v>495</v>
      </c>
      <c r="N1172" s="13" t="s">
        <v>7985</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5"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59"/>
        <v>90</v>
      </c>
      <c r="AF1172" s="16" t="s">
        <v>4492</v>
      </c>
      <c r="AG1172" s="16"/>
      <c r="AH1172" s="51"/>
      <c r="AI1172" s="120"/>
      <c r="AJ1172" s="120"/>
      <c r="AK1172" s="13"/>
    </row>
    <row r="1173" spans="1:37" s="17" customFormat="1" ht="15.75" customHeight="1">
      <c r="A1173" s="43">
        <v>4466</v>
      </c>
      <c r="B1173" s="35">
        <v>4466</v>
      </c>
      <c r="C1173" s="35">
        <v>4466</v>
      </c>
      <c r="D1173" s="37" t="str">
        <f>VLOOKUP(B1173,SAOM!B$2:H2830,7,0)</f>
        <v>-</v>
      </c>
      <c r="E1173" s="15">
        <v>41165</v>
      </c>
      <c r="F1173" s="15">
        <f t="shared" si="62"/>
        <v>41210</v>
      </c>
      <c r="G1173" s="15">
        <f>VLOOKUP(B1173,SAOM!B$2:D2717,3,0)</f>
        <v>41210</v>
      </c>
      <c r="H1173" s="15">
        <f t="shared" si="58"/>
        <v>41225</v>
      </c>
      <c r="I1173" s="15" t="s">
        <v>497</v>
      </c>
      <c r="J1173" s="12" t="s">
        <v>744</v>
      </c>
      <c r="K1173" s="37" t="str">
        <f>VLOOKUP(B1173,SAOM!B$2:H2714,4,0)</f>
        <v>Agendado</v>
      </c>
      <c r="L1173" s="12" t="s">
        <v>495</v>
      </c>
      <c r="M1173" s="12" t="s">
        <v>495</v>
      </c>
      <c r="N1173" s="13" t="s">
        <v>2980</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5" t="str">
        <f>VLOOKUP(B1173,SAOM!B$2:O2714,11,0)</f>
        <v>39874-000</v>
      </c>
      <c r="X1173" s="37" t="str">
        <f>VLOOKUP(B1173,SAOM!B$2:Q2714,13,0)</f>
        <v>-</v>
      </c>
      <c r="Y1173" s="15"/>
      <c r="Z1173" s="13"/>
      <c r="AA1173" s="16"/>
      <c r="AB1173" s="32" t="e">
        <f>VLOOKUP(C1173,Relatorios!A$3:B1944,2,0)</f>
        <v>#N/A</v>
      </c>
      <c r="AC1173" s="45"/>
      <c r="AD1173" s="16" t="str">
        <f>VLOOKUP(B1173,SAOM!B$2:T2714,16,0)</f>
        <v xml:space="preserve">(33) 36269002 corresponde a secretaria de saude 
</v>
      </c>
      <c r="AE1173" s="16">
        <f t="shared" si="59"/>
        <v>90</v>
      </c>
      <c r="AF1173" s="16" t="s">
        <v>4492</v>
      </c>
      <c r="AG1173" s="16"/>
      <c r="AH1173" s="51"/>
      <c r="AI1173" s="120"/>
      <c r="AJ1173" s="120"/>
      <c r="AK1173" s="13"/>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58"/>
        <v>41230</v>
      </c>
      <c r="I1174" s="15" t="s">
        <v>497</v>
      </c>
      <c r="J1174" s="12" t="s">
        <v>511</v>
      </c>
      <c r="K1174" s="37" t="str">
        <f>VLOOKUP(B1174,SAOM!B$2:H2715,4,0)</f>
        <v>Aceito</v>
      </c>
      <c r="L1174" s="12" t="s">
        <v>495</v>
      </c>
      <c r="M1174" s="12" t="s">
        <v>497</v>
      </c>
      <c r="N1174" s="13" t="s">
        <v>1736</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5" t="str">
        <f>VLOOKUP(B1174,SAOM!B$2:O2715,11,0)</f>
        <v>35935-000</v>
      </c>
      <c r="X1174" s="37" t="str">
        <f>VLOOKUP(B1174,SAOM!B$2:Q2715,13,0)</f>
        <v>00:20:0E:10:54:4C</v>
      </c>
      <c r="Y1174" s="15">
        <v>41262</v>
      </c>
      <c r="Z1174" s="13" t="s">
        <v>7855</v>
      </c>
      <c r="AA1174" s="16">
        <v>41262</v>
      </c>
      <c r="AB1174" s="32" t="str">
        <f>VLOOKUP(C1174,Relatorios!A$3:B1945,2,0)</f>
        <v>Pronto pra ser entregue</v>
      </c>
      <c r="AC1174" s="45"/>
      <c r="AD1174" s="16" t="str">
        <f>VLOOKUP(B1174,SAOM!B$2:T2715,16,0)</f>
        <v>O telefone da secretaria foi alterado ((31) 3820-1827)</v>
      </c>
      <c r="AE1174" s="16">
        <f t="shared" si="59"/>
        <v>41352</v>
      </c>
      <c r="AF1174" s="16" t="s">
        <v>4492</v>
      </c>
      <c r="AG1174" s="16"/>
      <c r="AH1174" s="51"/>
      <c r="AI1174" s="120"/>
      <c r="AJ1174" s="120"/>
      <c r="AK1174" s="13"/>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58"/>
        <v>41230</v>
      </c>
      <c r="I1175" s="15" t="s">
        <v>497</v>
      </c>
      <c r="J1175" s="12" t="s">
        <v>511</v>
      </c>
      <c r="K1175" s="37" t="str">
        <f>VLOOKUP(B1175,SAOM!B$2:H2716,4,0)</f>
        <v>Aceito</v>
      </c>
      <c r="L1175" s="12" t="s">
        <v>495</v>
      </c>
      <c r="M1175" s="12" t="s">
        <v>497</v>
      </c>
      <c r="N1175" s="13" t="s">
        <v>1736</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5" t="str">
        <f>VLOOKUP(B1175,SAOM!B$2:O2716,11,0)</f>
        <v>35935-000</v>
      </c>
      <c r="X1175" s="37" t="str">
        <f>VLOOKUP(B1175,SAOM!B$2:Q2716,13,0)</f>
        <v>00:20:0E:10:55:4A</v>
      </c>
      <c r="Y1175" s="15">
        <v>41262</v>
      </c>
      <c r="Z1175" s="13" t="s">
        <v>7855</v>
      </c>
      <c r="AA1175" s="16">
        <v>41262</v>
      </c>
      <c r="AB1175" s="32" t="str">
        <f>VLOOKUP(C1175,Relatorios!A$3:B1946,2,0)</f>
        <v>Pronto pra ser entregue</v>
      </c>
      <c r="AC1175" s="45"/>
      <c r="AD1175" s="16" t="str">
        <f>VLOOKUP(B1175,SAOM!B$2:T2716,16,0)</f>
        <v>O telefone da secretaria foi alterado ((31) 3820-1827)</v>
      </c>
      <c r="AE1175" s="16">
        <f t="shared" si="59"/>
        <v>41352</v>
      </c>
      <c r="AF1175" s="16" t="s">
        <v>4492</v>
      </c>
      <c r="AG1175" s="16"/>
      <c r="AH1175" s="51"/>
      <c r="AI1175" s="120"/>
      <c r="AJ1175" s="120"/>
      <c r="AK1175" s="13"/>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58"/>
        <v>41230</v>
      </c>
      <c r="I1176" s="15" t="s">
        <v>497</v>
      </c>
      <c r="J1176" s="12" t="s">
        <v>511</v>
      </c>
      <c r="K1176" s="37" t="str">
        <f>VLOOKUP(B1176,SAOM!B$2:H2717,4,0)</f>
        <v>Aceito</v>
      </c>
      <c r="L1176" s="12" t="s">
        <v>495</v>
      </c>
      <c r="M1176" s="12" t="s">
        <v>497</v>
      </c>
      <c r="N1176" s="13" t="s">
        <v>1736</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5" t="str">
        <f>VLOOKUP(B1176,SAOM!B$2:O2717,11,0)</f>
        <v>35935-000</v>
      </c>
      <c r="X1176" s="37" t="str">
        <f>VLOOKUP(B1176,SAOM!B$2:Q2717,13,0)</f>
        <v>00:20:0e:10:55:5b</v>
      </c>
      <c r="Y1176" s="15">
        <v>41263</v>
      </c>
      <c r="Z1176" s="13" t="s">
        <v>7855</v>
      </c>
      <c r="AA1176" s="16">
        <v>41263</v>
      </c>
      <c r="AB1176" s="32" t="str">
        <f>VLOOKUP(C1176,Relatorios!A$3:B1947,2,0)</f>
        <v>Pronto pra ser entregue</v>
      </c>
      <c r="AC1176" s="45"/>
      <c r="AD1176" s="16" t="str">
        <f>VLOOKUP(B1176,SAOM!B$2:T2717,16,0)</f>
        <v>O telefone da secretaria foi alterado ((31) 3820-1827)</v>
      </c>
      <c r="AE1176" s="16">
        <f t="shared" si="59"/>
        <v>41353</v>
      </c>
      <c r="AF1176" s="16" t="s">
        <v>4492</v>
      </c>
      <c r="AG1176" s="16"/>
      <c r="AH1176" s="51"/>
      <c r="AI1176" s="120"/>
      <c r="AJ1176" s="120"/>
      <c r="AK1176" s="13"/>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58"/>
        <v>41230</v>
      </c>
      <c r="I1177" s="15" t="s">
        <v>497</v>
      </c>
      <c r="J1177" s="12" t="s">
        <v>511</v>
      </c>
      <c r="K1177" s="37" t="str">
        <f>VLOOKUP(B1177,SAOM!B$2:H2718,4,0)</f>
        <v>Aceito</v>
      </c>
      <c r="L1177" s="12" t="s">
        <v>495</v>
      </c>
      <c r="M1177" s="12" t="s">
        <v>497</v>
      </c>
      <c r="N1177" s="13" t="s">
        <v>1736</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5" t="str">
        <f>VLOOKUP(B1177,SAOM!B$2:O2718,11,0)</f>
        <v>35935-000</v>
      </c>
      <c r="X1177" s="37" t="str">
        <f>VLOOKUP(B1177,SAOM!B$2:Q2718,13,0)</f>
        <v>00:20:0e:10:54:ce</v>
      </c>
      <c r="Y1177" s="15">
        <v>41278</v>
      </c>
      <c r="Z1177" s="13" t="s">
        <v>13125</v>
      </c>
      <c r="AA1177" s="16">
        <v>41278</v>
      </c>
      <c r="AB1177" s="32">
        <f>VLOOKUP(C1177,Relatorios!A$3:B1948,2,0)</f>
        <v>41299</v>
      </c>
      <c r="AC1177" s="45"/>
      <c r="AD1177" s="16" t="str">
        <f>VLOOKUP(B1177,SAOM!B$2:T2718,16,0)</f>
        <v>O telefone da secretaria foi alterado ((31) 3820-1827)</v>
      </c>
      <c r="AE1177" s="16">
        <f t="shared" si="59"/>
        <v>41368</v>
      </c>
      <c r="AF1177" s="16" t="s">
        <v>4492</v>
      </c>
      <c r="AG1177" s="16"/>
      <c r="AH1177" s="51"/>
      <c r="AI1177" s="120"/>
      <c r="AJ1177" s="120"/>
      <c r="AK1177" s="13"/>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58"/>
        <v>41230</v>
      </c>
      <c r="I1178" s="15" t="s">
        <v>497</v>
      </c>
      <c r="J1178" s="12" t="s">
        <v>511</v>
      </c>
      <c r="K1178" s="37" t="str">
        <f>VLOOKUP(B1178,SAOM!B$2:H2719,4,0)</f>
        <v>Aceito</v>
      </c>
      <c r="L1178" s="12" t="s">
        <v>495</v>
      </c>
      <c r="M1178" s="12" t="s">
        <v>497</v>
      </c>
      <c r="N1178" s="13" t="s">
        <v>1736</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5" t="str">
        <f>VLOOKUP(B1178,SAOM!B$2:O2719,11,0)</f>
        <v>35935-000</v>
      </c>
      <c r="X1178" s="37" t="str">
        <f>VLOOKUP(B1178,SAOM!B$2:Q2719,13,0)</f>
        <v>00:20:0e:10:55:1b</v>
      </c>
      <c r="Y1178" s="15">
        <v>41263</v>
      </c>
      <c r="Z1178" s="13" t="s">
        <v>7855</v>
      </c>
      <c r="AA1178" s="16">
        <v>41263</v>
      </c>
      <c r="AB1178" s="32" t="str">
        <f>VLOOKUP(C1178,Relatorios!A$3:B1949,2,0)</f>
        <v>Pronto pra ser entregue</v>
      </c>
      <c r="AC1178" s="45"/>
      <c r="AD1178" s="16" t="str">
        <f>VLOOKUP(B1178,SAOM!B$2:T2719,16,0)</f>
        <v>O telefone da secretaria foi alterado ((31) 3820-1827)</v>
      </c>
      <c r="AE1178" s="16">
        <f t="shared" si="59"/>
        <v>41353</v>
      </c>
      <c r="AF1178" s="16" t="s">
        <v>4492</v>
      </c>
      <c r="AG1178" s="16"/>
      <c r="AH1178" s="51"/>
      <c r="AI1178" s="120"/>
      <c r="AJ1178" s="120"/>
      <c r="AK1178" s="13"/>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58"/>
        <v>41230</v>
      </c>
      <c r="I1179" s="15" t="s">
        <v>497</v>
      </c>
      <c r="J1179" s="12" t="s">
        <v>511</v>
      </c>
      <c r="K1179" s="37" t="str">
        <f>VLOOKUP(B1179,SAOM!B$2:H2720,4,0)</f>
        <v>Aceito</v>
      </c>
      <c r="L1179" s="12" t="s">
        <v>495</v>
      </c>
      <c r="M1179" s="12" t="s">
        <v>497</v>
      </c>
      <c r="N1179" s="13" t="s">
        <v>1736</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5" t="str">
        <f>VLOOKUP(B1179,SAOM!B$2:O2720,11,0)</f>
        <v>35935-000</v>
      </c>
      <c r="X1179" s="37" t="str">
        <f>VLOOKUP(B1179,SAOM!B$2:Q2720,13,0)</f>
        <v>00:20:0E:10:55:1E</v>
      </c>
      <c r="Y1179" s="15">
        <v>41262</v>
      </c>
      <c r="Z1179" s="13" t="s">
        <v>7855</v>
      </c>
      <c r="AA1179" s="16">
        <v>41263</v>
      </c>
      <c r="AB1179" s="32" t="str">
        <f>VLOOKUP(C1179,Relatorios!A$3:B1950,2,0)</f>
        <v>Pronto pra ser entregue</v>
      </c>
      <c r="AC1179" s="45"/>
      <c r="AD1179" s="16" t="str">
        <f>VLOOKUP(B1179,SAOM!B$2:T2720,16,0)</f>
        <v>O telefone da secretaria foi alterado ((31) 3820-1827)</v>
      </c>
      <c r="AE1179" s="16">
        <f t="shared" si="59"/>
        <v>41353</v>
      </c>
      <c r="AF1179" s="16" t="s">
        <v>4492</v>
      </c>
      <c r="AG1179" s="16"/>
      <c r="AH1179" s="51"/>
      <c r="AI1179" s="120"/>
      <c r="AJ1179" s="120"/>
      <c r="AK1179" s="13"/>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58"/>
        <v>41230</v>
      </c>
      <c r="I1180" s="15" t="s">
        <v>497</v>
      </c>
      <c r="J1180" s="12" t="s">
        <v>511</v>
      </c>
      <c r="K1180" s="37" t="str">
        <f>VLOOKUP(B1180,SAOM!B$2:H2721,4,0)</f>
        <v>Aceito</v>
      </c>
      <c r="L1180" s="12" t="s">
        <v>495</v>
      </c>
      <c r="M1180" s="12" t="s">
        <v>497</v>
      </c>
      <c r="N1180" s="13" t="s">
        <v>1736</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5" t="str">
        <f>VLOOKUP(B1180,SAOM!B$2:O2721,11,0)</f>
        <v>35935-000</v>
      </c>
      <c r="X1180" s="37" t="str">
        <f>VLOOKUP(B1180,SAOM!B$2:Q2721,13,0)</f>
        <v>00:20:0e:10:55:01</v>
      </c>
      <c r="Y1180" s="15">
        <v>41256</v>
      </c>
      <c r="Z1180" s="13" t="s">
        <v>5003</v>
      </c>
      <c r="AA1180" s="16">
        <v>41256</v>
      </c>
      <c r="AB1180" s="32">
        <f>VLOOKUP(C1180,Relatorios!A$3:B1951,2,0)</f>
        <v>41277</v>
      </c>
      <c r="AC1180" s="45"/>
      <c r="AD1180" s="16" t="str">
        <f>VLOOKUP(B1180,SAOM!B$2:T2721,16,0)</f>
        <v>O telefone da secretaria foi alterado ((31) 3820-1827)</v>
      </c>
      <c r="AE1180" s="16">
        <f t="shared" si="59"/>
        <v>41346</v>
      </c>
      <c r="AF1180" s="16" t="s">
        <v>4492</v>
      </c>
      <c r="AG1180" s="16"/>
      <c r="AH1180" s="51"/>
      <c r="AI1180" s="120"/>
      <c r="AJ1180" s="120"/>
      <c r="AK1180" s="13"/>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58"/>
        <v>41230</v>
      </c>
      <c r="I1181" s="15" t="s">
        <v>497</v>
      </c>
      <c r="J1181" s="12" t="s">
        <v>511</v>
      </c>
      <c r="K1181" s="37" t="str">
        <f>VLOOKUP(B1181,SAOM!B$2:H2722,4,0)</f>
        <v>Aceito</v>
      </c>
      <c r="L1181" s="12" t="s">
        <v>495</v>
      </c>
      <c r="M1181" s="12" t="s">
        <v>497</v>
      </c>
      <c r="N1181" s="13" t="s">
        <v>1736</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5" t="str">
        <f>VLOOKUP(B1181,SAOM!B$2:O2722,11,0)</f>
        <v>35935-000</v>
      </c>
      <c r="X1181" s="37" t="str">
        <f>VLOOKUP(B1181,SAOM!B$2:Q2722,13,0)</f>
        <v>00:20:0E:10:55:0B</v>
      </c>
      <c r="Y1181" s="15">
        <v>41257</v>
      </c>
      <c r="Z1181" s="13" t="s">
        <v>5003</v>
      </c>
      <c r="AA1181" s="16">
        <v>41257</v>
      </c>
      <c r="AB1181" s="32">
        <f>VLOOKUP(C1181,Relatorios!A$3:B1952,2,0)</f>
        <v>41277</v>
      </c>
      <c r="AC1181" s="45"/>
      <c r="AD1181" s="16" t="str">
        <f>VLOOKUP(B1181,SAOM!B$2:T2722,16,0)</f>
        <v>O telefone da secretaria foi alterado ((31) 3820-1827)</v>
      </c>
      <c r="AE1181" s="16">
        <f t="shared" si="59"/>
        <v>41347</v>
      </c>
      <c r="AF1181" s="16" t="s">
        <v>4492</v>
      </c>
      <c r="AG1181" s="16"/>
      <c r="AH1181" s="51"/>
      <c r="AI1181" s="120"/>
      <c r="AJ1181" s="120"/>
      <c r="AK1181" s="13"/>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58"/>
        <v>41230</v>
      </c>
      <c r="I1182" s="15" t="s">
        <v>497</v>
      </c>
      <c r="J1182" s="12" t="s">
        <v>511</v>
      </c>
      <c r="K1182" s="37" t="str">
        <f>VLOOKUP(B1182,SAOM!B$2:H2723,4,0)</f>
        <v>Aceito</v>
      </c>
      <c r="L1182" s="12" t="s">
        <v>495</v>
      </c>
      <c r="M1182" s="12" t="s">
        <v>497</v>
      </c>
      <c r="N1182" s="13" t="s">
        <v>1736</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5" t="str">
        <f>VLOOKUP(B1182,SAOM!B$2:O2723,11,0)</f>
        <v>35935-000</v>
      </c>
      <c r="X1182" s="37" t="str">
        <f>VLOOKUP(B1182,SAOM!B$2:Q2723,13,0)</f>
        <v>00:20:0E:10:54:4B</v>
      </c>
      <c r="Y1182" s="15">
        <v>41261</v>
      </c>
      <c r="Z1182" s="13" t="s">
        <v>7855</v>
      </c>
      <c r="AA1182" s="16">
        <v>41261</v>
      </c>
      <c r="AB1182" s="32" t="str">
        <f>VLOOKUP(C1182,Relatorios!A$3:B1953,2,0)</f>
        <v>Pronto pra ser entregue</v>
      </c>
      <c r="AC1182" s="45"/>
      <c r="AD1182" s="16" t="str">
        <f>VLOOKUP(B1182,SAOM!B$2:T2723,16,0)</f>
        <v>O telefone da secretaria foi alterado ((31) 3820-1827)</v>
      </c>
      <c r="AE1182" s="16">
        <f t="shared" si="59"/>
        <v>41351</v>
      </c>
      <c r="AF1182" s="16" t="s">
        <v>4492</v>
      </c>
      <c r="AG1182" s="16"/>
      <c r="AH1182" s="51"/>
      <c r="AI1182" s="120"/>
      <c r="AJ1182" s="120"/>
      <c r="AK1182" s="13"/>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58"/>
        <v>41230</v>
      </c>
      <c r="I1183" s="15" t="s">
        <v>497</v>
      </c>
      <c r="J1183" s="12" t="s">
        <v>511</v>
      </c>
      <c r="K1183" s="37" t="str">
        <f>VLOOKUP(B1183,SAOM!B$2:H2724,4,0)</f>
        <v>Aceito</v>
      </c>
      <c r="L1183" s="12" t="s">
        <v>495</v>
      </c>
      <c r="M1183" s="12" t="s">
        <v>497</v>
      </c>
      <c r="N1183" s="13" t="s">
        <v>1736</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5" t="str">
        <f>VLOOKUP(B1183,SAOM!B$2:O2724,11,0)</f>
        <v>35935-000</v>
      </c>
      <c r="X1183" s="37" t="str">
        <f>VLOOKUP(B1183,SAOM!B$2:Q2724,13,0)</f>
        <v>00:20:0e:10:55:55</v>
      </c>
      <c r="Y1183" s="15">
        <v>41263</v>
      </c>
      <c r="Z1183" s="13" t="s">
        <v>7855</v>
      </c>
      <c r="AA1183" s="16">
        <v>41263</v>
      </c>
      <c r="AB1183" s="32" t="str">
        <f>VLOOKUP(C1183,Relatorios!A$3:B1954,2,0)</f>
        <v>Pronto pra ser entregue</v>
      </c>
      <c r="AC1183" s="45"/>
      <c r="AD1183" s="16" t="str">
        <f>VLOOKUP(B1183,SAOM!B$2:T2724,16,0)</f>
        <v>O telefone da secretaria foi alterado ((31) 3820-1827)</v>
      </c>
      <c r="AE1183" s="16">
        <f t="shared" si="59"/>
        <v>41353</v>
      </c>
      <c r="AF1183" s="16" t="s">
        <v>4492</v>
      </c>
      <c r="AG1183" s="16"/>
      <c r="AH1183" s="51"/>
      <c r="AI1183" s="120"/>
      <c r="AJ1183" s="120"/>
      <c r="AK1183" s="13"/>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ref="H1184:H1247" si="63">F1184+15</f>
        <v>41230</v>
      </c>
      <c r="I1184" s="15" t="s">
        <v>497</v>
      </c>
      <c r="J1184" s="12" t="s">
        <v>511</v>
      </c>
      <c r="K1184" s="37" t="str">
        <f>VLOOKUP(B1184,SAOM!B$2:H2725,4,0)</f>
        <v>Aceito</v>
      </c>
      <c r="L1184" s="12" t="s">
        <v>495</v>
      </c>
      <c r="M1184" s="12" t="s">
        <v>495</v>
      </c>
      <c r="N1184" s="13" t="s">
        <v>1736</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5" t="str">
        <f>VLOOKUP(B1184,SAOM!B$2:O2725,11,0)</f>
        <v>35935-000</v>
      </c>
      <c r="X1184" s="37" t="str">
        <f>VLOOKUP(B1184,SAOM!B$2:Q2725,13,0)</f>
        <v>00:20:0e:10:4a:a2</v>
      </c>
      <c r="Y1184" s="15">
        <v>41271</v>
      </c>
      <c r="Z1184" s="13" t="s">
        <v>9815</v>
      </c>
      <c r="AA1184" s="16">
        <v>41271</v>
      </c>
      <c r="AB1184" s="32">
        <f>VLOOKUP(C1184,Relatorios!A$3:B1955,2,0)</f>
        <v>41291</v>
      </c>
      <c r="AC1184" s="45"/>
      <c r="AD1184" s="16" t="str">
        <f>VLOOKUP(B1184,SAOM!B$2:T2725,16,0)</f>
        <v>O telefone da secretaria foi alterado ((31) 3820-1827)</v>
      </c>
      <c r="AE1184" s="16">
        <f t="shared" ref="AE1184:AE1247" si="64">AA1184+90</f>
        <v>41361</v>
      </c>
      <c r="AF1184" s="16" t="s">
        <v>4492</v>
      </c>
      <c r="AG1184" s="16"/>
      <c r="AH1184" s="51"/>
      <c r="AI1184" s="120"/>
      <c r="AJ1184" s="120"/>
      <c r="AK1184" s="13"/>
    </row>
    <row r="1185" spans="1:37" s="62"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3"/>
        <v>41230</v>
      </c>
      <c r="I1185" s="28" t="s">
        <v>497</v>
      </c>
      <c r="J1185" s="52" t="s">
        <v>511</v>
      </c>
      <c r="K1185" s="37" t="str">
        <f>VLOOKUP(B1185,SAOM!B$2:H2726,4,0)</f>
        <v>Aceito</v>
      </c>
      <c r="L1185" s="12" t="s">
        <v>495</v>
      </c>
      <c r="M1185" s="52" t="s">
        <v>497</v>
      </c>
      <c r="N1185" s="107" t="s">
        <v>8105</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5" t="str">
        <f>VLOOKUP(B1185,SAOM!B$2:O2726,11,0)</f>
        <v>39540-000</v>
      </c>
      <c r="X1185" s="37" t="str">
        <f>VLOOKUP(B1185,SAOM!B$2:Q2726,13,0)</f>
        <v>00:20:0E:10:55:4F</v>
      </c>
      <c r="Y1185" s="28">
        <v>41241</v>
      </c>
      <c r="Z1185" s="44" t="s">
        <v>1981</v>
      </c>
      <c r="AA1185" s="60">
        <v>41248</v>
      </c>
      <c r="AB1185" s="32">
        <f>VLOOKUP(C1185,Relatorios!A$3:B1956,2,0)</f>
        <v>41299</v>
      </c>
      <c r="AC1185" s="49"/>
      <c r="AD1185" s="16" t="str">
        <f>VLOOKUP(B1185,SAOM!B$2:T2726,16,0)</f>
        <v>-</v>
      </c>
      <c r="AE1185" s="60">
        <f t="shared" si="64"/>
        <v>41338</v>
      </c>
      <c r="AF1185" s="60" t="s">
        <v>4492</v>
      </c>
      <c r="AG1185" s="60"/>
      <c r="AH1185" s="187"/>
      <c r="AI1185" s="121"/>
      <c r="AJ1185" s="121"/>
      <c r="AK1185" s="44"/>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3"/>
        <v>41230</v>
      </c>
      <c r="I1186" s="15" t="s">
        <v>497</v>
      </c>
      <c r="J1186" s="12" t="s">
        <v>511</v>
      </c>
      <c r="K1186" s="37" t="str">
        <f>VLOOKUP(B1186,SAOM!B$2:H2727,4,0)</f>
        <v>Aceito</v>
      </c>
      <c r="L1186" s="12" t="s">
        <v>495</v>
      </c>
      <c r="M1186" s="12" t="s">
        <v>497</v>
      </c>
      <c r="N1186" s="73" t="s">
        <v>8105</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5" t="str">
        <f>VLOOKUP(B1186,SAOM!B$2:O2727,11,0)</f>
        <v>39540-000</v>
      </c>
      <c r="X1186" s="37" t="str">
        <f>VLOOKUP(B1186,SAOM!B$2:Q2727,13,0)</f>
        <v>00:20:0E:10:56:34</v>
      </c>
      <c r="Y1186" s="15">
        <v>41243</v>
      </c>
      <c r="Z1186" s="13" t="s">
        <v>10015</v>
      </c>
      <c r="AA1186" s="16">
        <v>41243</v>
      </c>
      <c r="AB1186" s="32">
        <f>VLOOKUP(C1186,Relatorios!A$3:B1957,2,0)</f>
        <v>41299</v>
      </c>
      <c r="AC1186" s="45"/>
      <c r="AD1186" s="16" t="str">
        <f>VLOOKUP(B1186,SAOM!B$2:T2727,16,0)</f>
        <v>-</v>
      </c>
      <c r="AE1186" s="16">
        <f t="shared" si="64"/>
        <v>41333</v>
      </c>
      <c r="AF1186" s="16" t="s">
        <v>4492</v>
      </c>
      <c r="AG1186" s="16"/>
      <c r="AH1186" s="51"/>
      <c r="AI1186" s="120"/>
      <c r="AJ1186" s="120"/>
      <c r="AK1186" s="13"/>
    </row>
    <row r="1187" spans="1:37" s="62"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3"/>
        <v>41230</v>
      </c>
      <c r="I1187" s="28" t="s">
        <v>497</v>
      </c>
      <c r="J1187" s="52" t="s">
        <v>511</v>
      </c>
      <c r="K1187" s="37" t="str">
        <f>VLOOKUP(B1187,SAOM!B$2:H2728,4,0)</f>
        <v>Aceito</v>
      </c>
      <c r="L1187" s="12" t="s">
        <v>495</v>
      </c>
      <c r="M1187" s="52" t="s">
        <v>497</v>
      </c>
      <c r="N1187" s="107" t="s">
        <v>8105</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5" t="str">
        <f>VLOOKUP(B1187,SAOM!B$2:O2728,11,0)</f>
        <v>39540-000</v>
      </c>
      <c r="X1187" s="37" t="str">
        <f>VLOOKUP(B1187,SAOM!B$2:Q2728,13,0)</f>
        <v>00:20:0E:10:4B:03</v>
      </c>
      <c r="Y1187" s="28">
        <v>41242</v>
      </c>
      <c r="Z1187" s="44" t="s">
        <v>10014</v>
      </c>
      <c r="AA1187" s="60">
        <v>41243</v>
      </c>
      <c r="AB1187" s="32">
        <f>VLOOKUP(C1187,Relatorios!A$3:B1958,2,0)</f>
        <v>41299</v>
      </c>
      <c r="AC1187" s="49"/>
      <c r="AD1187" s="16" t="str">
        <f>VLOOKUP(B1187,SAOM!B$2:T2728,16,0)</f>
        <v>-</v>
      </c>
      <c r="AE1187" s="60">
        <f t="shared" si="64"/>
        <v>41333</v>
      </c>
      <c r="AF1187" s="60" t="s">
        <v>4492</v>
      </c>
      <c r="AG1187" s="60"/>
      <c r="AH1187" s="187"/>
      <c r="AI1187" s="121"/>
      <c r="AJ1187" s="121"/>
      <c r="AK1187" s="44"/>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3"/>
        <v>41230</v>
      </c>
      <c r="I1188" s="15" t="s">
        <v>497</v>
      </c>
      <c r="J1188" s="12" t="s">
        <v>744</v>
      </c>
      <c r="K1188" s="37" t="str">
        <f>VLOOKUP(B1188,SAOM!B$2:H2729,4,0)</f>
        <v>Agendado</v>
      </c>
      <c r="L1188" s="12" t="s">
        <v>495</v>
      </c>
      <c r="M1188" s="12" t="s">
        <v>495</v>
      </c>
      <c r="N1188" s="73" t="s">
        <v>8105</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5"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4"/>
        <v>90</v>
      </c>
      <c r="AF1188" s="16" t="s">
        <v>4492</v>
      </c>
      <c r="AG1188" s="16"/>
      <c r="AH1188" s="51"/>
      <c r="AI1188" s="120"/>
      <c r="AJ1188" s="120"/>
      <c r="AK1188" s="13"/>
    </row>
    <row r="1189" spans="1:37" s="62"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3"/>
        <v>41230</v>
      </c>
      <c r="I1189" s="28" t="s">
        <v>497</v>
      </c>
      <c r="J1189" s="52" t="s">
        <v>511</v>
      </c>
      <c r="K1189" s="37" t="str">
        <f>VLOOKUP(B1189,SAOM!B$2:H2730,4,0)</f>
        <v>Aceito</v>
      </c>
      <c r="L1189" s="12" t="s">
        <v>495</v>
      </c>
      <c r="M1189" s="52" t="s">
        <v>497</v>
      </c>
      <c r="N1189" s="44" t="s">
        <v>8105</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5" t="str">
        <f>VLOOKUP(B1189,SAOM!B$2:O2730,11,0)</f>
        <v>39540-000</v>
      </c>
      <c r="X1189" s="37" t="str">
        <f>VLOOKUP(B1189,SAOM!B$2:Q2730,13,0)</f>
        <v>00:20:0E:10:4B:0F</v>
      </c>
      <c r="Y1189" s="28">
        <v>41246</v>
      </c>
      <c r="Z1189" s="44" t="s">
        <v>1981</v>
      </c>
      <c r="AA1189" s="60">
        <v>41246</v>
      </c>
      <c r="AB1189" s="32">
        <f>VLOOKUP(C1189,Relatorios!A$3:B1960,2,0)</f>
        <v>41299</v>
      </c>
      <c r="AC1189" s="49"/>
      <c r="AD1189" s="16" t="str">
        <f>VLOOKUP(B1189,SAOM!B$2:T2730,16,0)</f>
        <v>-</v>
      </c>
      <c r="AE1189" s="60">
        <f t="shared" si="64"/>
        <v>41336</v>
      </c>
      <c r="AF1189" s="60" t="s">
        <v>4492</v>
      </c>
      <c r="AG1189" s="60"/>
      <c r="AH1189" s="187"/>
      <c r="AI1189" s="121"/>
      <c r="AJ1189" s="121"/>
      <c r="AK1189" s="44"/>
    </row>
    <row r="1190" spans="1:37" s="62"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3"/>
        <v>41230</v>
      </c>
      <c r="I1190" s="28" t="s">
        <v>497</v>
      </c>
      <c r="J1190" s="52" t="s">
        <v>511</v>
      </c>
      <c r="K1190" s="37" t="str">
        <f>VLOOKUP(B1190,SAOM!B$2:H2731,4,0)</f>
        <v>Aceito</v>
      </c>
      <c r="L1190" s="12" t="s">
        <v>495</v>
      </c>
      <c r="M1190" s="52" t="s">
        <v>497</v>
      </c>
      <c r="N1190" s="107" t="s">
        <v>8105</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5" t="str">
        <f>VLOOKUP(B1190,SAOM!B$2:O2731,11,0)</f>
        <v>39540-000</v>
      </c>
      <c r="X1190" s="37" t="str">
        <f>VLOOKUP(B1190,SAOM!B$2:Q2731,13,0)</f>
        <v>00:20:0E:10:54:96</v>
      </c>
      <c r="Y1190" s="28">
        <v>41248</v>
      </c>
      <c r="Z1190" s="44" t="s">
        <v>1981</v>
      </c>
      <c r="AA1190" s="60">
        <v>41249</v>
      </c>
      <c r="AB1190" s="32">
        <f>VLOOKUP(C1190,Relatorios!A$3:B1961,2,0)</f>
        <v>41299</v>
      </c>
      <c r="AC1190" s="49"/>
      <c r="AD1190" s="16" t="str">
        <f>VLOOKUP(B1190,SAOM!B$2:T2731,16,0)</f>
        <v>-</v>
      </c>
      <c r="AE1190" s="60">
        <f t="shared" si="64"/>
        <v>41339</v>
      </c>
      <c r="AF1190" s="60" t="s">
        <v>4492</v>
      </c>
      <c r="AG1190" s="60"/>
      <c r="AH1190" s="187"/>
      <c r="AI1190" s="121"/>
      <c r="AJ1190" s="121"/>
      <c r="AK1190" s="44"/>
    </row>
    <row r="1191" spans="1:37" s="62"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3"/>
        <v>41230</v>
      </c>
      <c r="I1191" s="28" t="s">
        <v>497</v>
      </c>
      <c r="J1191" s="52" t="s">
        <v>511</v>
      </c>
      <c r="K1191" s="37" t="str">
        <f>VLOOKUP(B1191,SAOM!B$2:H2732,4,0)</f>
        <v>Aceito</v>
      </c>
      <c r="L1191" s="12" t="s">
        <v>495</v>
      </c>
      <c r="M1191" s="52" t="s">
        <v>497</v>
      </c>
      <c r="N1191" s="107" t="s">
        <v>8105</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5" t="str">
        <f>VLOOKUP(B1191,SAOM!B$2:O2732,11,0)</f>
        <v>39540-000</v>
      </c>
      <c r="X1191" s="37" t="str">
        <f>VLOOKUP(B1191,SAOM!B$2:Q2732,13,0)</f>
        <v>00:20:0e:10:51:ff</v>
      </c>
      <c r="Y1191" s="28">
        <v>41249</v>
      </c>
      <c r="Z1191" s="44" t="s">
        <v>1981</v>
      </c>
      <c r="AA1191" s="60">
        <v>41249</v>
      </c>
      <c r="AB1191" s="32">
        <f>VLOOKUP(C1191,Relatorios!A$3:B1962,2,0)</f>
        <v>41299</v>
      </c>
      <c r="AC1191" s="49"/>
      <c r="AD1191" s="16" t="str">
        <f>VLOOKUP(B1191,SAOM!B$2:T2732,16,0)</f>
        <v>-</v>
      </c>
      <c r="AE1191" s="60">
        <f t="shared" si="64"/>
        <v>41339</v>
      </c>
      <c r="AF1191" s="60" t="s">
        <v>4492</v>
      </c>
      <c r="AG1191" s="60"/>
      <c r="AH1191" s="187"/>
      <c r="AI1191" s="121"/>
      <c r="AJ1191" s="121"/>
      <c r="AK1191" s="44"/>
    </row>
    <row r="1192" spans="1:37" s="62"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3"/>
        <v>41230</v>
      </c>
      <c r="I1192" s="28" t="s">
        <v>497</v>
      </c>
      <c r="J1192" s="52" t="s">
        <v>511</v>
      </c>
      <c r="K1192" s="37" t="str">
        <f>VLOOKUP(B1192,SAOM!B$2:H2733,4,0)</f>
        <v>Aceito</v>
      </c>
      <c r="L1192" s="12" t="s">
        <v>495</v>
      </c>
      <c r="M1192" s="52" t="s">
        <v>497</v>
      </c>
      <c r="N1192" s="107" t="s">
        <v>8105</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5" t="str">
        <f>VLOOKUP(B1192,SAOM!B$2:O2733,11,0)</f>
        <v>39540-000</v>
      </c>
      <c r="X1192" s="37" t="str">
        <f>VLOOKUP(B1192,SAOM!B$2:Q2733,13,0)</f>
        <v>00:20:0E:10:53:AA</v>
      </c>
      <c r="Y1192" s="28">
        <v>41247</v>
      </c>
      <c r="Z1192" s="44" t="s">
        <v>1981</v>
      </c>
      <c r="AA1192" s="60">
        <v>41247</v>
      </c>
      <c r="AB1192" s="32">
        <f>VLOOKUP(C1192,Relatorios!A$3:B1963,2,0)</f>
        <v>41299</v>
      </c>
      <c r="AC1192" s="49"/>
      <c r="AD1192" s="16" t="str">
        <f>VLOOKUP(B1192,SAOM!B$2:T2733,16,0)</f>
        <v>-</v>
      </c>
      <c r="AE1192" s="60">
        <f t="shared" si="64"/>
        <v>41337</v>
      </c>
      <c r="AF1192" s="60" t="s">
        <v>4492</v>
      </c>
      <c r="AG1192" s="60"/>
      <c r="AH1192" s="187"/>
      <c r="AI1192" s="121"/>
      <c r="AJ1192" s="121"/>
      <c r="AK1192" s="44"/>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3"/>
        <v>41232</v>
      </c>
      <c r="I1193" s="15" t="s">
        <v>497</v>
      </c>
      <c r="J1193" s="12" t="s">
        <v>12443</v>
      </c>
      <c r="K1193" s="37" t="str">
        <f>VLOOKUP(B1193,SAOM!B$2:H2734,4,0)</f>
        <v>Agendado</v>
      </c>
      <c r="L1193" s="12" t="s">
        <v>495</v>
      </c>
      <c r="M1193" s="12" t="s">
        <v>495</v>
      </c>
      <c r="N1193" s="73" t="s">
        <v>8130</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5"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4"/>
        <v>90</v>
      </c>
      <c r="AF1193" s="16" t="s">
        <v>4492</v>
      </c>
      <c r="AG1193" s="16"/>
      <c r="AH1193" s="51"/>
      <c r="AI1193" s="120"/>
      <c r="AJ1193" s="120"/>
      <c r="AK1193" s="13"/>
    </row>
    <row r="1194" spans="1:37" s="17" customFormat="1" ht="15.75" customHeight="1">
      <c r="A1194" s="43">
        <v>4493</v>
      </c>
      <c r="B1194" s="35">
        <v>4493</v>
      </c>
      <c r="C1194" s="35">
        <v>4493</v>
      </c>
      <c r="D1194" s="37" t="str">
        <f>VLOOKUP(B1194,SAOM!B$2:H2851,7,0)</f>
        <v>SES-ALOA-4493</v>
      </c>
      <c r="E1194" s="15">
        <v>41170</v>
      </c>
      <c r="F1194" s="15">
        <f t="shared" ref="F1194:F1202" si="65">E1194+45</f>
        <v>41215</v>
      </c>
      <c r="G1194" s="15">
        <f>VLOOKUP(B1194,SAOM!B$2:D2738,3,0)</f>
        <v>41215</v>
      </c>
      <c r="H1194" s="15">
        <f t="shared" si="63"/>
        <v>41230</v>
      </c>
      <c r="I1194" s="15" t="s">
        <v>497</v>
      </c>
      <c r="J1194" s="12" t="s">
        <v>511</v>
      </c>
      <c r="K1194" s="37" t="str">
        <f>VLOOKUP(B1194,SAOM!B$2:H2735,4,0)</f>
        <v>Aceito</v>
      </c>
      <c r="L1194" s="12" t="s">
        <v>495</v>
      </c>
      <c r="M1194" s="12" t="s">
        <v>497</v>
      </c>
      <c r="N1194" s="13" t="s">
        <v>8133</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5" t="str">
        <f>VLOOKUP(B1194,SAOM!B$2:O2735,11,0)</f>
        <v>37458-000</v>
      </c>
      <c r="X1194" s="37" t="str">
        <f>VLOOKUP(B1194,SAOM!B$2:Q2735,13,0)</f>
        <v>00:20:0e:10:54:e5</v>
      </c>
      <c r="Y1194" s="15">
        <v>41243</v>
      </c>
      <c r="Z1194" s="13" t="s">
        <v>5316</v>
      </c>
      <c r="AA1194" s="16">
        <v>41243</v>
      </c>
      <c r="AB1194" s="32">
        <f>VLOOKUP(C1194,Relatorios!A$3:B1965,2,0)</f>
        <v>41277</v>
      </c>
      <c r="AC1194" s="45"/>
      <c r="AD1194" s="16" t="str">
        <f>VLOOKUP(B1194,SAOM!B$2:T2735,16,0)</f>
        <v>-</v>
      </c>
      <c r="AE1194" s="16">
        <f t="shared" si="64"/>
        <v>41333</v>
      </c>
      <c r="AF1194" s="16" t="s">
        <v>4492</v>
      </c>
      <c r="AG1194" s="16"/>
      <c r="AH1194" s="51"/>
      <c r="AI1194" s="120"/>
      <c r="AJ1194" s="120"/>
      <c r="AK1194" s="13"/>
    </row>
    <row r="1195" spans="1:37" s="62" customFormat="1" ht="15.75" customHeight="1">
      <c r="A1195" s="43">
        <v>4494</v>
      </c>
      <c r="B1195" s="35">
        <v>4494</v>
      </c>
      <c r="C1195" s="35">
        <v>4494</v>
      </c>
      <c r="D1195" s="37" t="str">
        <f>VLOOKUP(B1195,SAOM!B$2:H2852,7,0)</f>
        <v>SES-ALOS-4494</v>
      </c>
      <c r="E1195" s="28">
        <v>41170</v>
      </c>
      <c r="F1195" s="28">
        <f t="shared" si="65"/>
        <v>41215</v>
      </c>
      <c r="G1195" s="15">
        <f>VLOOKUP(B1195,SAOM!B$2:D2739,3,0)</f>
        <v>41215</v>
      </c>
      <c r="H1195" s="28">
        <f t="shared" si="63"/>
        <v>41230</v>
      </c>
      <c r="I1195" s="28" t="s">
        <v>497</v>
      </c>
      <c r="J1195" s="52" t="s">
        <v>511</v>
      </c>
      <c r="K1195" s="37" t="str">
        <f>VLOOKUP(B1195,SAOM!B$2:H2736,4,0)</f>
        <v>Aceito</v>
      </c>
      <c r="L1195" s="12" t="s">
        <v>495</v>
      </c>
      <c r="M1195" s="52" t="s">
        <v>497</v>
      </c>
      <c r="N1195" s="107" t="s">
        <v>8138</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5" t="str">
        <f>VLOOKUP(B1195,SAOM!B$2:O2736,11,0)</f>
        <v>36272-000</v>
      </c>
      <c r="X1195" s="37" t="str">
        <f>VLOOKUP(B1195,SAOM!B$2:Q2736,13,0)</f>
        <v>00:20:0e:10:54:dd</v>
      </c>
      <c r="Y1195" s="28">
        <v>41219</v>
      </c>
      <c r="Z1195" s="44" t="s">
        <v>9466</v>
      </c>
      <c r="AA1195" s="60">
        <v>41220</v>
      </c>
      <c r="AB1195" s="32">
        <f>VLOOKUP(C1195,Relatorios!A$3:B1966,2,0)</f>
        <v>41277</v>
      </c>
      <c r="AC1195" s="49"/>
      <c r="AD1195" s="16" t="str">
        <f>VLOOKUP(B1195,SAOM!B$2:T2736,16,0)</f>
        <v>-</v>
      </c>
      <c r="AE1195" s="60">
        <f t="shared" si="64"/>
        <v>41310</v>
      </c>
      <c r="AF1195" s="60" t="s">
        <v>4492</v>
      </c>
      <c r="AG1195" s="60"/>
      <c r="AH1195" s="187"/>
      <c r="AI1195" s="121"/>
      <c r="AJ1195" s="121"/>
      <c r="AK1195" s="44"/>
    </row>
    <row r="1196" spans="1:37" s="62" customFormat="1" ht="15.75" customHeight="1">
      <c r="A1196" s="43">
        <v>4495</v>
      </c>
      <c r="B1196" s="35">
        <v>4495</v>
      </c>
      <c r="C1196" s="35">
        <v>4495</v>
      </c>
      <c r="D1196" s="37" t="str">
        <f>VLOOKUP(B1196,SAOM!B$2:H2853,7,0)</f>
        <v>SES-ARBA-4495</v>
      </c>
      <c r="E1196" s="28">
        <v>41170</v>
      </c>
      <c r="F1196" s="28">
        <f t="shared" si="65"/>
        <v>41215</v>
      </c>
      <c r="G1196" s="28">
        <f>VLOOKUP(B1196,SAOM!B$2:D2740,3,0)</f>
        <v>41215</v>
      </c>
      <c r="H1196" s="28">
        <f t="shared" si="63"/>
        <v>41230</v>
      </c>
      <c r="I1196" s="28" t="s">
        <v>497</v>
      </c>
      <c r="J1196" s="52" t="s">
        <v>511</v>
      </c>
      <c r="K1196" s="35" t="str">
        <f>VLOOKUP(B1196,SAOM!B$2:H2737,4,0)</f>
        <v>Aceito</v>
      </c>
      <c r="L1196" s="12" t="s">
        <v>495</v>
      </c>
      <c r="M1196" s="52" t="s">
        <v>497</v>
      </c>
      <c r="N1196" s="107" t="s">
        <v>8155</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9" t="str">
        <f>VLOOKUP(B1196,SAOM!B$2:M2737,9,0)</f>
        <v>GUILHERME CABRAL GONÇALVES</v>
      </c>
      <c r="U1196" s="28" t="str">
        <f>VLOOKUP(B1196,SAOM!B$2:N2737,10,0)</f>
        <v xml:space="preserve"> 	RUA SÉRGIO CARVALHO AMARAL, 01  - CENTRO</v>
      </c>
      <c r="V1196" s="59" t="str">
        <f>VLOOKUP(B1196,SAOM!B$2:P2737,12,0)</f>
        <v>(32)3256-1291</v>
      </c>
      <c r="W1196" s="181" t="str">
        <f>VLOOKUP(B1196,SAOM!B$2:O2737,11,0)</f>
        <v>36255-000</v>
      </c>
      <c r="X1196" s="35" t="str">
        <f>VLOOKUP(B1196,SAOM!B$2:Q2737,13,0)</f>
        <v>00:20:0E:10:54:A2</v>
      </c>
      <c r="Y1196" s="28">
        <v>41234</v>
      </c>
      <c r="Z1196" s="44" t="s">
        <v>4098</v>
      </c>
      <c r="AA1196" s="60">
        <v>41261</v>
      </c>
      <c r="AB1196" s="32">
        <f>VLOOKUP(C1196,Relatorios!A$3:B1967,2,0)</f>
        <v>41299</v>
      </c>
      <c r="AC1196" s="49" t="s">
        <v>10018</v>
      </c>
      <c r="AD1196" s="60" t="str">
        <f>VLOOKUP(B1196,SAOM!B$2:T2737,16,0)</f>
        <v>-</v>
      </c>
      <c r="AE1196" s="60">
        <f t="shared" si="64"/>
        <v>41351</v>
      </c>
      <c r="AF1196" s="60">
        <v>41253</v>
      </c>
      <c r="AG1196" s="60">
        <v>41261</v>
      </c>
      <c r="AH1196" s="187" t="s">
        <v>8982</v>
      </c>
      <c r="AI1196" s="121" t="s">
        <v>13270</v>
      </c>
      <c r="AJ1196" s="121" t="s">
        <v>13657</v>
      </c>
      <c r="AK1196" s="44"/>
    </row>
    <row r="1197" spans="1:37" s="17" customFormat="1" ht="15.75" customHeight="1">
      <c r="A1197" s="43">
        <v>4496</v>
      </c>
      <c r="B1197" s="35">
        <v>4496</v>
      </c>
      <c r="C1197" s="35">
        <v>4496</v>
      </c>
      <c r="D1197" s="37" t="str">
        <f>VLOOKUP(B1197,SAOM!B$2:H2854,7,0)</f>
        <v>SES-ARRA-4496</v>
      </c>
      <c r="E1197" s="15">
        <v>41170</v>
      </c>
      <c r="F1197" s="15">
        <f t="shared" si="65"/>
        <v>41215</v>
      </c>
      <c r="G1197" s="15">
        <f>VLOOKUP(B1197,SAOM!B$2:D2741,3,0)</f>
        <v>41215</v>
      </c>
      <c r="H1197" s="15">
        <f t="shared" si="63"/>
        <v>41230</v>
      </c>
      <c r="I1197" s="15" t="s">
        <v>497</v>
      </c>
      <c r="J1197" s="12" t="s">
        <v>511</v>
      </c>
      <c r="K1197" s="37" t="str">
        <f>VLOOKUP(B1197,SAOM!B$2:H2738,4,0)</f>
        <v>Aceito</v>
      </c>
      <c r="L1197" s="12" t="s">
        <v>495</v>
      </c>
      <c r="M1197" s="12" t="s">
        <v>497</v>
      </c>
      <c r="N1197" s="13" t="s">
        <v>8171</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5" t="str">
        <f>VLOOKUP(B1197,SAOM!B$2:O2738,11,0)</f>
        <v>38435-000</v>
      </c>
      <c r="X1197" s="37" t="str">
        <f>VLOOKUP(B1197,SAOM!B$2:Q2738,13,0)</f>
        <v>00:20:0e:10:54:6f</v>
      </c>
      <c r="Y1197" s="15">
        <v>41264</v>
      </c>
      <c r="Z1197" s="13" t="s">
        <v>12372</v>
      </c>
      <c r="AA1197" s="16">
        <v>41264</v>
      </c>
      <c r="AB1197" s="32">
        <f>VLOOKUP(C1197,Relatorios!A$3:B1968,2,0)</f>
        <v>41299</v>
      </c>
      <c r="AC1197" s="45"/>
      <c r="AD1197" s="16" t="str">
        <f>VLOOKUP(B1197,SAOM!B$2:T2738,16,0)</f>
        <v>-</v>
      </c>
      <c r="AE1197" s="16">
        <f t="shared" si="64"/>
        <v>41354</v>
      </c>
      <c r="AF1197" s="16" t="s">
        <v>4492</v>
      </c>
      <c r="AG1197" s="16"/>
      <c r="AH1197" s="51"/>
      <c r="AI1197" s="120"/>
      <c r="AJ1197" s="120"/>
      <c r="AK1197" s="13"/>
    </row>
    <row r="1198" spans="1:37" s="17" customFormat="1" ht="15.75" customHeight="1">
      <c r="A1198" s="43">
        <v>4497</v>
      </c>
      <c r="B1198" s="35">
        <v>4497</v>
      </c>
      <c r="C1198" s="35">
        <v>4497</v>
      </c>
      <c r="D1198" s="37" t="str">
        <f>VLOOKUP(B1198,SAOM!B$2:H2855,7,0)</f>
        <v>-</v>
      </c>
      <c r="E1198" s="15">
        <v>41170</v>
      </c>
      <c r="F1198" s="15">
        <f t="shared" si="65"/>
        <v>41215</v>
      </c>
      <c r="G1198" s="15">
        <f>VLOOKUP(B1198,SAOM!B$2:D2742,3,0)</f>
        <v>41215</v>
      </c>
      <c r="H1198" s="15">
        <f t="shared" si="63"/>
        <v>41230</v>
      </c>
      <c r="I1198" s="15" t="s">
        <v>497</v>
      </c>
      <c r="J1198" s="12" t="s">
        <v>744</v>
      </c>
      <c r="K1198" s="37" t="str">
        <f>VLOOKUP(B1198,SAOM!B$2:H2739,4,0)</f>
        <v>Agendado</v>
      </c>
      <c r="L1198" s="12" t="s">
        <v>495</v>
      </c>
      <c r="M1198" s="12" t="s">
        <v>495</v>
      </c>
      <c r="N1198" s="73" t="s">
        <v>8176</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5"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4"/>
        <v>90</v>
      </c>
      <c r="AF1198" s="16" t="s">
        <v>4492</v>
      </c>
      <c r="AG1198" s="16"/>
      <c r="AH1198" s="51"/>
      <c r="AI1198" s="120"/>
      <c r="AJ1198" s="120"/>
      <c r="AK1198" s="13"/>
    </row>
    <row r="1199" spans="1:37" s="17" customFormat="1" ht="15.75" customHeight="1">
      <c r="A1199" s="43">
        <v>4498</v>
      </c>
      <c r="B1199" s="35">
        <v>4498</v>
      </c>
      <c r="C1199" s="35">
        <v>4498</v>
      </c>
      <c r="D1199" s="37" t="str">
        <f>VLOOKUP(B1199,SAOM!B$2:H2856,7,0)</f>
        <v>SES-ARVA-4498</v>
      </c>
      <c r="E1199" s="15">
        <v>41170</v>
      </c>
      <c r="F1199" s="15">
        <f t="shared" si="65"/>
        <v>41215</v>
      </c>
      <c r="G1199" s="15">
        <f>VLOOKUP(B1199,SAOM!B$2:D2743,3,0)</f>
        <v>41215</v>
      </c>
      <c r="H1199" s="15">
        <f t="shared" si="63"/>
        <v>41230</v>
      </c>
      <c r="I1199" s="15" t="s">
        <v>497</v>
      </c>
      <c r="J1199" s="12" t="s">
        <v>511</v>
      </c>
      <c r="K1199" s="37" t="str">
        <f>VLOOKUP(B1199,SAOM!B$2:H2740,4,0)</f>
        <v>Aceito</v>
      </c>
      <c r="L1199" s="12" t="s">
        <v>495</v>
      </c>
      <c r="M1199" s="12" t="s">
        <v>497</v>
      </c>
      <c r="N1199" s="73" t="s">
        <v>8181</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5" t="str">
        <f>VLOOKUP(B1199,SAOM!B$2:O2740,11,0)</f>
        <v>39678-000</v>
      </c>
      <c r="X1199" s="37" t="str">
        <f>VLOOKUP(B1199,SAOM!B$2:Q2740,13,0)</f>
        <v>00:20:0e:10:55:3f</v>
      </c>
      <c r="Y1199" s="15">
        <v>41263</v>
      </c>
      <c r="Z1199" s="13" t="s">
        <v>6071</v>
      </c>
      <c r="AA1199" s="16">
        <v>41263</v>
      </c>
      <c r="AB1199" s="32">
        <f>VLOOKUP(C1199,Relatorios!A$3:B1970,2,0)</f>
        <v>41277</v>
      </c>
      <c r="AC1199" s="45"/>
      <c r="AD1199" s="16" t="str">
        <f>VLOOKUP(B1199,SAOM!B$2:T2740,16,0)</f>
        <v>-</v>
      </c>
      <c r="AE1199" s="16">
        <f t="shared" si="64"/>
        <v>41353</v>
      </c>
      <c r="AF1199" s="16" t="s">
        <v>4492</v>
      </c>
      <c r="AG1199" s="16"/>
      <c r="AH1199" s="51"/>
      <c r="AI1199" s="120"/>
      <c r="AJ1199" s="120"/>
      <c r="AK1199" s="13"/>
    </row>
    <row r="1200" spans="1:37" s="62" customFormat="1" ht="15.75" customHeight="1">
      <c r="A1200" s="43">
        <v>4499</v>
      </c>
      <c r="B1200" s="35">
        <v>4499</v>
      </c>
      <c r="C1200" s="35">
        <v>4499</v>
      </c>
      <c r="D1200" s="37" t="str">
        <f>VLOOKUP(B1200,SAOM!B$2:H2857,7,0)</f>
        <v>SES-AUMA-4499</v>
      </c>
      <c r="E1200" s="28">
        <v>41170</v>
      </c>
      <c r="F1200" s="28">
        <f t="shared" si="65"/>
        <v>41215</v>
      </c>
      <c r="G1200" s="15">
        <f>VLOOKUP(B1200,SAOM!B$2:D2744,3,0)</f>
        <v>41215</v>
      </c>
      <c r="H1200" s="28">
        <f t="shared" si="63"/>
        <v>41230</v>
      </c>
      <c r="I1200" s="28" t="s">
        <v>497</v>
      </c>
      <c r="J1200" s="52" t="s">
        <v>511</v>
      </c>
      <c r="K1200" s="37" t="str">
        <f>VLOOKUP(B1200,SAOM!B$2:H2741,4,0)</f>
        <v>Aceito</v>
      </c>
      <c r="L1200" s="12" t="s">
        <v>495</v>
      </c>
      <c r="M1200" s="52" t="s">
        <v>497</v>
      </c>
      <c r="N1200" s="107" t="s">
        <v>8186</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5" t="str">
        <f>VLOOKUP(B1200,SAOM!B$2:O2741,11,0)</f>
        <v>39220-000</v>
      </c>
      <c r="X1200" s="37" t="str">
        <f>VLOOKUP(B1200,SAOM!B$2:Q2741,13,0)</f>
        <v>00:20:0E:10:49:D3</v>
      </c>
      <c r="Y1200" s="28">
        <v>41192</v>
      </c>
      <c r="Z1200" s="44" t="s">
        <v>6076</v>
      </c>
      <c r="AA1200" s="60">
        <v>41193</v>
      </c>
      <c r="AB1200" s="32">
        <f>VLOOKUP(C1200,Relatorios!A$3:B1971,2,0)</f>
        <v>41299</v>
      </c>
      <c r="AC1200" s="49"/>
      <c r="AD1200" s="16" t="str">
        <f>VLOOKUP(B1200,SAOM!B$2:T2741,16,0)</f>
        <v>-</v>
      </c>
      <c r="AE1200" s="60">
        <f t="shared" si="64"/>
        <v>41283</v>
      </c>
      <c r="AF1200" s="60" t="s">
        <v>4492</v>
      </c>
      <c r="AG1200" s="60"/>
      <c r="AH1200" s="187"/>
      <c r="AI1200" s="121"/>
      <c r="AJ1200" s="121"/>
      <c r="AK1200" s="44"/>
    </row>
    <row r="1201" spans="1:37" s="62" customFormat="1" ht="15.75" customHeight="1">
      <c r="A1201" s="43">
        <v>4500</v>
      </c>
      <c r="B1201" s="35">
        <v>4500</v>
      </c>
      <c r="C1201" s="35">
        <v>4500</v>
      </c>
      <c r="D1201" s="37" t="str">
        <f>VLOOKUP(B1201,SAOM!B$2:H2858,7,0)</f>
        <v>SES-BELE-4500</v>
      </c>
      <c r="E1201" s="28">
        <v>41170</v>
      </c>
      <c r="F1201" s="28">
        <f t="shared" si="65"/>
        <v>41215</v>
      </c>
      <c r="G1201" s="15">
        <f>VLOOKUP(B1201,SAOM!B$2:D2745,3,0)</f>
        <v>41215</v>
      </c>
      <c r="H1201" s="28">
        <f t="shared" si="63"/>
        <v>41230</v>
      </c>
      <c r="I1201" s="28" t="s">
        <v>497</v>
      </c>
      <c r="J1201" s="52" t="s">
        <v>511</v>
      </c>
      <c r="K1201" s="37" t="str">
        <f>VLOOKUP(B1201,SAOM!B$2:H2742,4,0)</f>
        <v>Aceito</v>
      </c>
      <c r="L1201" s="12" t="s">
        <v>495</v>
      </c>
      <c r="M1201" s="52" t="s">
        <v>497</v>
      </c>
      <c r="N1201" s="107" t="s">
        <v>8191</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5" t="str">
        <f>VLOOKUP(B1201,SAOM!B$2:O2742,11,0)</f>
        <v>35473-000</v>
      </c>
      <c r="X1201" s="37" t="str">
        <f>VLOOKUP(B1201,SAOM!B$2:Q2742,13,0)</f>
        <v>00:20:0E:10:54:EE</v>
      </c>
      <c r="Y1201" s="28">
        <v>41247</v>
      </c>
      <c r="Z1201" s="13" t="s">
        <v>7898</v>
      </c>
      <c r="AA1201" s="60">
        <v>41247</v>
      </c>
      <c r="AB1201" s="32">
        <f>VLOOKUP(C1201,Relatorios!A$3:B1972,2,0)</f>
        <v>41277</v>
      </c>
      <c r="AC1201" s="49"/>
      <c r="AD1201" s="16" t="str">
        <f>VLOOKUP(B1201,SAOM!B$2:T2742,16,0)</f>
        <v>-</v>
      </c>
      <c r="AE1201" s="60">
        <f t="shared" si="64"/>
        <v>41337</v>
      </c>
      <c r="AF1201" s="60" t="s">
        <v>4492</v>
      </c>
      <c r="AG1201" s="60"/>
      <c r="AH1201" s="187"/>
      <c r="AI1201" s="121"/>
      <c r="AJ1201" s="121"/>
      <c r="AK1201" s="44"/>
    </row>
    <row r="1202" spans="1:37" s="17" customFormat="1" ht="15.75" customHeight="1">
      <c r="A1202" s="43">
        <v>4501</v>
      </c>
      <c r="B1202" s="35">
        <v>4501</v>
      </c>
      <c r="C1202" s="35">
        <v>4501</v>
      </c>
      <c r="D1202" s="37" t="str">
        <f>VLOOKUP(B1202,SAOM!B$2:H2859,7,0)</f>
        <v>SES-CAHO-4501</v>
      </c>
      <c r="E1202" s="15">
        <v>41170</v>
      </c>
      <c r="F1202" s="15">
        <f t="shared" si="65"/>
        <v>41215</v>
      </c>
      <c r="G1202" s="15">
        <f>VLOOKUP(B1202,SAOM!B$2:D2746,3,0)</f>
        <v>41215</v>
      </c>
      <c r="H1202" s="15">
        <f t="shared" si="63"/>
        <v>41230</v>
      </c>
      <c r="I1202" s="15" t="s">
        <v>497</v>
      </c>
      <c r="J1202" s="12" t="s">
        <v>511</v>
      </c>
      <c r="K1202" s="37" t="str">
        <f>VLOOKUP(B1202,SAOM!B$2:H2743,4,0)</f>
        <v>Aceito</v>
      </c>
      <c r="L1202" s="12" t="s">
        <v>495</v>
      </c>
      <c r="M1202" s="12" t="s">
        <v>497</v>
      </c>
      <c r="N1202" s="73" t="s">
        <v>8196</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5" t="str">
        <f>VLOOKUP(B1202,SAOM!B$2:O2743,11,0)</f>
        <v>35555-000</v>
      </c>
      <c r="X1202" s="37" t="str">
        <f>VLOOKUP(B1202,SAOM!B$2:Q2743,13,0)</f>
        <v>00:20:0e:10:54:85</v>
      </c>
      <c r="Y1202" s="15">
        <v>41262</v>
      </c>
      <c r="Z1202" s="13" t="s">
        <v>5739</v>
      </c>
      <c r="AA1202" s="16">
        <v>41262</v>
      </c>
      <c r="AB1202" s="32">
        <f>VLOOKUP(C1202,Relatorios!A$3:B1973,2,0)</f>
        <v>41291</v>
      </c>
      <c r="AC1202" s="45"/>
      <c r="AD1202" s="16" t="str">
        <f>VLOOKUP(B1202,SAOM!B$2:T2743,16,0)</f>
        <v>-</v>
      </c>
      <c r="AE1202" s="16">
        <f t="shared" si="64"/>
        <v>41352</v>
      </c>
      <c r="AF1202" s="16" t="s">
        <v>4492</v>
      </c>
      <c r="AG1202" s="16"/>
      <c r="AH1202" s="51"/>
      <c r="AI1202" s="120"/>
      <c r="AJ1202" s="120"/>
      <c r="AK1202" s="13"/>
    </row>
    <row r="1203" spans="1:37" s="62"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3"/>
        <v>41231</v>
      </c>
      <c r="I1203" s="28">
        <v>41192</v>
      </c>
      <c r="J1203" s="52" t="s">
        <v>511</v>
      </c>
      <c r="K1203" s="37" t="str">
        <f>VLOOKUP(B1203,SAOM!B$2:H2744,4,0)</f>
        <v>Aceito</v>
      </c>
      <c r="L1203" s="12" t="s">
        <v>495</v>
      </c>
      <c r="M1203" s="52" t="s">
        <v>497</v>
      </c>
      <c r="N1203" s="44" t="s">
        <v>8201</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5" t="str">
        <f>VLOOKUP(B1203,SAOM!B$2:O2744,11,0)</f>
        <v>37600-000</v>
      </c>
      <c r="X1203" s="37" t="str">
        <f>VLOOKUP(B1203,SAOM!B$2:Q2744,13,0)</f>
        <v>00:20:0E:10:54:EF</v>
      </c>
      <c r="Y1203" s="28">
        <v>41242</v>
      </c>
      <c r="Z1203" s="44" t="s">
        <v>6750</v>
      </c>
      <c r="AA1203" s="60">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60">
        <f t="shared" si="64"/>
        <v>41333</v>
      </c>
      <c r="AF1203" s="60" t="s">
        <v>4492</v>
      </c>
      <c r="AG1203" s="60"/>
      <c r="AH1203" s="187"/>
      <c r="AI1203" s="121"/>
      <c r="AJ1203" s="121"/>
      <c r="AK1203" s="44"/>
    </row>
    <row r="1204" spans="1:37" s="62" customFormat="1" ht="15.75" customHeight="1">
      <c r="A1204" s="43">
        <v>4503</v>
      </c>
      <c r="B1204" s="35">
        <v>4503</v>
      </c>
      <c r="C1204" s="35">
        <v>4503</v>
      </c>
      <c r="D1204" s="37" t="str">
        <f>VLOOKUP(B1204,SAOM!B$2:H2861,7,0)</f>
        <v>SES-CAHA-4503</v>
      </c>
      <c r="E1204" s="28">
        <v>41170</v>
      </c>
      <c r="F1204" s="28">
        <f t="shared" ref="F1204:F1211" si="66">E1204+45</f>
        <v>41215</v>
      </c>
      <c r="G1204" s="15">
        <f>VLOOKUP(B1204,SAOM!B$2:D2748,3,0)</f>
        <v>41215</v>
      </c>
      <c r="H1204" s="28">
        <f t="shared" si="63"/>
        <v>41230</v>
      </c>
      <c r="I1204" s="28" t="s">
        <v>497</v>
      </c>
      <c r="J1204" s="52" t="s">
        <v>511</v>
      </c>
      <c r="K1204" s="37" t="str">
        <f>VLOOKUP(B1204,SAOM!B$2:H2745,4,0)</f>
        <v>Aceito</v>
      </c>
      <c r="L1204" s="12" t="s">
        <v>495</v>
      </c>
      <c r="M1204" s="52" t="s">
        <v>497</v>
      </c>
      <c r="N1204" s="107" t="s">
        <v>8203</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5" t="str">
        <f>VLOOKUP(B1204,SAOM!B$2:O2745,11,0)</f>
        <v>37400-000</v>
      </c>
      <c r="X1204" s="37" t="str">
        <f>VLOOKUP(B1204,SAOM!B$2:Q2745,13,0)</f>
        <v>00:20:0E:10:52:36</v>
      </c>
      <c r="Y1204" s="28">
        <v>41219</v>
      </c>
      <c r="Z1204" s="44" t="s">
        <v>5739</v>
      </c>
      <c r="AA1204" s="60">
        <v>41220</v>
      </c>
      <c r="AB1204" s="32">
        <f>VLOOKUP(C1204,Relatorios!A$3:B1975,2,0)</f>
        <v>41277</v>
      </c>
      <c r="AC1204" s="49"/>
      <c r="AD1204" s="16" t="str">
        <f>VLOOKUP(B1204,SAOM!B$2:T2745,16,0)</f>
        <v>-</v>
      </c>
      <c r="AE1204" s="60">
        <f t="shared" si="64"/>
        <v>41310</v>
      </c>
      <c r="AF1204" s="60" t="s">
        <v>4492</v>
      </c>
      <c r="AG1204" s="60"/>
      <c r="AH1204" s="187"/>
      <c r="AI1204" s="121"/>
      <c r="AJ1204" s="121"/>
      <c r="AK1204" s="44"/>
    </row>
    <row r="1205" spans="1:37" s="62" customFormat="1" ht="15.75" customHeight="1">
      <c r="A1205" s="43">
        <v>4504</v>
      </c>
      <c r="B1205" s="35">
        <v>4504</v>
      </c>
      <c r="C1205" s="35">
        <v>4504</v>
      </c>
      <c r="D1205" s="37" t="str">
        <f>VLOOKUP(B1205,SAOM!B$2:H2862,7,0)</f>
        <v>SES-CAOS-4504</v>
      </c>
      <c r="E1205" s="28">
        <v>41170</v>
      </c>
      <c r="F1205" s="28">
        <f t="shared" si="66"/>
        <v>41215</v>
      </c>
      <c r="G1205" s="15">
        <f>VLOOKUP(B1205,SAOM!B$2:D2749,3,0)</f>
        <v>41215</v>
      </c>
      <c r="H1205" s="28">
        <f t="shared" si="63"/>
        <v>41230</v>
      </c>
      <c r="I1205" s="28" t="s">
        <v>497</v>
      </c>
      <c r="J1205" s="52" t="s">
        <v>511</v>
      </c>
      <c r="K1205" s="37" t="str">
        <f>VLOOKUP(B1205,SAOM!B$2:H2746,4,0)</f>
        <v>Aceito</v>
      </c>
      <c r="L1205" s="12" t="s">
        <v>495</v>
      </c>
      <c r="M1205" s="52" t="s">
        <v>497</v>
      </c>
      <c r="N1205" s="107" t="s">
        <v>6354</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5" t="str">
        <f>VLOOKUP(B1205,SAOM!B$2:O2746,11,0)</f>
        <v>38970-000</v>
      </c>
      <c r="X1205" s="37" t="str">
        <f>VLOOKUP(B1205,SAOM!B$2:Q2746,13,0)</f>
        <v>00:20:0E:10:4F:AB</v>
      </c>
      <c r="Y1205" s="28">
        <v>41186</v>
      </c>
      <c r="Z1205" s="44" t="s">
        <v>6071</v>
      </c>
      <c r="AA1205" s="60">
        <v>41187</v>
      </c>
      <c r="AB1205" s="32">
        <f>VLOOKUP(C1205,Relatorios!A$3:B1976,2,0)</f>
        <v>41291</v>
      </c>
      <c r="AC1205" s="49"/>
      <c r="AD1205" s="16" t="str">
        <f>VLOOKUP(B1205,SAOM!B$2:T2746,16,0)</f>
        <v>-</v>
      </c>
      <c r="AE1205" s="60">
        <f t="shared" si="64"/>
        <v>41277</v>
      </c>
      <c r="AF1205" s="60" t="s">
        <v>4492</v>
      </c>
      <c r="AG1205" s="60"/>
      <c r="AH1205" s="187"/>
      <c r="AI1205" s="121"/>
      <c r="AJ1205" s="121"/>
      <c r="AK1205" s="44"/>
    </row>
    <row r="1206" spans="1:37" s="62" customFormat="1" ht="15.75" customHeight="1">
      <c r="A1206" s="43">
        <v>4505</v>
      </c>
      <c r="B1206" s="35">
        <v>4505</v>
      </c>
      <c r="C1206" s="196">
        <v>4505</v>
      </c>
      <c r="D1206" s="35" t="str">
        <f>VLOOKUP(B1206,SAOM!B$2:H2863,7,0)</f>
        <v>SES-CAAA-4505</v>
      </c>
      <c r="E1206" s="28">
        <v>41170</v>
      </c>
      <c r="F1206" s="28">
        <f t="shared" si="66"/>
        <v>41215</v>
      </c>
      <c r="G1206" s="28">
        <f>VLOOKUP(B1206,SAOM!B$2:D2750,3,0)</f>
        <v>41311</v>
      </c>
      <c r="H1206" s="28">
        <f t="shared" si="63"/>
        <v>41230</v>
      </c>
      <c r="I1206" s="28">
        <v>41284</v>
      </c>
      <c r="J1206" s="52" t="s">
        <v>511</v>
      </c>
      <c r="K1206" s="35" t="str">
        <f>VLOOKUP(B1206,SAOM!B$2:H2747,4,0)</f>
        <v>Aceito</v>
      </c>
      <c r="L1206" s="52" t="s">
        <v>495</v>
      </c>
      <c r="M1206" s="52" t="s">
        <v>497</v>
      </c>
      <c r="N1206" s="107" t="s">
        <v>8211</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9" t="str">
        <f>VLOOKUP(B1206,SAOM!B$2:M2747,9,0)</f>
        <v>AMANDA LELIS RODRIGUES</v>
      </c>
      <c r="U1206" s="28" t="str">
        <f>VLOOKUP(B1206,SAOM!B$2:N2747,10,0)</f>
        <v>AV, PEDRO DIAS LOPES , S/N, BAIRRO NOVO HORIZONTE, CEP: 36592-000</v>
      </c>
      <c r="V1206" s="59" t="str">
        <f>VLOOKUP(B1206,SAOM!B$2:P2747,12,0)</f>
        <v>(31)3892-1172</v>
      </c>
      <c r="W1206" s="181" t="str">
        <f>VLOOKUP(B1206,SAOM!B$2:O2747,11,0)</f>
        <v>36592-000</v>
      </c>
      <c r="X1206" s="35" t="str">
        <f>VLOOKUP(B1206,SAOM!B$2:Q2747,13,0)</f>
        <v>00:20:0e:10:59:45</v>
      </c>
      <c r="Y1206" s="28">
        <v>41310</v>
      </c>
      <c r="Z1206" s="44" t="s">
        <v>5316</v>
      </c>
      <c r="AA1206" s="60">
        <v>41310</v>
      </c>
      <c r="AB1206" s="61" t="e">
        <f>VLOOKUP(C1206,Relatorios!A$3:B1977,2,0)</f>
        <v>#N/A</v>
      </c>
      <c r="AC1206" s="49"/>
      <c r="AD1206" s="60" t="str">
        <f>VLOOKUP(B1206,SAOM!B$2:T2747,16,0)</f>
        <v>10/01/2013 10:14:00 	Hernan Martins Alves 	Numeros indisponíveis.   	Pendência Ativação</v>
      </c>
      <c r="AE1206" s="60">
        <f t="shared" si="64"/>
        <v>41400</v>
      </c>
      <c r="AF1206" s="60" t="s">
        <v>4492</v>
      </c>
      <c r="AG1206" s="60"/>
      <c r="AH1206" s="187"/>
      <c r="AI1206" s="121"/>
      <c r="AJ1206" s="121"/>
      <c r="AK1206" s="44"/>
    </row>
    <row r="1207" spans="1:37" s="17" customFormat="1" ht="15.75" customHeight="1">
      <c r="A1207" s="43">
        <v>4506</v>
      </c>
      <c r="B1207" s="35">
        <v>4506</v>
      </c>
      <c r="C1207" s="35">
        <v>4506</v>
      </c>
      <c r="D1207" s="37" t="str">
        <f>VLOOKUP(B1207,SAOM!B$2:H2864,7,0)</f>
        <v>SES-CAIS-4506</v>
      </c>
      <c r="E1207" s="15">
        <v>41170</v>
      </c>
      <c r="F1207" s="15">
        <f t="shared" si="66"/>
        <v>41215</v>
      </c>
      <c r="G1207" s="15">
        <f>VLOOKUP(B1207,SAOM!B$2:D2751,3,0)</f>
        <v>41215</v>
      </c>
      <c r="H1207" s="15">
        <f t="shared" si="63"/>
        <v>41230</v>
      </c>
      <c r="I1207" s="15" t="s">
        <v>497</v>
      </c>
      <c r="J1207" s="12" t="s">
        <v>511</v>
      </c>
      <c r="K1207" s="37" t="str">
        <f>VLOOKUP(B1207,SAOM!B$2:H2748,4,0)</f>
        <v>Aceito</v>
      </c>
      <c r="L1207" s="12" t="s">
        <v>495</v>
      </c>
      <c r="M1207" s="12" t="s">
        <v>497</v>
      </c>
      <c r="N1207" s="73" t="s">
        <v>2918</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5" t="str">
        <f>VLOOKUP(B1207,SAOM!B$2:O2748,11,0)</f>
        <v>38380-000</v>
      </c>
      <c r="X1207" s="37" t="str">
        <f>VLOOKUP(B1207,SAOM!B$2:Q2748,13,0)</f>
        <v>00:20:0e:10:54:8e</v>
      </c>
      <c r="Y1207" s="15">
        <v>41206</v>
      </c>
      <c r="Z1207" s="13" t="s">
        <v>7857</v>
      </c>
      <c r="AA1207" s="16">
        <v>41206</v>
      </c>
      <c r="AB1207" s="32">
        <f>VLOOKUP(C1207,Relatorios!A$3:B1978,2,0)</f>
        <v>41254</v>
      </c>
      <c r="AC1207" s="45"/>
      <c r="AD1207" s="16" t="str">
        <f>VLOOKUP(B1207,SAOM!B$2:T2748,16,0)</f>
        <v>-</v>
      </c>
      <c r="AE1207" s="16">
        <f t="shared" si="64"/>
        <v>41296</v>
      </c>
      <c r="AF1207" s="16" t="s">
        <v>4492</v>
      </c>
      <c r="AG1207" s="16"/>
      <c r="AH1207" s="51"/>
      <c r="AI1207" s="120"/>
      <c r="AJ1207" s="120"/>
      <c r="AK1207" s="13"/>
    </row>
    <row r="1208" spans="1:37" s="62" customFormat="1" ht="15.75" customHeight="1">
      <c r="A1208" s="43">
        <v>4507</v>
      </c>
      <c r="B1208" s="35">
        <v>4507</v>
      </c>
      <c r="C1208" s="35">
        <v>4507</v>
      </c>
      <c r="D1208" s="37" t="str">
        <f>VLOOKUP(B1208,SAOM!B$2:H2865,7,0)</f>
        <v>SES-CAVA-4507</v>
      </c>
      <c r="E1208" s="28">
        <v>41170</v>
      </c>
      <c r="F1208" s="28">
        <f t="shared" si="66"/>
        <v>41215</v>
      </c>
      <c r="G1208" s="28">
        <f>VLOOKUP(B1208,SAOM!B$2:D2752,3,0)</f>
        <v>41215</v>
      </c>
      <c r="H1208" s="28">
        <f t="shared" si="63"/>
        <v>41230</v>
      </c>
      <c r="I1208" s="28" t="s">
        <v>497</v>
      </c>
      <c r="J1208" s="52" t="s">
        <v>511</v>
      </c>
      <c r="K1208" s="35" t="str">
        <f>VLOOKUP(B1208,SAOM!B$2:H2749,4,0)</f>
        <v>Aceito</v>
      </c>
      <c r="L1208" s="52" t="s">
        <v>495</v>
      </c>
      <c r="M1208" s="52" t="s">
        <v>497</v>
      </c>
      <c r="N1208" s="107" t="s">
        <v>8219</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9" t="str">
        <f>VLOOKUP(B1208,SAOM!B$2:M2749,9,0)</f>
        <v>CHARLES LOPES MOREIRA</v>
      </c>
      <c r="U1208" s="28" t="str">
        <f>VLOOKUP(B1208,SAOM!B$2:N2749,10,0)</f>
        <v>Rua Prefeito Romildo Gomes s/n</v>
      </c>
      <c r="V1208" s="59" t="str">
        <f>VLOOKUP(B1208,SAOM!B$2:P2749,12,0)</f>
        <v>(31)3727-1111</v>
      </c>
      <c r="W1208" s="181" t="str">
        <f>VLOOKUP(B1208,SAOM!B$2:O2749,11,0)</f>
        <v>36290-000</v>
      </c>
      <c r="X1208" s="35" t="str">
        <f>VLOOKUP(B1208,SAOM!B$2:Q2749,13,0)</f>
        <v>00:20:0e:10:55:62</v>
      </c>
      <c r="Y1208" s="28">
        <v>41308</v>
      </c>
      <c r="Z1208" s="44" t="s">
        <v>5316</v>
      </c>
      <c r="AA1208" s="60">
        <v>41278</v>
      </c>
      <c r="AB1208" s="32">
        <f>VLOOKUP(C1208,Relatorios!A$3:B1979,2,0)</f>
        <v>41291</v>
      </c>
      <c r="AC1208" s="49"/>
      <c r="AD1208" s="60" t="str">
        <f>VLOOKUP(B1208,SAOM!B$2:T2749,16,0)</f>
        <v>-</v>
      </c>
      <c r="AE1208" s="60">
        <f t="shared" si="64"/>
        <v>41368</v>
      </c>
      <c r="AF1208" s="60" t="s">
        <v>4492</v>
      </c>
      <c r="AG1208" s="60"/>
      <c r="AH1208" s="187"/>
      <c r="AI1208" s="121"/>
      <c r="AJ1208" s="121"/>
      <c r="AK1208" s="44"/>
    </row>
    <row r="1209" spans="1:37" s="62" customFormat="1" ht="15.75" customHeight="1">
      <c r="A1209" s="43">
        <v>4508</v>
      </c>
      <c r="B1209" s="35">
        <v>4508</v>
      </c>
      <c r="C1209" s="35">
        <v>4508</v>
      </c>
      <c r="D1209" s="37" t="str">
        <f>VLOOKUP(B1209,SAOM!B$2:H2866,7,0)</f>
        <v>SES-CABA-4508</v>
      </c>
      <c r="E1209" s="28">
        <v>41170</v>
      </c>
      <c r="F1209" s="28">
        <f t="shared" si="66"/>
        <v>41215</v>
      </c>
      <c r="G1209" s="15">
        <f>VLOOKUP(B1209,SAOM!B$2:D2753,3,0)</f>
        <v>41215</v>
      </c>
      <c r="H1209" s="28">
        <f t="shared" si="63"/>
        <v>41230</v>
      </c>
      <c r="I1209" s="28" t="s">
        <v>497</v>
      </c>
      <c r="J1209" s="52" t="s">
        <v>511</v>
      </c>
      <c r="K1209" s="37" t="str">
        <f>VLOOKUP(B1209,SAOM!B$2:H2750,4,0)</f>
        <v>Aceito</v>
      </c>
      <c r="L1209" s="12" t="s">
        <v>495</v>
      </c>
      <c r="M1209" s="52" t="s">
        <v>497</v>
      </c>
      <c r="N1209" s="107" t="s">
        <v>8222</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5" t="str">
        <f>VLOOKUP(B1209,SAOM!B$2:O2750,11,0)</f>
        <v>36428-000</v>
      </c>
      <c r="X1209" s="37" t="str">
        <f>VLOOKUP(B1209,SAOM!B$2:Q2750,13,0)</f>
        <v>00:20:0E:10:4A:97</v>
      </c>
      <c r="Y1209" s="28">
        <v>41249</v>
      </c>
      <c r="Z1209" s="13" t="s">
        <v>5003</v>
      </c>
      <c r="AA1209" s="60">
        <v>41249</v>
      </c>
      <c r="AB1209" s="32">
        <f>VLOOKUP(C1209,Relatorios!A$3:B1980,2,0)</f>
        <v>41277</v>
      </c>
      <c r="AC1209" s="49"/>
      <c r="AD1209" s="16" t="str">
        <f>VLOOKUP(B1209,SAOM!B$2:T2750,16,0)</f>
        <v>-</v>
      </c>
      <c r="AE1209" s="60">
        <f t="shared" si="64"/>
        <v>41339</v>
      </c>
      <c r="AF1209" s="60" t="s">
        <v>4492</v>
      </c>
      <c r="AG1209" s="60"/>
      <c r="AH1209" s="187"/>
      <c r="AI1209" s="121"/>
      <c r="AJ1209" s="121"/>
      <c r="AK1209" s="44"/>
    </row>
    <row r="1210" spans="1:37" s="62" customFormat="1" ht="15.75" customHeight="1">
      <c r="A1210" s="43">
        <v>4509</v>
      </c>
      <c r="B1210" s="35">
        <v>4509</v>
      </c>
      <c r="C1210" s="35">
        <v>4509</v>
      </c>
      <c r="D1210" s="37" t="str">
        <f>VLOOKUP(B1210,SAOM!B$2:H2867,7,0)</f>
        <v>SES-CACU-4509</v>
      </c>
      <c r="E1210" s="28">
        <v>41170</v>
      </c>
      <c r="F1210" s="28">
        <f t="shared" si="66"/>
        <v>41215</v>
      </c>
      <c r="G1210" s="15">
        <f>VLOOKUP(B1210,SAOM!B$2:D2754,3,0)</f>
        <v>41215</v>
      </c>
      <c r="H1210" s="28">
        <f t="shared" si="63"/>
        <v>41230</v>
      </c>
      <c r="I1210" s="28" t="s">
        <v>497</v>
      </c>
      <c r="J1210" s="52" t="s">
        <v>511</v>
      </c>
      <c r="K1210" s="37" t="str">
        <f>VLOOKUP(B1210,SAOM!B$2:H2751,4,0)</f>
        <v>Aceito</v>
      </c>
      <c r="L1210" s="12" t="s">
        <v>495</v>
      </c>
      <c r="M1210" s="52" t="s">
        <v>497</v>
      </c>
      <c r="N1210" s="107" t="s">
        <v>6346</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5" t="str">
        <f>VLOOKUP(B1210,SAOM!B$2:O2751,11,0)</f>
        <v>37556-000</v>
      </c>
      <c r="X1210" s="37" t="str">
        <f>VLOOKUP(B1210,SAOM!B$2:Q2751,13,0)</f>
        <v>00:20:0e:10:4a:80</v>
      </c>
      <c r="Y1210" s="28">
        <v>41219</v>
      </c>
      <c r="Z1210" s="44" t="s">
        <v>6688</v>
      </c>
      <c r="AA1210" s="60">
        <v>41220</v>
      </c>
      <c r="AB1210" s="32">
        <f>VLOOKUP(C1210,Relatorios!A$3:B1981,2,0)</f>
        <v>41277</v>
      </c>
      <c r="AC1210" s="49"/>
      <c r="AD1210" s="16" t="str">
        <f>VLOOKUP(B1210,SAOM!B$2:T2751,16,0)</f>
        <v>-</v>
      </c>
      <c r="AE1210" s="60">
        <f t="shared" si="64"/>
        <v>41310</v>
      </c>
      <c r="AF1210" s="60" t="s">
        <v>4492</v>
      </c>
      <c r="AG1210" s="60"/>
      <c r="AH1210" s="187"/>
      <c r="AI1210" s="121"/>
      <c r="AJ1210" s="121"/>
      <c r="AK1210" s="44"/>
    </row>
    <row r="1211" spans="1:37" s="62" customFormat="1" ht="15.75" customHeight="1">
      <c r="A1211" s="43">
        <v>4510</v>
      </c>
      <c r="B1211" s="35">
        <v>4510</v>
      </c>
      <c r="C1211" s="35">
        <v>4510</v>
      </c>
      <c r="D1211" s="37" t="str">
        <f>VLOOKUP(B1211,SAOM!B$2:H2868,7,0)</f>
        <v>SES-CAAS-4510</v>
      </c>
      <c r="E1211" s="28">
        <v>41170</v>
      </c>
      <c r="F1211" s="28">
        <f t="shared" si="66"/>
        <v>41215</v>
      </c>
      <c r="G1211" s="15">
        <f>VLOOKUP(B1211,SAOM!B$2:D2755,3,0)</f>
        <v>41215</v>
      </c>
      <c r="H1211" s="28">
        <f t="shared" si="63"/>
        <v>41230</v>
      </c>
      <c r="I1211" s="28" t="s">
        <v>497</v>
      </c>
      <c r="J1211" s="52" t="s">
        <v>511</v>
      </c>
      <c r="K1211" s="37" t="str">
        <f>VLOOKUP(B1211,SAOM!B$2:H2752,4,0)</f>
        <v>Aceito</v>
      </c>
      <c r="L1211" s="52" t="s">
        <v>12371</v>
      </c>
      <c r="M1211" s="52" t="s">
        <v>497</v>
      </c>
      <c r="N1211" s="44" t="s">
        <v>8229</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5" t="str">
        <f>VLOOKUP(B1211,SAOM!B$2:O2752,11,0)</f>
        <v>37245-000</v>
      </c>
      <c r="X1211" s="37" t="str">
        <f>VLOOKUP(B1211,SAOM!B$2:Q2752,13,0)</f>
        <v>00:20:0E:10:55:04</v>
      </c>
      <c r="Y1211" s="28">
        <v>41255</v>
      </c>
      <c r="Z1211" s="44" t="s">
        <v>12560</v>
      </c>
      <c r="AA1211" s="60">
        <v>41255</v>
      </c>
      <c r="AB1211" s="32">
        <f>VLOOKUP(C1211,Relatorios!A$3:B1982,2,0)</f>
        <v>41257</v>
      </c>
      <c r="AC1211" s="49"/>
      <c r="AD1211" s="16" t="str">
        <f>VLOOKUP(B1211,SAOM!B$2:T2752,16,0)</f>
        <v>-</v>
      </c>
      <c r="AE1211" s="60">
        <f t="shared" si="64"/>
        <v>41345</v>
      </c>
      <c r="AF1211" s="60" t="s">
        <v>4492</v>
      </c>
      <c r="AG1211" s="60"/>
      <c r="AH1211" s="187"/>
      <c r="AI1211" s="121"/>
      <c r="AJ1211" s="121"/>
      <c r="AK1211" s="44"/>
    </row>
    <row r="1212" spans="1:37" s="62" customFormat="1" ht="15.75" customHeight="1">
      <c r="A1212" s="43">
        <v>4511</v>
      </c>
      <c r="B1212" s="35">
        <v>4511</v>
      </c>
      <c r="C1212" s="35">
        <v>4511</v>
      </c>
      <c r="D1212" s="35" t="str">
        <f>VLOOKUP(B1212,SAOM!B$2:H2869,7,0)</f>
        <v>SES-CHOR-4511</v>
      </c>
      <c r="E1212" s="28">
        <v>41170</v>
      </c>
      <c r="F1212" s="28">
        <v>41291</v>
      </c>
      <c r="G1212" s="28">
        <f>VLOOKUP(B1212,SAOM!B$2:D2756,3,0)</f>
        <v>41291</v>
      </c>
      <c r="H1212" s="28">
        <f t="shared" si="63"/>
        <v>41306</v>
      </c>
      <c r="I1212" s="28">
        <v>41284</v>
      </c>
      <c r="J1212" s="52" t="s">
        <v>511</v>
      </c>
      <c r="K1212" s="35" t="str">
        <f>VLOOKUP(B1212,SAOM!B$2:H2753,4,0)</f>
        <v>Aceito</v>
      </c>
      <c r="L1212" s="52" t="s">
        <v>495</v>
      </c>
      <c r="M1212" s="52" t="s">
        <v>497</v>
      </c>
      <c r="N1212" s="107" t="s">
        <v>8234</v>
      </c>
      <c r="O1212" s="44" t="str">
        <f>VLOOKUP(N1212,Coordenadas!B$2:C2059,2,0)</f>
        <v>SUDESTE</v>
      </c>
      <c r="P1212" s="44" t="str">
        <f>VLOOKUP(N1212,Coordenadas!B$2:D2059,3,0)</f>
        <v xml:space="preserve"> 22° 0'24.58"S</v>
      </c>
      <c r="Q1212" s="44" t="str">
        <f>VLOOKUP(N1212,Coordenadas!B$2:E2059,4,0)</f>
        <v xml:space="preserve"> 43° 3'53.60"O</v>
      </c>
      <c r="R1212" s="35">
        <v>4033</v>
      </c>
      <c r="S1212" s="28">
        <v>41180</v>
      </c>
      <c r="T1212" s="59" t="str">
        <f>VLOOKUP(B1212,SAOM!B$2:M2753,9,0)</f>
        <v>CAROLINA FAJARDO SILVA</v>
      </c>
      <c r="U1212" s="28" t="str">
        <f>VLOOKUP(B1212,SAOM!B$2:N2753,10,0)</f>
        <v>RUA: ARNOR ESTEVES, 320</v>
      </c>
      <c r="V1212" s="59" t="str">
        <f>VLOOKUP(B1212,SAOM!B$2:P2753,12,0)</f>
        <v>(32)3285-1141</v>
      </c>
      <c r="W1212" s="181" t="str">
        <f>VLOOKUP(B1212,SAOM!B$2:O2753,11,0)</f>
        <v>36630-000</v>
      </c>
      <c r="X1212" s="35" t="str">
        <f>VLOOKUP(B1212,SAOM!B$2:Q2753,13,0)</f>
        <v>00:20:0e:10:58:66</v>
      </c>
      <c r="Y1212" s="28">
        <v>41331</v>
      </c>
      <c r="Z1212" s="44" t="s">
        <v>13664</v>
      </c>
      <c r="AA1212" s="16">
        <v>41332</v>
      </c>
      <c r="AB1212" s="61" t="e">
        <f>VLOOKUP(C1212,Relatorios!A$3:B1983,2,0)</f>
        <v>#N/A</v>
      </c>
      <c r="AC1212" s="49"/>
      <c r="AD1212" s="60" t="str">
        <f>VLOOKUP(B1212,SAOM!B$2:T2753,16,0)</f>
        <v>10/01/2013 10:16:05 	Hernan Martins Alves 	Favor inserir telefone para contato (32) 8484-0840. Obs.: A farmacia localiza-se em outro endereço, atendente não soube informar endereço correto.   	Pendência Ativação</v>
      </c>
      <c r="AE1212" s="60">
        <f t="shared" si="64"/>
        <v>41422</v>
      </c>
      <c r="AF1212" s="60" t="s">
        <v>4492</v>
      </c>
      <c r="AG1212" s="60"/>
      <c r="AH1212" s="187"/>
      <c r="AI1212" s="121"/>
      <c r="AJ1212" s="121"/>
      <c r="AK1212" s="44"/>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3"/>
        <v>41230</v>
      </c>
      <c r="I1213" s="15">
        <v>41248</v>
      </c>
      <c r="J1213" s="12" t="s">
        <v>511</v>
      </c>
      <c r="K1213" s="37" t="str">
        <f>VLOOKUP(B1213,SAOM!B$2:H2754,4,0)</f>
        <v>Aceito</v>
      </c>
      <c r="L1213" s="12" t="s">
        <v>495</v>
      </c>
      <c r="M1213" s="12" t="s">
        <v>497</v>
      </c>
      <c r="N1213" s="73" t="s">
        <v>8239</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5" t="str">
        <f>VLOOKUP(B1213,SAOM!B$2:O2754,11,0)</f>
        <v>36550-000</v>
      </c>
      <c r="X1213" s="37" t="str">
        <f>VLOOKUP(B1213,SAOM!B$2:Q2754,13,0)</f>
        <v>00:20:0e:10:59:50</v>
      </c>
      <c r="Y1213" s="15">
        <v>41306</v>
      </c>
      <c r="Z1213" s="13" t="s">
        <v>5316</v>
      </c>
      <c r="AA1213" s="16">
        <v>41306</v>
      </c>
      <c r="AB1213" s="32" t="str">
        <f>VLOOKUP(C1213,Relatorios!A$3:B1984,2,0)</f>
        <v>Pronto pra ser entregue</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4"/>
        <v>41396</v>
      </c>
      <c r="AF1213" s="16" t="s">
        <v>4492</v>
      </c>
      <c r="AG1213" s="16"/>
      <c r="AH1213" s="51"/>
      <c r="AI1213" s="120"/>
      <c r="AJ1213" s="120"/>
      <c r="AK1213" s="13"/>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3"/>
        <v>41230</v>
      </c>
      <c r="I1214" s="15" t="s">
        <v>497</v>
      </c>
      <c r="J1214" s="12" t="s">
        <v>511</v>
      </c>
      <c r="K1214" s="37" t="str">
        <f>VLOOKUP(B1214,SAOM!B$2:H2755,4,0)</f>
        <v>Aceito</v>
      </c>
      <c r="L1214" s="12" t="s">
        <v>12371</v>
      </c>
      <c r="M1214" s="12" t="s">
        <v>497</v>
      </c>
      <c r="N1214" s="13" t="s">
        <v>8243</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5" t="str">
        <f>VLOOKUP(B1214,SAOM!B$2:O2755,11,0)</f>
        <v>37148-000</v>
      </c>
      <c r="X1214" s="37" t="str">
        <f>VLOOKUP(B1214,SAOM!B$2:Q2755,13,0)</f>
        <v>00:20:0e:10:56:04</v>
      </c>
      <c r="Y1214" s="15">
        <v>41256</v>
      </c>
      <c r="Z1214" s="13" t="s">
        <v>13268</v>
      </c>
      <c r="AA1214" s="16">
        <v>41261</v>
      </c>
      <c r="AB1214" s="32">
        <f>VLOOKUP(C1214,Relatorios!A$3:B1985,2,0)</f>
        <v>41278</v>
      </c>
      <c r="AC1214" s="45"/>
      <c r="AD1214" s="16" t="str">
        <f>VLOOKUP(B1214,SAOM!B$2:T2755,16,0)</f>
        <v>-</v>
      </c>
      <c r="AE1214" s="16">
        <f t="shared" si="64"/>
        <v>41351</v>
      </c>
      <c r="AF1214" s="16" t="s">
        <v>4492</v>
      </c>
      <c r="AG1214" s="16"/>
      <c r="AH1214" s="51"/>
      <c r="AI1214" s="120"/>
      <c r="AJ1214" s="120"/>
      <c r="AK1214" s="13"/>
    </row>
    <row r="1215" spans="1:37" s="62"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si="63"/>
        <v>41230</v>
      </c>
      <c r="I1215" s="28" t="s">
        <v>497</v>
      </c>
      <c r="J1215" s="52" t="s">
        <v>511</v>
      </c>
      <c r="K1215" s="37" t="str">
        <f>VLOOKUP(B1215,SAOM!B$2:H2756,4,0)</f>
        <v>Aceito</v>
      </c>
      <c r="L1215" s="12" t="s">
        <v>495</v>
      </c>
      <c r="M1215" s="52" t="s">
        <v>497</v>
      </c>
      <c r="N1215" s="107" t="s">
        <v>8248</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5" t="str">
        <f>VLOOKUP(B1215,SAOM!B$2:O2756,11,0)</f>
        <v>38990-000</v>
      </c>
      <c r="X1215" s="37" t="str">
        <f>VLOOKUP(B1215,SAOM!B$2:Q2756,13,0)</f>
        <v>00:20:0e:10:54:a6</v>
      </c>
      <c r="Y1215" s="28">
        <v>41253</v>
      </c>
      <c r="Z1215" s="44" t="s">
        <v>5316</v>
      </c>
      <c r="AA1215" s="60">
        <v>41254</v>
      </c>
      <c r="AB1215" s="32">
        <f>VLOOKUP(C1215,Relatorios!A$3:B1986,2,0)</f>
        <v>41277</v>
      </c>
      <c r="AC1215" s="49" t="s">
        <v>12565</v>
      </c>
      <c r="AD1215" s="16" t="str">
        <f>VLOOKUP(B1215,SAOM!B$2:T2756,16,0)</f>
        <v>-</v>
      </c>
      <c r="AE1215" s="60">
        <f t="shared" si="64"/>
        <v>41344</v>
      </c>
      <c r="AF1215" s="60" t="s">
        <v>4492</v>
      </c>
      <c r="AG1215" s="60"/>
      <c r="AH1215" s="187"/>
      <c r="AI1215" s="121"/>
      <c r="AJ1215" s="121"/>
      <c r="AK1215" s="44"/>
    </row>
    <row r="1216" spans="1:37" s="62"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3"/>
        <v>41231</v>
      </c>
      <c r="I1216" s="28">
        <v>41192</v>
      </c>
      <c r="J1216" s="52" t="s">
        <v>511</v>
      </c>
      <c r="K1216" s="37" t="str">
        <f>VLOOKUP(B1216,SAOM!B$2:H2757,4,0)</f>
        <v>Aceito</v>
      </c>
      <c r="L1216" s="12" t="s">
        <v>495</v>
      </c>
      <c r="M1216" s="52" t="s">
        <v>497</v>
      </c>
      <c r="N1216" s="44" t="s">
        <v>8253</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(35)3432-1240</v>
      </c>
      <c r="W1216" s="65" t="str">
        <f>VLOOKUP(B1216,SAOM!B$2:O2757,11,0)</f>
        <v>37605-000</v>
      </c>
      <c r="X1216" s="37" t="str">
        <f>VLOOKUP(B1216,SAOM!B$2:Q2757,13,0)</f>
        <v>00:20:0E:10:54:D8</v>
      </c>
      <c r="Y1216" s="28">
        <v>41242</v>
      </c>
      <c r="Z1216" s="44" t="s">
        <v>5739</v>
      </c>
      <c r="AA1216" s="60">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60">
        <f t="shared" si="64"/>
        <v>41332</v>
      </c>
      <c r="AF1216" s="60" t="s">
        <v>4492</v>
      </c>
      <c r="AG1216" s="60"/>
      <c r="AH1216" s="187"/>
      <c r="AI1216" s="121"/>
      <c r="AJ1216" s="121"/>
      <c r="AK1216" s="44"/>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3"/>
        <v>41230</v>
      </c>
      <c r="I1217" s="15" t="s">
        <v>497</v>
      </c>
      <c r="J1217" s="12" t="s">
        <v>511</v>
      </c>
      <c r="K1217" s="37" t="str">
        <f>VLOOKUP(B1217,SAOM!B$2:H2758,4,0)</f>
        <v>Aceito</v>
      </c>
      <c r="L1217" s="12" t="s">
        <v>495</v>
      </c>
      <c r="M1217" s="12" t="s">
        <v>497</v>
      </c>
      <c r="N1217" s="73" t="s">
        <v>8256</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5" t="str">
        <f>VLOOKUP(B1217,SAOM!B$2:O2758,11,0)</f>
        <v>35578-000</v>
      </c>
      <c r="X1217" s="37" t="str">
        <f>VLOOKUP(B1217,SAOM!B$2:Q2758,13,0)</f>
        <v>00:20:0e:10:55:5c</v>
      </c>
      <c r="Y1217" s="15">
        <v>41262</v>
      </c>
      <c r="Z1217" s="13" t="s">
        <v>5739</v>
      </c>
      <c r="AA1217" s="16">
        <v>41262</v>
      </c>
      <c r="AB1217" s="32">
        <f>VLOOKUP(C1217,Relatorios!A$3:B1988,2,0)</f>
        <v>41291</v>
      </c>
      <c r="AC1217" s="45"/>
      <c r="AD1217" s="16" t="str">
        <f>VLOOKUP(B1217,SAOM!B$2:T2758,16,0)</f>
        <v>-</v>
      </c>
      <c r="AE1217" s="16">
        <f t="shared" si="64"/>
        <v>41352</v>
      </c>
      <c r="AF1217" s="16" t="s">
        <v>4492</v>
      </c>
      <c r="AG1217" s="16"/>
      <c r="AH1217" s="51"/>
      <c r="AI1217" s="120"/>
      <c r="AJ1217" s="120"/>
      <c r="AK1217" s="13"/>
    </row>
    <row r="1218" spans="1:37" s="62" customFormat="1" ht="15.75" customHeight="1">
      <c r="A1218" s="43">
        <v>4517</v>
      </c>
      <c r="B1218" s="35">
        <v>4517</v>
      </c>
      <c r="C1218" s="196">
        <v>4517</v>
      </c>
      <c r="D1218" s="35" t="str">
        <f>VLOOKUP(B1218,SAOM!B$2:H2875,7,0)</f>
        <v>SES-COVO-4517</v>
      </c>
      <c r="E1218" s="28">
        <v>41170</v>
      </c>
      <c r="F1218" s="28">
        <f>E1218+45</f>
        <v>41215</v>
      </c>
      <c r="G1218" s="28">
        <f>VLOOKUP(B1218,SAOM!B$2:D2762,3,0)</f>
        <v>41215</v>
      </c>
      <c r="H1218" s="28">
        <f t="shared" si="63"/>
        <v>41230</v>
      </c>
      <c r="I1218" s="28" t="s">
        <v>497</v>
      </c>
      <c r="J1218" s="52" t="s">
        <v>511</v>
      </c>
      <c r="K1218" s="35" t="str">
        <f>VLOOKUP(B1218,SAOM!B$2:H2759,4,0)</f>
        <v>Aceito</v>
      </c>
      <c r="L1218" s="52" t="s">
        <v>495</v>
      </c>
      <c r="M1218" s="52" t="s">
        <v>497</v>
      </c>
      <c r="N1218" s="107" t="s">
        <v>8261</v>
      </c>
      <c r="O1218" s="44" t="str">
        <f>VLOOKUP(N1218,Coordenadas!B$2:C2065,2,0)</f>
        <v>LESTE</v>
      </c>
      <c r="P1218" s="44" t="str">
        <f>VLOOKUP(N1218,Coordenadas!B$2:D2065,3,0)</f>
        <v xml:space="preserve"> 19°49'49.10"S</v>
      </c>
      <c r="Q1218" s="44" t="str">
        <f>VLOOKUP(N1218,Coordenadas!B$2:E2065,4,0)</f>
        <v xml:space="preserve"> 42°24'6.02"O</v>
      </c>
      <c r="R1218" s="35">
        <v>4033</v>
      </c>
      <c r="S1218" s="28">
        <v>41180</v>
      </c>
      <c r="T1218" s="59" t="str">
        <f>VLOOKUP(B1218,SAOM!B$2:M2759,9,0)</f>
        <v>SILMARA NATÉRCIA PEDRA FORNÉAS</v>
      </c>
      <c r="U1218" s="28" t="str">
        <f>VLOOKUP(B1218,SAOM!B$2:N2759,10,0)</f>
        <v xml:space="preserve">AV. PREFEITO CARLITO CAETANO CAMPOS, 120 </v>
      </c>
      <c r="V1218" s="59" t="str">
        <f>VLOOKUP(B1218,SAOM!B$2:P2759,12,0)</f>
        <v>(33)3353-1184</v>
      </c>
      <c r="W1218" s="181" t="str">
        <f>VLOOKUP(B1218,SAOM!B$2:O2759,11,0)</f>
        <v>35345-000</v>
      </c>
      <c r="X1218" s="35" t="str">
        <f>VLOOKUP(B1218,SAOM!B$2:Q2759,13,0)</f>
        <v>00:20:0e:10:58:72</v>
      </c>
      <c r="Y1218" s="28">
        <v>41320</v>
      </c>
      <c r="Z1218" s="44" t="s">
        <v>5316</v>
      </c>
      <c r="AA1218" s="60">
        <v>41323</v>
      </c>
      <c r="AB1218" s="61" t="e">
        <f>VLOOKUP(C1218,Relatorios!A$3:B1989,2,0)</f>
        <v>#N/A</v>
      </c>
      <c r="AC1218" s="49"/>
      <c r="AD1218" s="60" t="str">
        <f>VLOOKUP(B1218,SAOM!B$2:T2759,16,0)</f>
        <v>-</v>
      </c>
      <c r="AE1218" s="60">
        <f t="shared" si="64"/>
        <v>41413</v>
      </c>
      <c r="AF1218" s="60" t="s">
        <v>4492</v>
      </c>
      <c r="AG1218" s="60"/>
      <c r="AH1218" s="187"/>
      <c r="AI1218" s="121"/>
      <c r="AJ1218" s="121"/>
      <c r="AK1218" s="44"/>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3"/>
        <v>41230</v>
      </c>
      <c r="I1219" s="15" t="s">
        <v>497</v>
      </c>
      <c r="J1219" s="12" t="s">
        <v>511</v>
      </c>
      <c r="K1219" s="37" t="str">
        <f>VLOOKUP(B1219,SAOM!B$2:H2760,4,0)</f>
        <v>Aceito</v>
      </c>
      <c r="L1219" s="12" t="s">
        <v>495</v>
      </c>
      <c r="M1219" s="12" t="s">
        <v>495</v>
      </c>
      <c r="N1219" s="73" t="s">
        <v>4331</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5" t="str">
        <f>VLOOKUP(B1219,SAOM!B$2:O2760,11,0)</f>
        <v>38735-000</v>
      </c>
      <c r="X1219" s="37" t="str">
        <f>VLOOKUP(B1219,SAOM!B$2:Q2760,13,0)</f>
        <v>00:20:0E:10:54:1C</v>
      </c>
      <c r="Y1219" s="15">
        <v>41242</v>
      </c>
      <c r="Z1219" s="13" t="s">
        <v>5003</v>
      </c>
      <c r="AA1219" s="16">
        <v>41242</v>
      </c>
      <c r="AB1219" s="32">
        <f>VLOOKUP(C1219,Relatorios!A$3:B1990,2,0)</f>
        <v>41277</v>
      </c>
      <c r="AC1219" s="45"/>
      <c r="AD1219" s="16" t="str">
        <f>VLOOKUP(B1219,SAOM!B$2:T2760,16,0)</f>
        <v>-</v>
      </c>
      <c r="AE1219" s="16">
        <f t="shared" si="64"/>
        <v>41332</v>
      </c>
      <c r="AF1219" s="16" t="s">
        <v>4492</v>
      </c>
      <c r="AG1219" s="16"/>
      <c r="AH1219" s="51"/>
      <c r="AI1219" s="120"/>
      <c r="AJ1219" s="120"/>
      <c r="AK1219" s="13"/>
    </row>
    <row r="1220" spans="1:37" s="62"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3"/>
        <v>41230</v>
      </c>
      <c r="I1220" s="28" t="s">
        <v>497</v>
      </c>
      <c r="J1220" s="52" t="s">
        <v>511</v>
      </c>
      <c r="K1220" s="37" t="str">
        <f>VLOOKUP(B1220,SAOM!B$2:H2761,4,0)</f>
        <v>Aceito</v>
      </c>
      <c r="L1220" s="12" t="s">
        <v>495</v>
      </c>
      <c r="M1220" s="52" t="s">
        <v>497</v>
      </c>
      <c r="N1220" s="44" t="s">
        <v>8268</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5" t="str">
        <f>VLOOKUP(B1220,SAOM!B$2:O2761,11,0)</f>
        <v>37910-000</v>
      </c>
      <c r="X1220" s="37" t="str">
        <f>VLOOKUP(B1220,SAOM!B$2:Q2761,13,0)</f>
        <v>00:20:0e:10:4d:07</v>
      </c>
      <c r="Y1220" s="28">
        <v>41243</v>
      </c>
      <c r="Z1220" s="44" t="s">
        <v>9992</v>
      </c>
      <c r="AA1220" s="60">
        <v>41247</v>
      </c>
      <c r="AB1220" s="32" t="str">
        <f>VLOOKUP(C1220,Relatorios!A$3:B1991,2,0)</f>
        <v>Pronto pra ser entregue</v>
      </c>
      <c r="AC1220" s="49"/>
      <c r="AD1220" s="16" t="str">
        <f>VLOOKUP(B1220,SAOM!B$2:T2761,16,0)</f>
        <v>-</v>
      </c>
      <c r="AE1220" s="60">
        <f t="shared" si="64"/>
        <v>41337</v>
      </c>
      <c r="AF1220" s="60" t="s">
        <v>4492</v>
      </c>
      <c r="AG1220" s="60"/>
      <c r="AH1220" s="187"/>
      <c r="AI1220" s="121"/>
      <c r="AJ1220" s="121"/>
      <c r="AK1220" s="44"/>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si="63"/>
        <v>41271</v>
      </c>
      <c r="I1221" s="15">
        <v>41255</v>
      </c>
      <c r="J1221" s="12" t="s">
        <v>12443</v>
      </c>
      <c r="K1221" s="37" t="str">
        <f>VLOOKUP(B1221,SAOM!B$2:H2762,4,0)</f>
        <v>Agendado</v>
      </c>
      <c r="L1221" s="12" t="s">
        <v>495</v>
      </c>
      <c r="M1221" s="12" t="s">
        <v>495</v>
      </c>
      <c r="N1221" s="73" t="s">
        <v>8273</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5"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si="64"/>
        <v>90</v>
      </c>
      <c r="AF1221" s="16" t="s">
        <v>4492</v>
      </c>
      <c r="AG1221" s="16"/>
      <c r="AH1221" s="51"/>
      <c r="AI1221" s="120"/>
      <c r="AJ1221" s="120"/>
      <c r="AK1221" s="13"/>
    </row>
    <row r="1222" spans="1:37" s="62"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3"/>
        <v>41230</v>
      </c>
      <c r="I1222" s="28" t="s">
        <v>497</v>
      </c>
      <c r="J1222" s="52" t="s">
        <v>511</v>
      </c>
      <c r="K1222" s="37" t="str">
        <f>VLOOKUP(B1222,SAOM!B$2:H2763,4,0)</f>
        <v>Aceito</v>
      </c>
      <c r="L1222" s="12" t="s">
        <v>495</v>
      </c>
      <c r="M1222" s="52" t="s">
        <v>497</v>
      </c>
      <c r="N1222" s="107" t="s">
        <v>4495</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5" t="str">
        <f>VLOOKUP(B1222,SAOM!B$2:O2763,11,0)</f>
        <v>35865-000</v>
      </c>
      <c r="X1222" s="37" t="str">
        <f>VLOOKUP(B1222,SAOM!B$2:Q2763,13,0)</f>
        <v>00:20:0E:10:56:E8</v>
      </c>
      <c r="Y1222" s="28">
        <v>41241</v>
      </c>
      <c r="Z1222" s="13" t="s">
        <v>6071</v>
      </c>
      <c r="AA1222" s="60">
        <v>41249</v>
      </c>
      <c r="AB1222" s="32" t="str">
        <f>VLOOKUP(C1222,Relatorios!A$3:B1993,2,0)</f>
        <v>Pendente</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60">
        <f t="shared" si="64"/>
        <v>41339</v>
      </c>
      <c r="AF1222" s="60" t="s">
        <v>4492</v>
      </c>
      <c r="AG1222" s="60"/>
      <c r="AH1222" s="187"/>
      <c r="AI1222" s="121"/>
      <c r="AJ1222" s="121"/>
      <c r="AK1222" s="44"/>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3"/>
        <v>41272</v>
      </c>
      <c r="I1223" s="15">
        <v>41192</v>
      </c>
      <c r="J1223" s="12" t="s">
        <v>12443</v>
      </c>
      <c r="K1223" s="37" t="str">
        <f>VLOOKUP(B1223,SAOM!B$2:H2764,4,0)</f>
        <v>Agendado</v>
      </c>
      <c r="L1223" s="12" t="s">
        <v>495</v>
      </c>
      <c r="M1223" s="12" t="s">
        <v>495</v>
      </c>
      <c r="N1223" s="13" t="s">
        <v>7985</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5"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4"/>
        <v>90</v>
      </c>
      <c r="AF1223" s="16" t="s">
        <v>4492</v>
      </c>
      <c r="AG1223" s="16"/>
      <c r="AH1223" s="51"/>
      <c r="AI1223" s="120"/>
      <c r="AJ1223" s="120"/>
      <c r="AK1223" s="13"/>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3"/>
        <v>41230</v>
      </c>
      <c r="I1224" s="15" t="s">
        <v>497</v>
      </c>
      <c r="J1224" s="12" t="s">
        <v>744</v>
      </c>
      <c r="K1224" s="37" t="str">
        <f>VLOOKUP(B1224,SAOM!B$2:H2765,4,0)</f>
        <v>Agendado</v>
      </c>
      <c r="L1224" s="12" t="s">
        <v>495</v>
      </c>
      <c r="M1224" s="12" t="s">
        <v>495</v>
      </c>
      <c r="N1224" s="73" t="s">
        <v>8280</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5"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4"/>
        <v>90</v>
      </c>
      <c r="AF1224" s="16" t="s">
        <v>4492</v>
      </c>
      <c r="AG1224" s="16"/>
      <c r="AH1224" s="51"/>
      <c r="AI1224" s="120"/>
      <c r="AJ1224" s="120"/>
      <c r="AK1224" s="13"/>
    </row>
    <row r="1225" spans="1:37" s="62" customFormat="1" ht="15.75" customHeight="1">
      <c r="A1225" s="43">
        <v>4525</v>
      </c>
      <c r="B1225" s="35">
        <v>4525</v>
      </c>
      <c r="C1225" s="196">
        <v>4525</v>
      </c>
      <c r="D1225" s="35" t="str">
        <f>VLOOKUP(B1225,SAOM!B$2:H2882,7,0)</f>
        <v>SES-ESIZ-4525</v>
      </c>
      <c r="E1225" s="28">
        <v>41170</v>
      </c>
      <c r="F1225" s="28">
        <v>41216</v>
      </c>
      <c r="G1225" s="28">
        <f>VLOOKUP(B1225,SAOM!B$2:D2769,3,0)</f>
        <v>41216</v>
      </c>
      <c r="H1225" s="28">
        <f t="shared" si="63"/>
        <v>41231</v>
      </c>
      <c r="I1225" s="28">
        <v>41192</v>
      </c>
      <c r="J1225" s="52" t="s">
        <v>511</v>
      </c>
      <c r="K1225" s="35" t="str">
        <f>VLOOKUP(B1225,SAOM!B$2:H2766,4,0)</f>
        <v>Aceito</v>
      </c>
      <c r="L1225" s="52" t="s">
        <v>495</v>
      </c>
      <c r="M1225" s="52" t="s">
        <v>497</v>
      </c>
      <c r="N1225" s="107" t="s">
        <v>8285</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9" t="str">
        <f>VLOOKUP(B1225,SAOM!B$2:M2766,9,0)</f>
        <v>LAYLA DE OLIVEIRA NUNES</v>
      </c>
      <c r="U1225" s="28" t="str">
        <f>VLOOKUP(B1225,SAOM!B$2:N2766,10,0)</f>
        <v>RUA: HENRIQUE GRIPP FILHO,nº 128 - CENTRO</v>
      </c>
      <c r="V1225" s="59" t="str">
        <f>VLOOKUP(B1225,SAOM!B$2:P2766,12,0)</f>
        <v>(32)3746-1872/1643</v>
      </c>
      <c r="W1225" s="181" t="str">
        <f>VLOOKUP(B1225,SAOM!B$2:O2766,11,0)</f>
        <v>36830-000</v>
      </c>
      <c r="X1225" s="35" t="str">
        <f>VLOOKUP(B1225,SAOM!B$2:Q2766,13,0)</f>
        <v>00:20:0e:10:59:0a</v>
      </c>
      <c r="Y1225" s="28">
        <v>41311</v>
      </c>
      <c r="Z1225" s="44" t="s">
        <v>5316</v>
      </c>
      <c r="AA1225" s="60">
        <v>41311</v>
      </c>
      <c r="AB1225" s="61" t="e">
        <f>VLOOKUP(C1225,Relatorios!A$3:B1996,2,0)</f>
        <v>#N/A</v>
      </c>
      <c r="AC1225" s="49"/>
      <c r="AD1225" s="60" t="str">
        <f>VLOOKUP(B1225,SAOM!B$2:T2766,16,0)</f>
        <v>11/10/2012 13:03:49 	Ivan Santos 	Contato Atualizado,(32)8410-5881  	Pendência Ativação Resolvida
10/10/2012 11:55:41 	Hernan Martins Alves 	Sem contato com o cliente, favor informar outro contato.  	Pendência Ativação</v>
      </c>
      <c r="AE1225" s="60">
        <f t="shared" si="64"/>
        <v>41401</v>
      </c>
      <c r="AF1225" s="60" t="s">
        <v>4492</v>
      </c>
      <c r="AG1225" s="60"/>
      <c r="AH1225" s="187"/>
      <c r="AI1225" s="121"/>
      <c r="AJ1225" s="121"/>
      <c r="AK1225" s="44"/>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3"/>
        <v>41230</v>
      </c>
      <c r="I1226" s="15" t="s">
        <v>497</v>
      </c>
      <c r="J1226" s="12" t="s">
        <v>511</v>
      </c>
      <c r="K1226" s="37" t="str">
        <f>VLOOKUP(B1226,SAOM!B$2:H2767,4,0)</f>
        <v>Aceito</v>
      </c>
      <c r="L1226" s="12" t="s">
        <v>495</v>
      </c>
      <c r="M1226" s="12" t="s">
        <v>497</v>
      </c>
      <c r="N1226" s="73" t="s">
        <v>8288</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5" t="str">
        <f>VLOOKUP(B1226,SAOM!B$2:O2767,11,0)</f>
        <v>37566-000</v>
      </c>
      <c r="X1226" s="37" t="str">
        <f>VLOOKUP(B1226,SAOM!B$2:Q2767,13,0)</f>
        <v>00:20:0E:10:55:11</v>
      </c>
      <c r="Y1226" s="15">
        <v>41214</v>
      </c>
      <c r="Z1226" s="13" t="s">
        <v>6688</v>
      </c>
      <c r="AA1226" s="16">
        <v>41218</v>
      </c>
      <c r="AB1226" s="32">
        <f>VLOOKUP(C1226,Relatorios!A$3:B1997,2,0)</f>
        <v>41277</v>
      </c>
      <c r="AC1226" s="45"/>
      <c r="AD1226" s="16" t="str">
        <f>VLOOKUP(B1226,SAOM!B$2:T2767,16,0)</f>
        <v>-</v>
      </c>
      <c r="AE1226" s="16">
        <f t="shared" si="64"/>
        <v>41308</v>
      </c>
      <c r="AF1226" s="16">
        <v>41277</v>
      </c>
      <c r="AG1226" s="16"/>
      <c r="AH1226" s="51" t="s">
        <v>495</v>
      </c>
      <c r="AI1226" s="120" t="s">
        <v>14122</v>
      </c>
      <c r="AJ1226" s="120"/>
      <c r="AK1226" s="13"/>
    </row>
    <row r="1227" spans="1:37" s="17" customFormat="1" ht="15.75" customHeight="1">
      <c r="A1227" s="43">
        <v>4528</v>
      </c>
      <c r="B1227" s="35">
        <v>4528</v>
      </c>
      <c r="C1227" s="35">
        <v>4528</v>
      </c>
      <c r="D1227" s="37" t="str">
        <f>VLOOKUP(B1227,SAOM!B$2:H2884,7,0)</f>
        <v>-</v>
      </c>
      <c r="E1227" s="15">
        <v>41170</v>
      </c>
      <c r="F1227" s="15">
        <f t="shared" si="67"/>
        <v>41215</v>
      </c>
      <c r="G1227" s="15">
        <f>VLOOKUP(B1227,SAOM!B$2:D2771,3,0)</f>
        <v>41215</v>
      </c>
      <c r="H1227" s="15">
        <f t="shared" si="63"/>
        <v>41230</v>
      </c>
      <c r="I1227" s="15" t="s">
        <v>497</v>
      </c>
      <c r="J1227" s="12" t="s">
        <v>744</v>
      </c>
      <c r="K1227" s="37" t="str">
        <f>VLOOKUP(B1227,SAOM!B$2:H2768,4,0)</f>
        <v>Agendado</v>
      </c>
      <c r="L1227" s="12" t="s">
        <v>495</v>
      </c>
      <c r="M1227" s="12" t="s">
        <v>495</v>
      </c>
      <c r="N1227" s="73" t="s">
        <v>8292</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5" t="str">
        <f>VLOOKUP(B1227,SAOM!B$2:O2768,11,0)</f>
        <v>36815-000</v>
      </c>
      <c r="X1227" s="37" t="str">
        <f>VLOOKUP(B1227,SAOM!B$2:Q2768,13,0)</f>
        <v>-</v>
      </c>
      <c r="Y1227" s="15"/>
      <c r="Z1227" s="13"/>
      <c r="AA1227" s="16"/>
      <c r="AB1227" s="32" t="e">
        <f>VLOOKUP(C1227,Relatorios!A$3:B1998,2,0)</f>
        <v>#N/A</v>
      </c>
      <c r="AC1227" s="45"/>
      <c r="AD1227" s="16" t="str">
        <f>VLOOKUP(B1227,SAOM!B$2:T2768,16,0)</f>
        <v>-</v>
      </c>
      <c r="AE1227" s="16">
        <f t="shared" si="64"/>
        <v>90</v>
      </c>
      <c r="AF1227" s="16" t="s">
        <v>4492</v>
      </c>
      <c r="AG1227" s="16"/>
      <c r="AH1227" s="51"/>
      <c r="AI1227" s="120"/>
      <c r="AJ1227" s="120"/>
      <c r="AK1227" s="13"/>
    </row>
    <row r="1228" spans="1:37" s="62"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3"/>
        <v>41231</v>
      </c>
      <c r="I1228" s="28">
        <v>41192</v>
      </c>
      <c r="J1228" s="52" t="s">
        <v>511</v>
      </c>
      <c r="K1228" s="37" t="str">
        <f>VLOOKUP(B1228,SAOM!B$2:H2769,4,0)</f>
        <v>Aceito</v>
      </c>
      <c r="L1228" s="12" t="s">
        <v>495</v>
      </c>
      <c r="M1228" s="52" t="s">
        <v>497</v>
      </c>
      <c r="N1228" s="107" t="s">
        <v>8298</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5" t="str">
        <f>VLOOKUP(B1228,SAOM!B$2:O2769,11,0)</f>
        <v>39790-000</v>
      </c>
      <c r="X1228" s="37" t="str">
        <f>VLOOKUP(B1228,SAOM!B$2:Q2769,13,0)</f>
        <v>00:20:0E:10:4B:1E</v>
      </c>
      <c r="Y1228" s="28">
        <v>41250</v>
      </c>
      <c r="Z1228" s="44" t="s">
        <v>6080</v>
      </c>
      <c r="AA1228" s="60">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60">
        <f t="shared" si="64"/>
        <v>41340</v>
      </c>
      <c r="AF1228" s="60" t="s">
        <v>4492</v>
      </c>
      <c r="AG1228" s="60"/>
      <c r="AH1228" s="187"/>
      <c r="AI1228" s="121"/>
      <c r="AJ1228" s="121"/>
      <c r="AK1228" s="44"/>
    </row>
    <row r="1229" spans="1:37" s="62"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3"/>
        <v>41236</v>
      </c>
      <c r="I1229" s="28" t="s">
        <v>497</v>
      </c>
      <c r="J1229" s="52" t="s">
        <v>511</v>
      </c>
      <c r="K1229" s="37" t="str">
        <f>VLOOKUP(B1229,SAOM!B$2:H2770,4,0)</f>
        <v>Aceito</v>
      </c>
      <c r="L1229" s="52" t="s">
        <v>12371</v>
      </c>
      <c r="M1229" s="52" t="s">
        <v>497</v>
      </c>
      <c r="N1229" s="44" t="s">
        <v>8355</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5" t="str">
        <f>VLOOKUP(B1229,SAOM!B$2:O2770,11,0)</f>
        <v>37138-000</v>
      </c>
      <c r="X1229" s="37" t="str">
        <f>VLOOKUP(B1229,SAOM!B$2:Q2770,13,0)</f>
        <v>00:20:0E:10:55:09</v>
      </c>
      <c r="Y1229" s="28">
        <v>41254</v>
      </c>
      <c r="Z1229" s="44" t="s">
        <v>13123</v>
      </c>
      <c r="AA1229" s="60">
        <v>41255</v>
      </c>
      <c r="AB1229" s="32">
        <f>VLOOKUP(C1229,Relatorios!A$3:B2000,2,0)</f>
        <v>41278</v>
      </c>
      <c r="AC1229" s="49"/>
      <c r="AD1229" s="16" t="str">
        <f>VLOOKUP(B1229,SAOM!B$2:T2770,16,0)</f>
        <v>-</v>
      </c>
      <c r="AE1229" s="60">
        <f t="shared" si="64"/>
        <v>41345</v>
      </c>
      <c r="AF1229" s="60" t="s">
        <v>4492</v>
      </c>
      <c r="AG1229" s="60"/>
      <c r="AH1229" s="187"/>
      <c r="AI1229" s="121"/>
      <c r="AJ1229" s="121"/>
      <c r="AK1229" s="44"/>
    </row>
    <row r="1230" spans="1:37" s="62"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3"/>
        <v>41236</v>
      </c>
      <c r="I1230" s="28" t="s">
        <v>497</v>
      </c>
      <c r="J1230" s="52" t="s">
        <v>511</v>
      </c>
      <c r="K1230" s="37" t="str">
        <f>VLOOKUP(B1230,SAOM!B$2:H2771,4,0)</f>
        <v>Aceito</v>
      </c>
      <c r="L1230" s="12" t="s">
        <v>495</v>
      </c>
      <c r="M1230" s="52" t="s">
        <v>497</v>
      </c>
      <c r="N1230" s="107" t="s">
        <v>8360</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5" t="str">
        <f>VLOOKUP(B1230,SAOM!B$2:O2771,11,0)</f>
        <v>39580-000</v>
      </c>
      <c r="X1230" s="37" t="str">
        <f>VLOOKUP(B1230,SAOM!B$2:Q2771,13,0)</f>
        <v>00:20:0E:10:55:F9</v>
      </c>
      <c r="Y1230" s="28">
        <v>41236</v>
      </c>
      <c r="Z1230" s="44" t="s">
        <v>1452</v>
      </c>
      <c r="AA1230" s="60">
        <v>41236</v>
      </c>
      <c r="AB1230" s="32">
        <f>VLOOKUP(C1230,Relatorios!A$3:B2001,2,0)</f>
        <v>41291</v>
      </c>
      <c r="AC1230" s="49"/>
      <c r="AD1230" s="16" t="str">
        <f>VLOOKUP(B1230,SAOM!B$2:T2771,16,0)</f>
        <v>-</v>
      </c>
      <c r="AE1230" s="60">
        <f t="shared" si="64"/>
        <v>41326</v>
      </c>
      <c r="AF1230" s="60" t="s">
        <v>4492</v>
      </c>
      <c r="AG1230" s="60"/>
      <c r="AH1230" s="187"/>
      <c r="AI1230" s="121"/>
      <c r="AJ1230" s="121"/>
      <c r="AK1230" s="44"/>
    </row>
    <row r="1231" spans="1:37" s="62"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3"/>
        <v>41236</v>
      </c>
      <c r="I1231" s="28" t="s">
        <v>497</v>
      </c>
      <c r="J1231" s="52" t="s">
        <v>511</v>
      </c>
      <c r="K1231" s="35" t="str">
        <f>VLOOKUP(B1231,SAOM!B$2:H2772,4,0)</f>
        <v>Aceito</v>
      </c>
      <c r="L1231" s="12" t="s">
        <v>495</v>
      </c>
      <c r="M1231" s="52" t="s">
        <v>497</v>
      </c>
      <c r="N1231" s="107" t="s">
        <v>1998</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9" t="str">
        <f>VLOOKUP(B1231,SAOM!B$2:M2772,9,0)</f>
        <v>JACQUELINE FERNANDES CINTRA</v>
      </c>
      <c r="U1231" s="28" t="str">
        <f>VLOOKUP(B1231,SAOM!B$2:N2772,10,0)</f>
        <v>RUA TIMIRIM - VILA NOVA</v>
      </c>
      <c r="V1231" s="59" t="str">
        <f>VLOOKUP(B1231,SAOM!B$2:P2772,12,0)</f>
        <v>33-35169014</v>
      </c>
      <c r="W1231" s="181" t="str">
        <f>VLOOKUP(B1231,SAOM!B$2:O2772,11,0)</f>
        <v>39685-000</v>
      </c>
      <c r="X1231" s="35" t="str">
        <f>VLOOKUP(B1231,SAOM!B$2:Q2772,13,0)</f>
        <v>00:20:0e:10:54:73</v>
      </c>
      <c r="Y1231" s="28">
        <v>41262</v>
      </c>
      <c r="Z1231" s="44" t="s">
        <v>6080</v>
      </c>
      <c r="AA1231" s="60">
        <v>41263</v>
      </c>
      <c r="AB1231" s="32" t="str">
        <f>VLOOKUP(C1231,Relatorios!A$3:B2002,2,0)</f>
        <v>Pendente</v>
      </c>
      <c r="AC1231" s="49" t="s">
        <v>13667</v>
      </c>
      <c r="AD1231" s="60" t="str">
        <f>VLOOKUP(B1231,SAOM!B$2:T2772,16,0)</f>
        <v>-</v>
      </c>
      <c r="AE1231" s="60">
        <f t="shared" si="64"/>
        <v>41353</v>
      </c>
      <c r="AF1231" s="60" t="s">
        <v>4492</v>
      </c>
      <c r="AG1231" s="60"/>
      <c r="AH1231" s="187"/>
      <c r="AI1231" s="121"/>
      <c r="AJ1231" s="121"/>
      <c r="AK1231" s="44"/>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3"/>
        <v>40930</v>
      </c>
      <c r="I1232" s="15">
        <v>41197</v>
      </c>
      <c r="J1232" s="12" t="s">
        <v>12443</v>
      </c>
      <c r="K1232" s="37" t="str">
        <f>VLOOKUP(B1232,SAOM!B$2:H2773,4,0)</f>
        <v>Agendado</v>
      </c>
      <c r="L1232" s="12" t="s">
        <v>495</v>
      </c>
      <c r="M1232" s="12" t="s">
        <v>495</v>
      </c>
      <c r="N1232" s="73" t="s">
        <v>8368</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5"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4"/>
        <v>90</v>
      </c>
      <c r="AF1232" s="16" t="s">
        <v>4492</v>
      </c>
      <c r="AG1232" s="16"/>
      <c r="AH1232" s="51"/>
      <c r="AI1232" s="120"/>
      <c r="AJ1232" s="120"/>
      <c r="AK1232" s="13"/>
    </row>
    <row r="1233" spans="1:37" s="62"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3"/>
        <v>41236</v>
      </c>
      <c r="I1233" s="28" t="s">
        <v>497</v>
      </c>
      <c r="J1233" s="52" t="s">
        <v>511</v>
      </c>
      <c r="K1233" s="37" t="str">
        <f>VLOOKUP(B1233,SAOM!B$2:H2774,4,0)</f>
        <v>Aceito</v>
      </c>
      <c r="L1233" s="12" t="s">
        <v>495</v>
      </c>
      <c r="M1233" s="52" t="s">
        <v>497</v>
      </c>
      <c r="N1233" s="107" t="s">
        <v>8368</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5" t="str">
        <f>VLOOKUP(B1233,SAOM!B$2:O2774,11,0)</f>
        <v>38860-000</v>
      </c>
      <c r="X1233" s="37" t="str">
        <f>VLOOKUP(B1233,SAOM!B$2:Q2774,13,0)</f>
        <v>00:20:0e:10:55:12</v>
      </c>
      <c r="Y1233" s="28">
        <v>41257</v>
      </c>
      <c r="Z1233" s="44" t="s">
        <v>5316</v>
      </c>
      <c r="AA1233" s="60">
        <v>41257</v>
      </c>
      <c r="AB1233" s="32">
        <f>VLOOKUP(C1233,Relatorios!A$3:B2004,2,0)</f>
        <v>41277</v>
      </c>
      <c r="AC1233" s="49"/>
      <c r="AD1233" s="16" t="str">
        <f>VLOOKUP(B1233,SAOM!B$2:T2774,16,0)</f>
        <v>-</v>
      </c>
      <c r="AE1233" s="60">
        <f t="shared" si="64"/>
        <v>41347</v>
      </c>
      <c r="AF1233" s="60" t="s">
        <v>4492</v>
      </c>
      <c r="AG1233" s="60"/>
      <c r="AH1233" s="187"/>
      <c r="AI1233" s="121"/>
      <c r="AJ1233" s="121"/>
      <c r="AK1233" s="44"/>
    </row>
    <row r="1234" spans="1:37" s="62"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3"/>
        <v>41236</v>
      </c>
      <c r="I1234" s="28">
        <v>41197</v>
      </c>
      <c r="J1234" s="52" t="s">
        <v>511</v>
      </c>
      <c r="K1234" s="37" t="str">
        <f>VLOOKUP(B1234,SAOM!B$2:H2775,4,0)</f>
        <v>Aceito</v>
      </c>
      <c r="L1234" s="12" t="s">
        <v>495</v>
      </c>
      <c r="M1234" s="52" t="s">
        <v>497</v>
      </c>
      <c r="N1234" s="107" t="s">
        <v>8374</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5" t="str">
        <f>VLOOKUP(B1234,SAOM!B$2:O2775,11,0)</f>
        <v>37472-000</v>
      </c>
      <c r="X1234" s="37" t="str">
        <f>VLOOKUP(B1234,SAOM!B$2:Q2775,13,0)</f>
        <v>00:20:0e:10:4a:b0</v>
      </c>
      <c r="Y1234" s="28">
        <v>41221</v>
      </c>
      <c r="Z1234" s="44" t="s">
        <v>6688</v>
      </c>
      <c r="AA1234" s="60">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60">
        <f t="shared" si="64"/>
        <v>41312</v>
      </c>
      <c r="AF1234" s="60" t="s">
        <v>4492</v>
      </c>
      <c r="AG1234" s="60"/>
      <c r="AH1234" s="187"/>
      <c r="AI1234" s="121"/>
      <c r="AJ1234" s="121"/>
      <c r="AK1234" s="44"/>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3"/>
        <v>41236</v>
      </c>
      <c r="I1235" s="15" t="s">
        <v>497</v>
      </c>
      <c r="J1235" s="12" t="s">
        <v>511</v>
      </c>
      <c r="K1235" s="37" t="str">
        <f>VLOOKUP(B1235,SAOM!B$2:H2776,4,0)</f>
        <v>Aceito</v>
      </c>
      <c r="L1235" s="12" t="s">
        <v>495</v>
      </c>
      <c r="M1235" s="12" t="s">
        <v>497</v>
      </c>
      <c r="N1235" s="73" t="s">
        <v>8374</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5" t="str">
        <f>VLOOKUP(B1235,SAOM!B$2:O2776,11,0)</f>
        <v>37472-000</v>
      </c>
      <c r="X1235" s="37" t="str">
        <f>VLOOKUP(B1235,SAOM!B$2:Q2776,13,0)</f>
        <v>00:20:0e:10:4a:98</v>
      </c>
      <c r="Y1235" s="15">
        <v>41222</v>
      </c>
      <c r="Z1235" s="13" t="s">
        <v>6688</v>
      </c>
      <c r="AA1235" s="16">
        <v>41222</v>
      </c>
      <c r="AB1235" s="32">
        <f>VLOOKUP(C1235,Relatorios!A$3:B2006,2,0)</f>
        <v>41291</v>
      </c>
      <c r="AC1235" s="45"/>
      <c r="AD1235" s="16" t="str">
        <f>VLOOKUP(B1235,SAOM!B$2:T2776,16,0)</f>
        <v>-</v>
      </c>
      <c r="AE1235" s="16">
        <f t="shared" si="64"/>
        <v>41312</v>
      </c>
      <c r="AF1235" s="16" t="s">
        <v>4492</v>
      </c>
      <c r="AG1235" s="16"/>
      <c r="AH1235" s="51"/>
      <c r="AI1235" s="120"/>
      <c r="AJ1235" s="120"/>
      <c r="AK1235" s="13"/>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3"/>
        <v>41236</v>
      </c>
      <c r="I1236" s="15" t="s">
        <v>497</v>
      </c>
      <c r="J1236" s="12" t="s">
        <v>511</v>
      </c>
      <c r="K1236" s="37" t="str">
        <f>VLOOKUP(B1236,SAOM!B$2:H2777,4,0)</f>
        <v>Aceito</v>
      </c>
      <c r="L1236" s="12" t="s">
        <v>495</v>
      </c>
      <c r="M1236" s="12" t="s">
        <v>497</v>
      </c>
      <c r="N1236" s="73" t="s">
        <v>8374</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5" t="str">
        <f>VLOOKUP(B1236,SAOM!B$2:O2777,11,0)</f>
        <v>37472-000</v>
      </c>
      <c r="X1236" s="37" t="str">
        <f>VLOOKUP(B1236,SAOM!B$2:Q2777,13,0)</f>
        <v>00:20:0e:10:55:4e</v>
      </c>
      <c r="Y1236" s="15">
        <v>41221</v>
      </c>
      <c r="Z1236" s="13" t="s">
        <v>6688</v>
      </c>
      <c r="AA1236" s="16">
        <v>41221</v>
      </c>
      <c r="AB1236" s="32">
        <f>VLOOKUP(C1236,Relatorios!A$3:B2007,2,0)</f>
        <v>41277</v>
      </c>
      <c r="AC1236" s="45"/>
      <c r="AD1236" s="16" t="str">
        <f>VLOOKUP(B1236,SAOM!B$2:T2777,16,0)</f>
        <v>-</v>
      </c>
      <c r="AE1236" s="16">
        <f t="shared" si="64"/>
        <v>41311</v>
      </c>
      <c r="AF1236" s="16" t="s">
        <v>4492</v>
      </c>
      <c r="AG1236" s="16"/>
      <c r="AH1236" s="51"/>
      <c r="AI1236" s="120"/>
      <c r="AJ1236" s="120"/>
      <c r="AK1236" s="13"/>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3"/>
        <v>41236</v>
      </c>
      <c r="I1237" s="15" t="s">
        <v>497</v>
      </c>
      <c r="J1237" s="12" t="s">
        <v>511</v>
      </c>
      <c r="K1237" s="37" t="str">
        <f>VLOOKUP(B1237,SAOM!B$2:H2778,4,0)</f>
        <v>Aceito</v>
      </c>
      <c r="L1237" s="12" t="s">
        <v>495</v>
      </c>
      <c r="M1237" s="12" t="s">
        <v>497</v>
      </c>
      <c r="N1237" s="73" t="s">
        <v>8374</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5" t="str">
        <f>VLOOKUP(B1237,SAOM!B$2:O2778,11,0)</f>
        <v>37472-000</v>
      </c>
      <c r="X1237" s="37" t="str">
        <f>VLOOKUP(B1237,SAOM!B$2:Q2778,13,0)</f>
        <v>00:20:0E:10:54:B3</v>
      </c>
      <c r="Y1237" s="15">
        <v>41220</v>
      </c>
      <c r="Z1237" s="13" t="s">
        <v>5739</v>
      </c>
      <c r="AA1237" s="16">
        <v>41220</v>
      </c>
      <c r="AB1237" s="32">
        <f>VLOOKUP(C1237,Relatorios!A$3:B2008,2,0)</f>
        <v>41277</v>
      </c>
      <c r="AC1237" s="45"/>
      <c r="AD1237" s="16" t="str">
        <f>VLOOKUP(B1237,SAOM!B$2:T2778,16,0)</f>
        <v>-</v>
      </c>
      <c r="AE1237" s="16">
        <f t="shared" si="64"/>
        <v>41310</v>
      </c>
      <c r="AF1237" s="16" t="s">
        <v>4492</v>
      </c>
      <c r="AG1237" s="16"/>
      <c r="AH1237" s="51"/>
      <c r="AI1237" s="120"/>
      <c r="AJ1237" s="120"/>
      <c r="AK1237" s="13"/>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3"/>
        <v>41236</v>
      </c>
      <c r="I1238" s="15" t="s">
        <v>497</v>
      </c>
      <c r="J1238" s="12" t="s">
        <v>511</v>
      </c>
      <c r="K1238" s="37" t="str">
        <f>VLOOKUP(B1238,SAOM!B$2:H2779,4,0)</f>
        <v>Aceito</v>
      </c>
      <c r="L1238" s="12" t="s">
        <v>495</v>
      </c>
      <c r="M1238" s="12" t="s">
        <v>497</v>
      </c>
      <c r="N1238" s="73" t="s">
        <v>8374</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5" t="str">
        <f>VLOOKUP(B1238,SAOM!B$2:O2779,11,0)</f>
        <v>37472-000</v>
      </c>
      <c r="X1238" s="37" t="str">
        <f>VLOOKUP(B1238,SAOM!B$2:Q2779,13,0)</f>
        <v>00:20:0e:10:55:3b</v>
      </c>
      <c r="Y1238" s="15">
        <v>41220</v>
      </c>
      <c r="Z1238" s="13" t="s">
        <v>6688</v>
      </c>
      <c r="AA1238" s="16">
        <v>41220</v>
      </c>
      <c r="AB1238" s="32">
        <f>VLOOKUP(C1238,Relatorios!A$3:B2009,2,0)</f>
        <v>41277</v>
      </c>
      <c r="AC1238" s="45"/>
      <c r="AD1238" s="16" t="str">
        <f>VLOOKUP(B1238,SAOM!B$2:T2779,16,0)</f>
        <v>Regiane 35 9159-9172 (Enfermeira)</v>
      </c>
      <c r="AE1238" s="16">
        <f t="shared" si="64"/>
        <v>41310</v>
      </c>
      <c r="AF1238" s="16" t="s">
        <v>4492</v>
      </c>
      <c r="AG1238" s="16"/>
      <c r="AH1238" s="51"/>
      <c r="AI1238" s="120"/>
      <c r="AJ1238" s="120"/>
      <c r="AK1238" s="13"/>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3"/>
        <v>41236</v>
      </c>
      <c r="I1239" s="15" t="s">
        <v>497</v>
      </c>
      <c r="J1239" s="12" t="s">
        <v>511</v>
      </c>
      <c r="K1239" s="37" t="str">
        <f>VLOOKUP(B1239,SAOM!B$2:H2780,4,0)</f>
        <v>Aceito</v>
      </c>
      <c r="L1239" s="12" t="s">
        <v>495</v>
      </c>
      <c r="M1239" s="12" t="s">
        <v>497</v>
      </c>
      <c r="N1239" s="73" t="s">
        <v>8374</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5" t="str">
        <f>VLOOKUP(B1239,SAOM!B$2:O2780,11,0)</f>
        <v>37427-000</v>
      </c>
      <c r="X1239" s="37" t="str">
        <f>VLOOKUP(B1239,SAOM!B$2:Q2780,13,0)</f>
        <v>00:20:0e:10:55:7f</v>
      </c>
      <c r="Y1239" s="15">
        <v>41221</v>
      </c>
      <c r="Z1239" s="13" t="s">
        <v>6688</v>
      </c>
      <c r="AA1239" s="16">
        <v>41221</v>
      </c>
      <c r="AB1239" s="32">
        <f>VLOOKUP(C1239,Relatorios!A$3:B2010,2,0)</f>
        <v>41291</v>
      </c>
      <c r="AC1239" s="45"/>
      <c r="AD1239" s="16" t="str">
        <f>VLOOKUP(B1239,SAOM!B$2:T2780,16,0)</f>
        <v>-</v>
      </c>
      <c r="AE1239" s="16">
        <f t="shared" si="64"/>
        <v>41311</v>
      </c>
      <c r="AF1239" s="16" t="s">
        <v>4492</v>
      </c>
      <c r="AG1239" s="16"/>
      <c r="AH1239" s="51"/>
      <c r="AI1239" s="120"/>
      <c r="AJ1239" s="120"/>
      <c r="AK1239" s="13"/>
    </row>
    <row r="1240" spans="1:37" s="62"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3"/>
        <v>41236</v>
      </c>
      <c r="I1240" s="28" t="s">
        <v>497</v>
      </c>
      <c r="J1240" s="52" t="s">
        <v>511</v>
      </c>
      <c r="K1240" s="37" t="str">
        <f>VLOOKUP(B1240,SAOM!B$2:H2781,4,0)</f>
        <v>Aceito</v>
      </c>
      <c r="L1240" s="12" t="s">
        <v>495</v>
      </c>
      <c r="M1240" s="52" t="s">
        <v>497</v>
      </c>
      <c r="N1240" s="107"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5" t="str">
        <f>VLOOKUP(B1240,SAOM!B$2:O2781,11,0)</f>
        <v>38290-000</v>
      </c>
      <c r="X1240" s="37" t="str">
        <f>VLOOKUP(B1240,SAOM!B$2:Q2781,13,0)</f>
        <v>00:20:0e:10:54:67</v>
      </c>
      <c r="Y1240" s="28">
        <v>41226</v>
      </c>
      <c r="Z1240" s="44" t="s">
        <v>7857</v>
      </c>
      <c r="AA1240" s="60">
        <v>41233</v>
      </c>
      <c r="AB1240" s="32">
        <f>VLOOKUP(C1240,Relatorios!A$3:B2011,2,0)</f>
        <v>41277</v>
      </c>
      <c r="AC1240" s="49"/>
      <c r="AD1240" s="16" t="str">
        <f>VLOOKUP(B1240,SAOM!B$2:T2781,16,0)</f>
        <v>-</v>
      </c>
      <c r="AE1240" s="60">
        <f t="shared" si="64"/>
        <v>41323</v>
      </c>
      <c r="AF1240" s="60" t="s">
        <v>4492</v>
      </c>
      <c r="AG1240" s="60"/>
      <c r="AH1240" s="187"/>
      <c r="AI1240" s="121"/>
      <c r="AJ1240" s="121"/>
      <c r="AK1240" s="44"/>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3"/>
        <v>41236</v>
      </c>
      <c r="I1241" s="15" t="s">
        <v>497</v>
      </c>
      <c r="J1241" s="12" t="s">
        <v>511</v>
      </c>
      <c r="K1241" s="37" t="str">
        <f>VLOOKUP(B1241,SAOM!B$2:H2782,4,0)</f>
        <v>Aceito</v>
      </c>
      <c r="L1241" s="12" t="s">
        <v>495</v>
      </c>
      <c r="M1241" s="12" t="s">
        <v>497</v>
      </c>
      <c r="N1241" s="73"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5" t="str">
        <f>VLOOKUP(B1241,SAOM!B$2:O2782,11,0)</f>
        <v>38292-000</v>
      </c>
      <c r="X1241" s="37" t="str">
        <f>VLOOKUP(B1241,SAOM!B$2:Q2782,13,0)</f>
        <v>00:20:0e:10:55:bb</v>
      </c>
      <c r="Y1241" s="15">
        <v>41261</v>
      </c>
      <c r="Z1241" s="13" t="s">
        <v>12372</v>
      </c>
      <c r="AA1241" s="16">
        <v>41261</v>
      </c>
      <c r="AB1241" s="32">
        <f>VLOOKUP(C1241,Relatorios!A$3:B2012,2,0)</f>
        <v>41299</v>
      </c>
      <c r="AC1241" s="45"/>
      <c r="AD1241" s="16" t="str">
        <f>VLOOKUP(B1241,SAOM!B$2:T2782,16,0)</f>
        <v>-</v>
      </c>
      <c r="AE1241" s="16">
        <f t="shared" si="64"/>
        <v>41351</v>
      </c>
      <c r="AF1241" s="16" t="s">
        <v>4492</v>
      </c>
      <c r="AG1241" s="16"/>
      <c r="AH1241" s="51"/>
      <c r="AI1241" s="120"/>
      <c r="AJ1241" s="120"/>
      <c r="AK1241" s="13"/>
    </row>
    <row r="1242" spans="1:37" s="62"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3"/>
        <v>41236</v>
      </c>
      <c r="I1242" s="28" t="s">
        <v>497</v>
      </c>
      <c r="J1242" s="52" t="s">
        <v>511</v>
      </c>
      <c r="K1242" s="37" t="str">
        <f>VLOOKUP(B1242,SAOM!B$2:H2783,4,0)</f>
        <v>Aceito</v>
      </c>
      <c r="L1242" s="12" t="s">
        <v>495</v>
      </c>
      <c r="M1242" s="52" t="s">
        <v>497</v>
      </c>
      <c r="N1242" s="107"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5" t="str">
        <f>VLOOKUP(B1242,SAOM!B$2:O2783,11,0)</f>
        <v>38296-000</v>
      </c>
      <c r="X1242" s="37" t="str">
        <f>VLOOKUP(B1242,SAOM!B$2:Q2783,13,0)</f>
        <v>00:20:0E:10:54:BC</v>
      </c>
      <c r="Y1242" s="28">
        <v>41227</v>
      </c>
      <c r="Z1242" s="44" t="s">
        <v>9764</v>
      </c>
      <c r="AA1242" s="60">
        <v>41232</v>
      </c>
      <c r="AB1242" s="32">
        <f>VLOOKUP(C1242,Relatorios!A$3:B2013,2,0)</f>
        <v>41277</v>
      </c>
      <c r="AC1242" s="49"/>
      <c r="AD1242" s="16" t="str">
        <f>VLOOKUP(B1242,SAOM!B$2:T2783,16,0)</f>
        <v>-</v>
      </c>
      <c r="AE1242" s="60">
        <f t="shared" si="64"/>
        <v>41322</v>
      </c>
      <c r="AF1242" s="60" t="s">
        <v>4492</v>
      </c>
      <c r="AG1242" s="60"/>
      <c r="AH1242" s="187"/>
      <c r="AI1242" s="121"/>
      <c r="AJ1242" s="121"/>
      <c r="AK1242" s="44"/>
    </row>
    <row r="1243" spans="1:37" s="62"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3"/>
        <v>41236</v>
      </c>
      <c r="I1243" s="28" t="s">
        <v>497</v>
      </c>
      <c r="J1243" s="52" t="s">
        <v>511</v>
      </c>
      <c r="K1243" s="35" t="str">
        <f>VLOOKUP(B1243,SAOM!B$2:H2784,4,0)</f>
        <v>Aceito</v>
      </c>
      <c r="L1243" s="12" t="s">
        <v>495</v>
      </c>
      <c r="M1243" s="52" t="s">
        <v>497</v>
      </c>
      <c r="N1243" s="107"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9" t="str">
        <f>VLOOKUP(B1243,SAOM!B$2:M2784,9,0)</f>
        <v xml:space="preserve">Rosimeire Cristina </v>
      </c>
      <c r="U1243" s="28" t="str">
        <f>VLOOKUP(B1243,SAOM!B$2:N2784,10,0)</f>
        <v>Av: São Joaquim do Triângulo, 622</v>
      </c>
      <c r="V1243" s="59" t="str">
        <f>VLOOKUP(B1243,SAOM!B$2:P2784,12,0)</f>
        <v>34-3454-8281</v>
      </c>
      <c r="W1243" s="181" t="str">
        <f>VLOOKUP(B1243,SAOM!B$2:O2784,11,0)</f>
        <v>38294-000</v>
      </c>
      <c r="X1243" s="35" t="str">
        <f>VLOOKUP(B1243,SAOM!B$2:Q2784,13,0)</f>
        <v>00:20:0E:10:54:57</v>
      </c>
      <c r="Y1243" s="28">
        <v>41261</v>
      </c>
      <c r="Z1243" s="13" t="s">
        <v>12372</v>
      </c>
      <c r="AA1243" s="60">
        <v>41261</v>
      </c>
      <c r="AB1243" s="32">
        <f>VLOOKUP(C1243,Relatorios!A$3:B2014,2,0)</f>
        <v>41299</v>
      </c>
      <c r="AC1243" s="49"/>
      <c r="AD1243" s="60" t="str">
        <f>VLOOKUP(B1243,SAOM!B$2:T2784,16,0)</f>
        <v>-</v>
      </c>
      <c r="AE1243" s="60">
        <f t="shared" si="64"/>
        <v>41351</v>
      </c>
      <c r="AF1243" s="60" t="s">
        <v>4492</v>
      </c>
      <c r="AG1243" s="60"/>
      <c r="AH1243" s="187"/>
      <c r="AI1243" s="121"/>
      <c r="AJ1243" s="121"/>
      <c r="AK1243" s="44"/>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3"/>
        <v>41236</v>
      </c>
      <c r="I1244" s="15" t="s">
        <v>497</v>
      </c>
      <c r="J1244" s="12" t="s">
        <v>511</v>
      </c>
      <c r="K1244" s="37" t="str">
        <f>VLOOKUP(B1244,SAOM!B$2:H2785,4,0)</f>
        <v>Aceito</v>
      </c>
      <c r="L1244" s="12" t="s">
        <v>495</v>
      </c>
      <c r="M1244" s="12" t="s">
        <v>497</v>
      </c>
      <c r="N1244" s="73"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5" t="str">
        <f>VLOOKUP(B1244,SAOM!B$2:O2785,11,0)</f>
        <v>38290-000</v>
      </c>
      <c r="X1244" s="37" t="str">
        <f>VLOOKUP(B1244,SAOM!B$2:Q2785,13,0)</f>
        <v>00:20:0e:10:54:7d</v>
      </c>
      <c r="Y1244" s="15">
        <v>41262</v>
      </c>
      <c r="Z1244" s="13" t="s">
        <v>12372</v>
      </c>
      <c r="AA1244" s="16">
        <v>41262</v>
      </c>
      <c r="AB1244" s="32">
        <f>VLOOKUP(C1244,Relatorios!A$3:B2015,2,0)</f>
        <v>41291</v>
      </c>
      <c r="AC1244" s="45"/>
      <c r="AD1244" s="16" t="str">
        <f>VLOOKUP(B1244,SAOM!B$2:T2785,16,0)</f>
        <v>-</v>
      </c>
      <c r="AE1244" s="16">
        <f t="shared" si="64"/>
        <v>41352</v>
      </c>
      <c r="AF1244" s="16" t="s">
        <v>4492</v>
      </c>
      <c r="AG1244" s="16"/>
      <c r="AH1244" s="51"/>
      <c r="AI1244" s="120"/>
      <c r="AJ1244" s="120"/>
      <c r="AK1244" s="13"/>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3"/>
        <v>41236</v>
      </c>
      <c r="I1245" s="15" t="s">
        <v>497</v>
      </c>
      <c r="J1245" s="12" t="s">
        <v>12443</v>
      </c>
      <c r="K1245" s="37" t="str">
        <f>VLOOKUP(B1245,SAOM!B$2:H2786,4,0)</f>
        <v>Agendado</v>
      </c>
      <c r="L1245" s="12" t="s">
        <v>495</v>
      </c>
      <c r="M1245" s="12" t="s">
        <v>495</v>
      </c>
      <c r="N1245" s="73"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5"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4"/>
        <v>90</v>
      </c>
      <c r="AF1245" s="16" t="s">
        <v>4492</v>
      </c>
      <c r="AG1245" s="16"/>
      <c r="AH1245" s="51"/>
      <c r="AI1245" s="120"/>
      <c r="AJ1245" s="120"/>
      <c r="AK1245" s="13"/>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3"/>
        <v>41236</v>
      </c>
      <c r="I1246" s="15">
        <v>41283</v>
      </c>
      <c r="J1246" s="12" t="s">
        <v>756</v>
      </c>
      <c r="K1246" s="37" t="str">
        <f>VLOOKUP(B1246,SAOM!B$2:H2787,4,0)</f>
        <v>Paralisado</v>
      </c>
      <c r="L1246" s="12" t="s">
        <v>495</v>
      </c>
      <c r="M1246" s="12" t="s">
        <v>495</v>
      </c>
      <c r="N1246" s="73" t="s">
        <v>8412</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5"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4"/>
        <v>90</v>
      </c>
      <c r="AF1246" s="16" t="s">
        <v>4492</v>
      </c>
      <c r="AG1246" s="16"/>
      <c r="AH1246" s="51"/>
      <c r="AI1246" s="120"/>
      <c r="AJ1246" s="120"/>
      <c r="AK1246" s="13"/>
    </row>
    <row r="1247" spans="1:37" s="62" customFormat="1" ht="15.75" customHeight="1">
      <c r="A1247" s="43">
        <v>4548</v>
      </c>
      <c r="B1247" s="35">
        <v>4548</v>
      </c>
      <c r="C1247" s="196">
        <v>4548</v>
      </c>
      <c r="D1247" s="35" t="str">
        <f>VLOOKUP(B1247,SAOM!B$2:H2904,7,0)</f>
        <v>SES-CHOR-4548</v>
      </c>
      <c r="E1247" s="28">
        <v>41176</v>
      </c>
      <c r="F1247" s="28">
        <f t="shared" si="68"/>
        <v>41221</v>
      </c>
      <c r="G1247" s="28">
        <f>VLOOKUP(B1247,SAOM!B$2:D2791,3,0)</f>
        <v>41221</v>
      </c>
      <c r="H1247" s="28">
        <f t="shared" si="63"/>
        <v>41236</v>
      </c>
      <c r="I1247" s="28" t="s">
        <v>497</v>
      </c>
      <c r="J1247" s="52" t="s">
        <v>511</v>
      </c>
      <c r="K1247" s="35" t="str">
        <f>VLOOKUP(B1247,SAOM!B$2:H2788,4,0)</f>
        <v>Aceito</v>
      </c>
      <c r="L1247" s="52" t="s">
        <v>495</v>
      </c>
      <c r="M1247" s="52" t="s">
        <v>497</v>
      </c>
      <c r="N1247" s="107" t="s">
        <v>8234</v>
      </c>
      <c r="O1247" s="44" t="str">
        <f>VLOOKUP(N1247,Coordenadas!B$2:C2094,2,0)</f>
        <v>SUDESTE</v>
      </c>
      <c r="P1247" s="44" t="str">
        <f>VLOOKUP(N1247,Coordenadas!B$2:D2094,3,0)</f>
        <v xml:space="preserve"> 22° 0'24.58"S</v>
      </c>
      <c r="Q1247" s="44" t="str">
        <f>VLOOKUP(N1247,Coordenadas!B$2:E2094,4,0)</f>
        <v xml:space="preserve"> 43° 3'53.60"O</v>
      </c>
      <c r="R1247" s="35">
        <v>4033</v>
      </c>
      <c r="S1247" s="28">
        <v>41197</v>
      </c>
      <c r="T1247" s="59" t="str">
        <f>VLOOKUP(B1247,SAOM!B$2:M2788,9,0)</f>
        <v>VERLAINE/REGINA</v>
      </c>
      <c r="U1247" s="28" t="str">
        <f>VLOOKUP(B1247,SAOM!B$2:N2788,10,0)</f>
        <v>RUA CORONEL VIRGÍLIO COUTINHO Nº 50</v>
      </c>
      <c r="V1247" s="59" t="str">
        <f>VLOOKUP(B1247,SAOM!B$2:P2788,12,0)</f>
        <v>(32) 3285-2127</v>
      </c>
      <c r="W1247" s="181" t="str">
        <f>VLOOKUP(B1247,SAOM!B$2:O2788,11,0)</f>
        <v>36635-000</v>
      </c>
      <c r="X1247" s="35" t="str">
        <f>VLOOKUP(B1247,SAOM!B$2:Q2788,13,0)</f>
        <v>00:20:0E:10:59:58</v>
      </c>
      <c r="Y1247" s="28">
        <v>41332</v>
      </c>
      <c r="Z1247" s="44" t="s">
        <v>13671</v>
      </c>
      <c r="AA1247" s="16">
        <v>41332</v>
      </c>
      <c r="AB1247" s="61" t="e">
        <f>VLOOKUP(C1247,Relatorios!A$3:B2018,2,0)</f>
        <v>#N/A</v>
      </c>
      <c r="AC1247" s="49"/>
      <c r="AD1247" s="60" t="str">
        <f>VLOOKUP(B1247,SAOM!B$2:T2788,16,0)</f>
        <v>-</v>
      </c>
      <c r="AE1247" s="60">
        <f t="shared" si="64"/>
        <v>41422</v>
      </c>
      <c r="AF1247" s="60" t="s">
        <v>4492</v>
      </c>
      <c r="AG1247" s="60"/>
      <c r="AH1247" s="187"/>
      <c r="AI1247" s="121"/>
      <c r="AJ1247" s="121"/>
      <c r="AK1247" s="44"/>
    </row>
    <row r="1248" spans="1:37" s="62" customFormat="1" ht="15.75" customHeight="1">
      <c r="A1248" s="43">
        <v>4549</v>
      </c>
      <c r="B1248" s="35">
        <v>4549</v>
      </c>
      <c r="C1248" s="196">
        <v>4549</v>
      </c>
      <c r="D1248" s="35" t="str">
        <f>VLOOKUP(B1248,SAOM!B$2:H2905,7,0)</f>
        <v>SES-CHOR-4549</v>
      </c>
      <c r="E1248" s="28">
        <v>41176</v>
      </c>
      <c r="F1248" s="28">
        <f t="shared" si="68"/>
        <v>41221</v>
      </c>
      <c r="G1248" s="28">
        <f>VLOOKUP(B1248,SAOM!B$2:D2792,3,0)</f>
        <v>41338</v>
      </c>
      <c r="H1248" s="28">
        <f t="shared" ref="H1248:H1311" si="69">F1248+15</f>
        <v>41236</v>
      </c>
      <c r="I1248" s="28">
        <v>41284</v>
      </c>
      <c r="J1248" s="52" t="s">
        <v>511</v>
      </c>
      <c r="K1248" s="35" t="str">
        <f>VLOOKUP(B1248,SAOM!B$2:H2789,4,0)</f>
        <v>Aceito</v>
      </c>
      <c r="L1248" s="52" t="s">
        <v>495</v>
      </c>
      <c r="M1248" s="52" t="s">
        <v>497</v>
      </c>
      <c r="N1248" s="107" t="s">
        <v>8234</v>
      </c>
      <c r="O1248" s="44" t="str">
        <f>VLOOKUP(N1248,Coordenadas!B$2:C2095,2,0)</f>
        <v>SUDESTE</v>
      </c>
      <c r="P1248" s="44" t="str">
        <f>VLOOKUP(N1248,Coordenadas!B$2:D2095,3,0)</f>
        <v xml:space="preserve"> 22° 0'24.58"S</v>
      </c>
      <c r="Q1248" s="44" t="str">
        <f>VLOOKUP(N1248,Coordenadas!B$2:E2095,4,0)</f>
        <v xml:space="preserve"> 43° 3'53.60"O</v>
      </c>
      <c r="R1248" s="35">
        <v>4033</v>
      </c>
      <c r="S1248" s="28">
        <v>41290</v>
      </c>
      <c r="T1248" s="59" t="str">
        <f>VLOOKUP(B1248,SAOM!B$2:M2789,9,0)</f>
        <v>VERLAINE/REGINA</v>
      </c>
      <c r="U1248" s="28" t="str">
        <f>VLOOKUP(B1248,SAOM!B$2:N2789,10,0)</f>
        <v>RUA JOAQUIM MONTEIRO DE CARVALHO Nº 123</v>
      </c>
      <c r="V1248" s="59" t="str">
        <f>VLOOKUP(B1248,SAOM!B$2:P2789,12,0)</f>
        <v>(32) 3285-1141</v>
      </c>
      <c r="W1248" s="181" t="str">
        <f>VLOOKUP(B1248,SAOM!B$2:O2789,11,0)</f>
        <v>36630-000</v>
      </c>
      <c r="X1248" s="35" t="str">
        <f>VLOOKUP(B1248,SAOM!B$2:Q2789,13,0)</f>
        <v>00:20:0e:10:58:b9</v>
      </c>
      <c r="Y1248" s="28">
        <v>41332</v>
      </c>
      <c r="Z1248" s="44" t="s">
        <v>13671</v>
      </c>
      <c r="AA1248" s="16">
        <v>41332</v>
      </c>
      <c r="AB1248" s="61" t="e">
        <f>VLOOKUP(C1248,Relatorios!A$3:B2019,2,0)</f>
        <v>#N/A</v>
      </c>
      <c r="AC1248" s="49"/>
      <c r="AD1248" s="60"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60">
        <f t="shared" ref="AE1248:AE1311" si="70">AA1248+90</f>
        <v>41422</v>
      </c>
      <c r="AF1248" s="60" t="s">
        <v>4492</v>
      </c>
      <c r="AG1248" s="60"/>
      <c r="AH1248" s="187"/>
      <c r="AI1248" s="121"/>
      <c r="AJ1248" s="121"/>
      <c r="AK1248" s="44"/>
    </row>
    <row r="1249" spans="1:37" s="62"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9"/>
        <v>41236</v>
      </c>
      <c r="I1249" s="28" t="s">
        <v>497</v>
      </c>
      <c r="J1249" s="52" t="s">
        <v>511</v>
      </c>
      <c r="K1249" s="37" t="str">
        <f>VLOOKUP(B1249,SAOM!B$2:H2790,4,0)</f>
        <v>Aceito</v>
      </c>
      <c r="L1249" s="12" t="s">
        <v>495</v>
      </c>
      <c r="M1249" s="52" t="s">
        <v>497</v>
      </c>
      <c r="N1249" s="107" t="s">
        <v>1953</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5" t="str">
        <f>VLOOKUP(B1249,SAOM!B$2:O2790,11,0)</f>
        <v>37134-000</v>
      </c>
      <c r="X1249" s="37" t="str">
        <f>VLOOKUP(B1249,SAOM!B$2:Q2790,13,0)</f>
        <v>00:20:0e:10:55:10</v>
      </c>
      <c r="Y1249" s="28">
        <v>41250</v>
      </c>
      <c r="Z1249" s="13" t="s">
        <v>5739</v>
      </c>
      <c r="AA1249" s="60">
        <v>41253</v>
      </c>
      <c r="AB1249" s="32">
        <f>VLOOKUP(C1249,Relatorios!A$3:B2020,2,0)</f>
        <v>41291</v>
      </c>
      <c r="AC1249" s="49"/>
      <c r="AD1249" s="16" t="str">
        <f>VLOOKUP(B1249,SAOM!B$2:T2790,16,0)</f>
        <v>-</v>
      </c>
      <c r="AE1249" s="60">
        <f t="shared" si="70"/>
        <v>41343</v>
      </c>
      <c r="AF1249" s="60" t="s">
        <v>4492</v>
      </c>
      <c r="AG1249" s="60"/>
      <c r="AH1249" s="187"/>
      <c r="AI1249" s="121"/>
      <c r="AJ1249" s="121"/>
      <c r="AK1249" s="44"/>
    </row>
    <row r="1250" spans="1:37" s="17" customFormat="1" ht="15.75" customHeight="1">
      <c r="A1250" s="43">
        <v>4551</v>
      </c>
      <c r="B1250" s="35">
        <v>4551</v>
      </c>
      <c r="C1250" s="35">
        <v>4551</v>
      </c>
      <c r="D1250" s="37" t="str">
        <f>VLOOKUP(B1250,SAOM!B$2:H2907,7,0)</f>
        <v>-</v>
      </c>
      <c r="E1250" s="15">
        <v>41176</v>
      </c>
      <c r="F1250" s="15">
        <f t="shared" si="68"/>
        <v>41221</v>
      </c>
      <c r="G1250" s="15">
        <f>VLOOKUP(B1250,SAOM!B$2:D2794,3,0)</f>
        <v>41221</v>
      </c>
      <c r="H1250" s="15">
        <f t="shared" si="69"/>
        <v>41236</v>
      </c>
      <c r="I1250" s="15" t="s">
        <v>497</v>
      </c>
      <c r="J1250" s="12" t="s">
        <v>744</v>
      </c>
      <c r="K1250" s="37" t="str">
        <f>VLOOKUP(B1250,SAOM!B$2:H2791,4,0)</f>
        <v>Agendado</v>
      </c>
      <c r="L1250" s="12" t="s">
        <v>495</v>
      </c>
      <c r="M1250" s="12" t="s">
        <v>495</v>
      </c>
      <c r="N1250" s="73" t="s">
        <v>8292</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5" t="str">
        <f>VLOOKUP(B1250,SAOM!B$2:O2791,11,0)</f>
        <v>36815-000</v>
      </c>
      <c r="X1250" s="37" t="str">
        <f>VLOOKUP(B1250,SAOM!B$2:Q2791,13,0)</f>
        <v>-</v>
      </c>
      <c r="Y1250" s="15"/>
      <c r="Z1250" s="13"/>
      <c r="AA1250" s="16"/>
      <c r="AB1250" s="32" t="e">
        <f>VLOOKUP(C1250,Relatorios!A$3:B2021,2,0)</f>
        <v>#N/A</v>
      </c>
      <c r="AC1250" s="45"/>
      <c r="AD1250" s="16" t="str">
        <f>VLOOKUP(B1250,SAOM!B$2:T2791,16,0)</f>
        <v>-</v>
      </c>
      <c r="AE1250" s="16">
        <f t="shared" si="70"/>
        <v>90</v>
      </c>
      <c r="AF1250" s="16" t="s">
        <v>4492</v>
      </c>
      <c r="AG1250" s="16"/>
      <c r="AH1250" s="51"/>
      <c r="AI1250" s="120"/>
      <c r="AJ1250" s="120"/>
      <c r="AK1250" s="13"/>
    </row>
    <row r="1251" spans="1:37" s="17" customFormat="1" ht="15.75" customHeight="1">
      <c r="A1251" s="43">
        <v>4552</v>
      </c>
      <c r="B1251" s="35">
        <v>4552</v>
      </c>
      <c r="C1251" s="35">
        <v>4552</v>
      </c>
      <c r="D1251" s="37" t="str">
        <f>VLOOKUP(B1251,SAOM!B$2:H2908,7,0)</f>
        <v>-</v>
      </c>
      <c r="E1251" s="15">
        <v>41176</v>
      </c>
      <c r="F1251" s="15">
        <f t="shared" si="68"/>
        <v>41221</v>
      </c>
      <c r="G1251" s="15">
        <f>VLOOKUP(B1251,SAOM!B$2:D2795,3,0)</f>
        <v>41221</v>
      </c>
      <c r="H1251" s="15">
        <f t="shared" si="69"/>
        <v>41236</v>
      </c>
      <c r="I1251" s="15" t="s">
        <v>497</v>
      </c>
      <c r="J1251" s="12" t="s">
        <v>744</v>
      </c>
      <c r="K1251" s="37" t="str">
        <f>VLOOKUP(B1251,SAOM!B$2:H2792,4,0)</f>
        <v>Agendado</v>
      </c>
      <c r="L1251" s="12" t="s">
        <v>495</v>
      </c>
      <c r="M1251" s="12" t="s">
        <v>495</v>
      </c>
      <c r="N1251" s="73" t="s">
        <v>8292</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5" t="str">
        <f>VLOOKUP(B1251,SAOM!B$2:O2792,11,0)</f>
        <v>36815-000</v>
      </c>
      <c r="X1251" s="37" t="str">
        <f>VLOOKUP(B1251,SAOM!B$2:Q2792,13,0)</f>
        <v>-</v>
      </c>
      <c r="Y1251" s="15"/>
      <c r="Z1251" s="13"/>
      <c r="AA1251" s="16"/>
      <c r="AB1251" s="32" t="e">
        <f>VLOOKUP(C1251,Relatorios!A$3:B2022,2,0)</f>
        <v>#N/A</v>
      </c>
      <c r="AC1251" s="45"/>
      <c r="AD1251" s="16" t="str">
        <f>VLOOKUP(B1251,SAOM!B$2:T2792,16,0)</f>
        <v>-</v>
      </c>
      <c r="AE1251" s="16">
        <f t="shared" si="70"/>
        <v>90</v>
      </c>
      <c r="AF1251" s="16" t="s">
        <v>4492</v>
      </c>
      <c r="AG1251" s="16"/>
      <c r="AH1251" s="51"/>
      <c r="AI1251" s="120"/>
      <c r="AJ1251" s="120"/>
      <c r="AK1251" s="13"/>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9"/>
        <v>41236</v>
      </c>
      <c r="I1252" s="15" t="s">
        <v>497</v>
      </c>
      <c r="J1252" s="12" t="s">
        <v>1406</v>
      </c>
      <c r="K1252" s="37" t="str">
        <f>VLOOKUP(B1252,SAOM!B$2:H2793,4,0)</f>
        <v>Agendado</v>
      </c>
      <c r="L1252" s="12" t="s">
        <v>1406</v>
      </c>
      <c r="M1252" s="12" t="s">
        <v>1406</v>
      </c>
      <c r="N1252" s="73" t="s">
        <v>8292</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5"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70"/>
        <v>90</v>
      </c>
      <c r="AF1252" s="16" t="s">
        <v>4492</v>
      </c>
      <c r="AG1252" s="16"/>
      <c r="AH1252" s="51"/>
      <c r="AI1252" s="120"/>
      <c r="AJ1252" s="120"/>
      <c r="AK1252" s="13"/>
    </row>
    <row r="1253" spans="1:37" s="17" customFormat="1" ht="15.75" customHeight="1">
      <c r="A1253" s="43">
        <v>4554</v>
      </c>
      <c r="B1253" s="35">
        <v>4554</v>
      </c>
      <c r="C1253" s="35">
        <v>4554</v>
      </c>
      <c r="D1253" s="37" t="str">
        <f>VLOOKUP(B1253,SAOM!B$2:H2910,7,0)</f>
        <v>-</v>
      </c>
      <c r="E1253" s="15">
        <v>41176</v>
      </c>
      <c r="F1253" s="15">
        <v>41222</v>
      </c>
      <c r="G1253" s="15">
        <f>VLOOKUP(B1253,SAOM!B$2:D2797,3,0)</f>
        <v>41222</v>
      </c>
      <c r="H1253" s="15">
        <f t="shared" si="69"/>
        <v>41237</v>
      </c>
      <c r="I1253" s="15">
        <v>41192</v>
      </c>
      <c r="J1253" s="12" t="s">
        <v>12443</v>
      </c>
      <c r="K1253" s="37" t="str">
        <f>VLOOKUP(B1253,SAOM!B$2:H2794,4,0)</f>
        <v>Agendado</v>
      </c>
      <c r="L1253" s="12" t="s">
        <v>495</v>
      </c>
      <c r="M1253" s="12" t="s">
        <v>495</v>
      </c>
      <c r="N1253" s="73" t="s">
        <v>8292</v>
      </c>
      <c r="O1253" s="13" t="str">
        <f>VLOOKUP(N1253,Coordenadas!B$2:C2100,2,0)</f>
        <v>SUDESTE</v>
      </c>
      <c r="P1253" s="13" t="str">
        <f>VLOOKUP(N1253,Coordenadas!B$2:D2100,3,0)</f>
        <v xml:space="preserve"> 20°43'36.80"S</v>
      </c>
      <c r="Q1253" s="13" t="str">
        <f>VLOOKUP(N1253,Coordenadas!B$2:E2100,4,0)</f>
        <v xml:space="preserve"> 42°16'46.47"O</v>
      </c>
      <c r="R1253" s="37">
        <v>4033</v>
      </c>
      <c r="S1253" s="15">
        <v>41296</v>
      </c>
      <c r="T1253" s="39" t="str">
        <f>VLOOKUP(B1253,SAOM!B$2:M2794,9,0)</f>
        <v>Fabiano de Assis Soares</v>
      </c>
      <c r="U1253" s="15" t="str">
        <f>VLOOKUP(B1253,SAOM!B$2:N2794,10,0)</f>
        <v>Rua Estrada São Pedro S/N - Cidade Nova</v>
      </c>
      <c r="V1253" s="39" t="str">
        <f>VLOOKUP(B1253,SAOM!B$2:P2794,12,0)</f>
        <v>(32 )3742 -1686</v>
      </c>
      <c r="W1253" s="65" t="str">
        <f>VLOOKUP(B1253,SAOM!B$2:O2794,11,0)</f>
        <v>36815-000</v>
      </c>
      <c r="X1253" s="37" t="str">
        <f>VLOOKUP(B1253,SAOM!B$2:Q2794,13,0)</f>
        <v>-</v>
      </c>
      <c r="Y1253" s="15"/>
      <c r="Z1253" s="13"/>
      <c r="AA1253" s="16"/>
      <c r="AB1253" s="32" t="e">
        <f>VLOOKUP(C1253,Relatorios!A$3:B2024,2,0)</f>
        <v>#N/A</v>
      </c>
      <c r="AC1253" s="45"/>
      <c r="AD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16">
        <f t="shared" si="70"/>
        <v>90</v>
      </c>
      <c r="AF1253" s="16" t="s">
        <v>4492</v>
      </c>
      <c r="AG1253" s="16"/>
      <c r="AH1253" s="51"/>
      <c r="AI1253" s="120"/>
      <c r="AJ1253" s="120"/>
      <c r="AK1253" s="13"/>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9"/>
        <v>41236</v>
      </c>
      <c r="I1254" s="15" t="s">
        <v>497</v>
      </c>
      <c r="J1254" s="12" t="s">
        <v>744</v>
      </c>
      <c r="K1254" s="37" t="str">
        <f>VLOOKUP(B1254,SAOM!B$2:H2795,4,0)</f>
        <v>Agendado</v>
      </c>
      <c r="L1254" s="12" t="s">
        <v>495</v>
      </c>
      <c r="M1254" s="12" t="s">
        <v>495</v>
      </c>
      <c r="N1254" s="73" t="s">
        <v>8292</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5" t="str">
        <f>VLOOKUP(B1254,SAOM!B$2:O2795,11,0)</f>
        <v>36815-000</v>
      </c>
      <c r="X1254" s="37" t="str">
        <f>VLOOKUP(B1254,SAOM!B$2:Q2795,13,0)</f>
        <v>-</v>
      </c>
      <c r="Y1254" s="15"/>
      <c r="Z1254" s="13"/>
      <c r="AA1254" s="16"/>
      <c r="AB1254" s="32" t="e">
        <f>VLOOKUP(C1254,Relatorios!A$3:B2025,2,0)</f>
        <v>#N/A</v>
      </c>
      <c r="AC1254" s="45"/>
      <c r="AD1254" s="16" t="str">
        <f>VLOOKUP(B1254,SAOM!B$2:T2795,16,0)</f>
        <v>-</v>
      </c>
      <c r="AE1254" s="16">
        <f t="shared" si="70"/>
        <v>90</v>
      </c>
      <c r="AF1254" s="16" t="s">
        <v>4492</v>
      </c>
      <c r="AG1254" s="16"/>
      <c r="AH1254" s="51"/>
      <c r="AI1254" s="120"/>
      <c r="AJ1254" s="120"/>
      <c r="AK1254" s="13"/>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9"/>
        <v>41236</v>
      </c>
      <c r="I1255" s="15">
        <v>41284</v>
      </c>
      <c r="J1255" s="12" t="s">
        <v>12443</v>
      </c>
      <c r="K1255" s="37" t="str">
        <f>VLOOKUP(B1255,SAOM!B$2:H2796,4,0)</f>
        <v>Agendado</v>
      </c>
      <c r="L1255" s="12" t="s">
        <v>495</v>
      </c>
      <c r="M1255" s="12" t="s">
        <v>495</v>
      </c>
      <c r="N1255" s="73" t="s">
        <v>8292</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5"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70"/>
        <v>90</v>
      </c>
      <c r="AF1255" s="16" t="s">
        <v>4492</v>
      </c>
      <c r="AG1255" s="16"/>
      <c r="AH1255" s="51"/>
      <c r="AI1255" s="120"/>
      <c r="AJ1255" s="120"/>
      <c r="AK1255" s="13"/>
    </row>
    <row r="1256" spans="1:37" s="17" customFormat="1">
      <c r="A1256" s="43">
        <v>4557</v>
      </c>
      <c r="B1256" s="35">
        <v>4557</v>
      </c>
      <c r="C1256" s="35">
        <v>4557</v>
      </c>
      <c r="D1256" s="37" t="str">
        <f>VLOOKUP(B1256,SAOM!B$2:H2913,7,0)</f>
        <v>-</v>
      </c>
      <c r="E1256" s="15">
        <v>41176</v>
      </c>
      <c r="F1256" s="15">
        <f>E1256+45</f>
        <v>41221</v>
      </c>
      <c r="G1256" s="15">
        <f>VLOOKUP(B1256,SAOM!B$2:D2800,3,0)</f>
        <v>41221</v>
      </c>
      <c r="H1256" s="15">
        <f t="shared" si="69"/>
        <v>41236</v>
      </c>
      <c r="I1256" s="15" t="s">
        <v>497</v>
      </c>
      <c r="J1256" s="12" t="s">
        <v>744</v>
      </c>
      <c r="K1256" s="37" t="str">
        <f>VLOOKUP(B1256,SAOM!B$2:H2797,4,0)</f>
        <v>Agendado</v>
      </c>
      <c r="L1256" s="12" t="s">
        <v>495</v>
      </c>
      <c r="M1256" s="12" t="s">
        <v>495</v>
      </c>
      <c r="N1256" s="73" t="s">
        <v>8292</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5" t="str">
        <f>VLOOKUP(B1256,SAOM!B$2:O2797,11,0)</f>
        <v>36815-000</v>
      </c>
      <c r="X1256" s="37" t="str">
        <f>VLOOKUP(B1256,SAOM!B$2:Q2797,13,0)</f>
        <v>-</v>
      </c>
      <c r="Y1256" s="15"/>
      <c r="Z1256" s="13"/>
      <c r="AA1256" s="16"/>
      <c r="AB1256" s="32" t="e">
        <f>VLOOKUP(C1256,Relatorios!A$3:B2027,2,0)</f>
        <v>#N/A</v>
      </c>
      <c r="AC1256" s="45"/>
      <c r="AD1256" s="16" t="str">
        <f>VLOOKUP(B1256,SAOM!B$2:T2797,16,0)</f>
        <v>-</v>
      </c>
      <c r="AE1256" s="16">
        <f t="shared" si="70"/>
        <v>90</v>
      </c>
      <c r="AF1256" s="16" t="s">
        <v>4492</v>
      </c>
      <c r="AG1256" s="16"/>
      <c r="AH1256" s="51"/>
      <c r="AI1256" s="120"/>
      <c r="AJ1256" s="120"/>
      <c r="AK1256" s="13"/>
    </row>
    <row r="1257" spans="1:37" s="62"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9"/>
        <v>41206</v>
      </c>
      <c r="I1257" s="28" t="s">
        <v>497</v>
      </c>
      <c r="J1257" s="52" t="s">
        <v>511</v>
      </c>
      <c r="K1257" s="35" t="str">
        <f>VLOOKUP(B1257,SAOM!B$2:H2798,4,0)</f>
        <v>Aceito</v>
      </c>
      <c r="L1257" s="52" t="s">
        <v>495</v>
      </c>
      <c r="M1257" s="52" t="s">
        <v>497</v>
      </c>
      <c r="N1257" s="44" t="s">
        <v>8438</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9" t="str">
        <f>VLOOKUP(B1257,SAOM!B$2:M2798,9,0)</f>
        <v>Julia Oliveira</v>
      </c>
      <c r="U1257" s="28" t="str">
        <f>VLOOKUP(B1257,SAOM!B$2:N2798,10,0)</f>
        <v>Rua Getulio Magalhães, 82</v>
      </c>
      <c r="V1257" s="59" t="str">
        <f>VLOOKUP(B1257,SAOM!B$2:P2798,12,0)</f>
        <v>34/9992-4881 34/9808</v>
      </c>
      <c r="W1257" s="181" t="str">
        <f>VLOOKUP(B1257,SAOM!B$2:O2798,11,0)</f>
        <v>38490-000</v>
      </c>
      <c r="X1257" s="35" t="str">
        <f>VLOOKUP(B1257,SAOM!B$2:Q2798,13,0)</f>
        <v>00:20:0e:10:54:66</v>
      </c>
      <c r="Y1257" s="28">
        <v>41285</v>
      </c>
      <c r="Z1257" s="44" t="s">
        <v>12372</v>
      </c>
      <c r="AA1257" s="60">
        <v>41288</v>
      </c>
      <c r="AB1257" s="32">
        <f>VLOOKUP(C1257,Relatorios!A$3:B2028,2,0)</f>
        <v>41299</v>
      </c>
      <c r="AC1257" s="49"/>
      <c r="AD1257" s="60"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60">
        <f t="shared" si="70"/>
        <v>41378</v>
      </c>
      <c r="AF1257" s="60" t="s">
        <v>4492</v>
      </c>
      <c r="AG1257" s="60"/>
      <c r="AH1257" s="187"/>
      <c r="AI1257" s="121"/>
      <c r="AJ1257" s="121"/>
      <c r="AK1257" s="44"/>
    </row>
    <row r="1258" spans="1:37" s="62" customFormat="1" ht="15.75" customHeight="1">
      <c r="A1258" s="43">
        <v>4561</v>
      </c>
      <c r="B1258" s="35">
        <v>4561</v>
      </c>
      <c r="C1258" s="35">
        <v>4561</v>
      </c>
      <c r="D1258" s="35" t="str">
        <f>VLOOKUP(B1258,SAOM!B$2:H2915,7,0)</f>
        <v>SES-INIS-4561</v>
      </c>
      <c r="E1258" s="28">
        <v>41176</v>
      </c>
      <c r="F1258" s="28">
        <f t="shared" ref="F1258:F1273" si="71">E1258+45</f>
        <v>41221</v>
      </c>
      <c r="G1258" s="28">
        <f>VLOOKUP(B1258,SAOM!B$2:D2802,3,0)</f>
        <v>41222</v>
      </c>
      <c r="H1258" s="28">
        <f t="shared" si="69"/>
        <v>41236</v>
      </c>
      <c r="I1258" s="28" t="s">
        <v>497</v>
      </c>
      <c r="J1258" s="52" t="s">
        <v>511</v>
      </c>
      <c r="K1258" s="35" t="str">
        <f>VLOOKUP(B1258,SAOM!B$2:H2799,4,0)</f>
        <v>Aceito</v>
      </c>
      <c r="L1258" s="52" t="s">
        <v>495</v>
      </c>
      <c r="M1258" s="52" t="s">
        <v>497</v>
      </c>
      <c r="N1258" s="44" t="s">
        <v>8438</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9" t="str">
        <f>VLOOKUP(B1258,SAOM!B$2:M2799,9,0)</f>
        <v>Andreia Silva Rezende</v>
      </c>
      <c r="U1258" s="28" t="str">
        <f>VLOOKUP(B1258,SAOM!B$2:N2799,10,0)</f>
        <v>Elmiro Alves da Silva</v>
      </c>
      <c r="V1258" s="59" t="str">
        <f>VLOOKUP(B1258,SAOM!B$2:P2799,12,0)</f>
        <v>34-3245-1752</v>
      </c>
      <c r="W1258" s="181" t="str">
        <f>VLOOKUP(B1258,SAOM!B$2:O2799,11,0)</f>
        <v>38490-000</v>
      </c>
      <c r="X1258" s="35" t="str">
        <f>VLOOKUP(B1258,SAOM!B$2:Q2799,13,0)</f>
        <v>00:20:0e:10:55:64</v>
      </c>
      <c r="Y1258" s="28">
        <v>41285</v>
      </c>
      <c r="Z1258" s="44" t="s">
        <v>12372</v>
      </c>
      <c r="AA1258" s="60">
        <v>41288</v>
      </c>
      <c r="AB1258" s="32">
        <f>VLOOKUP(C1258,Relatorios!A$3:B2029,2,0)</f>
        <v>41299</v>
      </c>
      <c r="AC1258" s="49"/>
      <c r="AD1258" s="60"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60">
        <f t="shared" si="70"/>
        <v>41378</v>
      </c>
      <c r="AF1258" s="60" t="s">
        <v>4492</v>
      </c>
      <c r="AG1258" s="60"/>
      <c r="AH1258" s="187"/>
      <c r="AI1258" s="121"/>
      <c r="AJ1258" s="121"/>
      <c r="AK1258" s="44"/>
    </row>
    <row r="1259" spans="1:37" s="17" customFormat="1" ht="15.75" customHeight="1">
      <c r="A1259" s="43">
        <v>4562</v>
      </c>
      <c r="B1259" s="35">
        <v>4562</v>
      </c>
      <c r="C1259" s="35">
        <v>4562</v>
      </c>
      <c r="D1259" s="37" t="str">
        <f>VLOOKUP(B1259,SAOM!B$2:H2916,7,0)</f>
        <v>-</v>
      </c>
      <c r="E1259" s="15">
        <v>41176</v>
      </c>
      <c r="F1259" s="15">
        <f t="shared" si="71"/>
        <v>41221</v>
      </c>
      <c r="G1259" s="15">
        <f>VLOOKUP(B1259,SAOM!B$2:D2803,3,0)</f>
        <v>41221</v>
      </c>
      <c r="H1259" s="15">
        <f t="shared" si="69"/>
        <v>41236</v>
      </c>
      <c r="I1259" s="15" t="s">
        <v>497</v>
      </c>
      <c r="J1259" s="12" t="s">
        <v>744</v>
      </c>
      <c r="K1259" s="37" t="str">
        <f>VLOOKUP(B1259,SAOM!B$2:H2800,4,0)</f>
        <v>Agendado</v>
      </c>
      <c r="L1259" s="12" t="s">
        <v>495</v>
      </c>
      <c r="M1259" s="12" t="s">
        <v>495</v>
      </c>
      <c r="N1259" s="73" t="s">
        <v>8444</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5"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70"/>
        <v>90</v>
      </c>
      <c r="AF1259" s="16" t="s">
        <v>4492</v>
      </c>
      <c r="AG1259" s="16"/>
      <c r="AH1259" s="51"/>
      <c r="AI1259" s="120"/>
      <c r="AJ1259" s="120"/>
      <c r="AK1259" s="13"/>
    </row>
    <row r="1260" spans="1:37" s="17" customFormat="1" ht="15.75" customHeight="1">
      <c r="A1260" s="43">
        <v>4563</v>
      </c>
      <c r="B1260" s="35">
        <v>4563</v>
      </c>
      <c r="C1260" s="35">
        <v>4563</v>
      </c>
      <c r="D1260" s="37" t="str">
        <f>VLOOKUP(B1260,SAOM!B$2:H2917,7,0)</f>
        <v>-</v>
      </c>
      <c r="E1260" s="15">
        <v>41176</v>
      </c>
      <c r="F1260" s="15">
        <f t="shared" si="71"/>
        <v>41221</v>
      </c>
      <c r="G1260" s="15">
        <f>VLOOKUP(B1260,SAOM!B$2:D2804,3,0)</f>
        <v>41221</v>
      </c>
      <c r="H1260" s="15">
        <f t="shared" si="69"/>
        <v>41236</v>
      </c>
      <c r="I1260" s="15" t="s">
        <v>497</v>
      </c>
      <c r="J1260" s="12" t="s">
        <v>1406</v>
      </c>
      <c r="K1260" s="37" t="str">
        <f>VLOOKUP(B1260,SAOM!B$2:H2801,4,0)</f>
        <v>Agendado</v>
      </c>
      <c r="L1260" s="12" t="s">
        <v>1406</v>
      </c>
      <c r="M1260" s="12" t="s">
        <v>1406</v>
      </c>
      <c r="N1260" s="73" t="s">
        <v>8444</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5"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70"/>
        <v>90</v>
      </c>
      <c r="AF1260" s="16" t="s">
        <v>4492</v>
      </c>
      <c r="AG1260" s="16"/>
      <c r="AH1260" s="51"/>
      <c r="AI1260" s="120"/>
      <c r="AJ1260" s="120"/>
      <c r="AK1260" s="13"/>
    </row>
    <row r="1261" spans="1:37" s="17" customFormat="1" ht="15.75" customHeight="1">
      <c r="A1261" s="43">
        <v>4564</v>
      </c>
      <c r="B1261" s="35">
        <v>4564</v>
      </c>
      <c r="C1261" s="35">
        <v>4564</v>
      </c>
      <c r="D1261" s="37" t="str">
        <f>VLOOKUP(B1261,SAOM!B$2:H2918,7,0)</f>
        <v>SES-IRAS-4564</v>
      </c>
      <c r="E1261" s="15">
        <v>41176</v>
      </c>
      <c r="F1261" s="15">
        <f t="shared" si="71"/>
        <v>41221</v>
      </c>
      <c r="G1261" s="15">
        <f>VLOOKUP(B1261,SAOM!B$2:D2805,3,0)</f>
        <v>41221</v>
      </c>
      <c r="H1261" s="15">
        <f t="shared" si="69"/>
        <v>41236</v>
      </c>
      <c r="I1261" s="15" t="s">
        <v>497</v>
      </c>
      <c r="J1261" s="12" t="s">
        <v>511</v>
      </c>
      <c r="K1261" s="37" t="str">
        <f>VLOOKUP(B1261,SAOM!B$2:H2802,4,0)</f>
        <v>Aceito</v>
      </c>
      <c r="L1261" s="12" t="s">
        <v>495</v>
      </c>
      <c r="M1261" s="12" t="s">
        <v>497</v>
      </c>
      <c r="N1261" s="13" t="s">
        <v>8450</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5" t="str">
        <f>VLOOKUP(B1261,SAOM!B$2:O2802,11,0)</f>
        <v>38510-000</v>
      </c>
      <c r="X1261" s="37" t="str">
        <f>VLOOKUP(B1261,SAOM!B$2:Q2802,13,0)</f>
        <v>00:20:0e:10:53:bf</v>
      </c>
      <c r="Y1261" s="15">
        <v>41248</v>
      </c>
      <c r="Z1261" s="44" t="s">
        <v>9992</v>
      </c>
      <c r="AA1261" s="16">
        <v>41248</v>
      </c>
      <c r="AB1261" s="32" t="str">
        <f>VLOOKUP(C1261,Relatorios!A$3:B2032,2,0)</f>
        <v>Pendente</v>
      </c>
      <c r="AC1261" s="45"/>
      <c r="AD1261" s="16" t="str">
        <f>VLOOKUP(B1261,SAOM!B$2:T2802,16,0)</f>
        <v>-</v>
      </c>
      <c r="AE1261" s="16">
        <f t="shared" si="70"/>
        <v>41338</v>
      </c>
      <c r="AF1261" s="16" t="s">
        <v>4492</v>
      </c>
      <c r="AG1261" s="16"/>
      <c r="AH1261" s="51"/>
      <c r="AI1261" s="120"/>
      <c r="AJ1261" s="120"/>
      <c r="AK1261" s="13"/>
    </row>
    <row r="1262" spans="1:37" s="17" customFormat="1" ht="15.75" customHeight="1">
      <c r="A1262" s="43">
        <v>4565</v>
      </c>
      <c r="B1262" s="35">
        <v>4565</v>
      </c>
      <c r="C1262" s="35">
        <v>4565</v>
      </c>
      <c r="D1262" s="37" t="str">
        <f>VLOOKUP(B1262,SAOM!B$2:H2919,7,0)</f>
        <v>SES-IRAS-4565</v>
      </c>
      <c r="E1262" s="15">
        <v>41176</v>
      </c>
      <c r="F1262" s="15">
        <f t="shared" si="71"/>
        <v>41221</v>
      </c>
      <c r="G1262" s="15">
        <f>VLOOKUP(B1262,SAOM!B$2:D2806,3,0)</f>
        <v>41221</v>
      </c>
      <c r="H1262" s="15">
        <f t="shared" si="69"/>
        <v>41236</v>
      </c>
      <c r="I1262" s="15" t="s">
        <v>497</v>
      </c>
      <c r="J1262" s="12" t="s">
        <v>511</v>
      </c>
      <c r="K1262" s="37" t="str">
        <f>VLOOKUP(B1262,SAOM!B$2:H2803,4,0)</f>
        <v>Aceito</v>
      </c>
      <c r="L1262" s="12" t="s">
        <v>495</v>
      </c>
      <c r="M1262" s="12" t="s">
        <v>497</v>
      </c>
      <c r="N1262" s="13" t="s">
        <v>8450</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5" t="str">
        <f>VLOOKUP(B1262,SAOM!B$2:O2803,11,0)</f>
        <v>38510-000</v>
      </c>
      <c r="X1262" s="37" t="str">
        <f>VLOOKUP(B1262,SAOM!B$2:Q2803,13,0)</f>
        <v>00:20:0E:10:53:BD</v>
      </c>
      <c r="Y1262" s="15">
        <v>41247</v>
      </c>
      <c r="Z1262" s="44" t="s">
        <v>9992</v>
      </c>
      <c r="AA1262" s="16">
        <v>41249</v>
      </c>
      <c r="AB1262" s="32" t="str">
        <f>VLOOKUP(C1262,Relatorios!A$3:B2033,2,0)</f>
        <v>Pendente</v>
      </c>
      <c r="AC1262" s="45"/>
      <c r="AD1262" s="16" t="str">
        <f>VLOOKUP(B1262,SAOM!B$2:T2803,16,0)</f>
        <v>-</v>
      </c>
      <c r="AE1262" s="16">
        <f t="shared" si="70"/>
        <v>41339</v>
      </c>
      <c r="AF1262" s="16" t="s">
        <v>4492</v>
      </c>
      <c r="AG1262" s="16"/>
      <c r="AH1262" s="51"/>
      <c r="AI1262" s="120"/>
      <c r="AJ1262" s="120"/>
      <c r="AK1262" s="13"/>
    </row>
    <row r="1263" spans="1:37" s="17" customFormat="1" ht="15.75" customHeight="1">
      <c r="A1263" s="43">
        <v>4566</v>
      </c>
      <c r="B1263" s="35">
        <v>4566</v>
      </c>
      <c r="C1263" s="35">
        <v>4566</v>
      </c>
      <c r="D1263" s="37" t="str">
        <f>VLOOKUP(B1263,SAOM!B$2:H2920,7,0)</f>
        <v>SES-IRAS-4566</v>
      </c>
      <c r="E1263" s="15">
        <v>41176</v>
      </c>
      <c r="F1263" s="15">
        <f t="shared" si="71"/>
        <v>41221</v>
      </c>
      <c r="G1263" s="15">
        <f>VLOOKUP(B1263,SAOM!B$2:D2807,3,0)</f>
        <v>41221</v>
      </c>
      <c r="H1263" s="15">
        <f t="shared" si="69"/>
        <v>41236</v>
      </c>
      <c r="I1263" s="15" t="s">
        <v>497</v>
      </c>
      <c r="J1263" s="12" t="s">
        <v>511</v>
      </c>
      <c r="K1263" s="37" t="str">
        <f>VLOOKUP(B1263,SAOM!B$2:H2804,4,0)</f>
        <v>Aceito</v>
      </c>
      <c r="L1263" s="12" t="s">
        <v>495</v>
      </c>
      <c r="M1263" s="12" t="s">
        <v>497</v>
      </c>
      <c r="N1263" s="13" t="s">
        <v>8450</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5" t="str">
        <f>VLOOKUP(B1263,SAOM!B$2:O2804,11,0)</f>
        <v>38510-000</v>
      </c>
      <c r="X1263" s="37" t="str">
        <f>VLOOKUP(B1263,SAOM!B$2:Q2804,13,0)</f>
        <v>00:20:0e:10:4D:11</v>
      </c>
      <c r="Y1263" s="15">
        <v>41249</v>
      </c>
      <c r="Z1263" s="44" t="s">
        <v>9992</v>
      </c>
      <c r="AA1263" s="16">
        <v>41249</v>
      </c>
      <c r="AB1263" s="32" t="str">
        <f>VLOOKUP(C1263,Relatorios!A$3:B2034,2,0)</f>
        <v>Pendente</v>
      </c>
      <c r="AC1263" s="45"/>
      <c r="AD1263" s="16" t="str">
        <f>VLOOKUP(B1263,SAOM!B$2:T2804,16,0)</f>
        <v>-</v>
      </c>
      <c r="AE1263" s="16">
        <f t="shared" si="70"/>
        <v>41339</v>
      </c>
      <c r="AF1263" s="16" t="s">
        <v>4492</v>
      </c>
      <c r="AG1263" s="16"/>
      <c r="AH1263" s="51"/>
      <c r="AI1263" s="120"/>
      <c r="AJ1263" s="120"/>
      <c r="AK1263" s="13"/>
    </row>
    <row r="1264" spans="1:37" s="62" customFormat="1" ht="15.75" customHeight="1">
      <c r="A1264" s="43">
        <v>4567</v>
      </c>
      <c r="B1264" s="35">
        <v>4567</v>
      </c>
      <c r="C1264" s="35">
        <v>4567</v>
      </c>
      <c r="D1264" s="37" t="str">
        <f>VLOOKUP(B1264,SAOM!B$2:H2921,7,0)</f>
        <v>SES-JAGA-4567</v>
      </c>
      <c r="E1264" s="28">
        <v>41176</v>
      </c>
      <c r="F1264" s="28">
        <f t="shared" si="71"/>
        <v>41221</v>
      </c>
      <c r="G1264" s="15">
        <f>VLOOKUP(B1264,SAOM!B$2:D2808,3,0)</f>
        <v>41221</v>
      </c>
      <c r="H1264" s="28">
        <f t="shared" si="69"/>
        <v>41236</v>
      </c>
      <c r="I1264" s="28" t="s">
        <v>497</v>
      </c>
      <c r="J1264" s="52" t="s">
        <v>511</v>
      </c>
      <c r="K1264" s="37" t="str">
        <f>VLOOKUP(B1264,SAOM!B$2:H2805,4,0)</f>
        <v>Aceito</v>
      </c>
      <c r="L1264" s="12" t="s">
        <v>495</v>
      </c>
      <c r="M1264" s="52" t="s">
        <v>497</v>
      </c>
      <c r="N1264" s="107" t="s">
        <v>8457</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5" t="str">
        <f>VLOOKUP(B1264,SAOM!B$2:O2805,11,0)</f>
        <v>37590-000</v>
      </c>
      <c r="X1264" s="37" t="str">
        <f>VLOOKUP(B1264,SAOM!B$2:Q2805,13,0)</f>
        <v>00:20:0E:10:4A:E6</v>
      </c>
      <c r="Y1264" s="28">
        <v>41207</v>
      </c>
      <c r="Z1264" s="44" t="s">
        <v>5739</v>
      </c>
      <c r="AA1264" s="60">
        <v>41207</v>
      </c>
      <c r="AB1264" s="32">
        <f>VLOOKUP(C1264,Relatorios!A$3:B2035,2,0)</f>
        <v>41254</v>
      </c>
      <c r="AC1264" s="49"/>
      <c r="AD1264" s="16" t="str">
        <f>VLOOKUP(B1264,SAOM!B$2:T2805,16,0)</f>
        <v>-</v>
      </c>
      <c r="AE1264" s="60">
        <f t="shared" si="70"/>
        <v>41297</v>
      </c>
      <c r="AF1264" s="60">
        <v>41278</v>
      </c>
      <c r="AG1264" s="60" t="s">
        <v>14133</v>
      </c>
      <c r="AH1264" s="187" t="s">
        <v>495</v>
      </c>
      <c r="AI1264" s="121" t="s">
        <v>14163</v>
      </c>
      <c r="AJ1264" s="121" t="s">
        <v>4492</v>
      </c>
      <c r="AK1264" s="44"/>
    </row>
    <row r="1265" spans="1:37" s="207" customFormat="1" ht="15.75" customHeight="1">
      <c r="A1265" s="198">
        <v>4568</v>
      </c>
      <c r="B1265" s="199">
        <v>4568</v>
      </c>
      <c r="C1265" s="35">
        <v>4568</v>
      </c>
      <c r="D1265" s="37" t="str">
        <f>VLOOKUP(B1265,SAOM!B$2:H2922,7,0)</f>
        <v>SES-JAGA-4568</v>
      </c>
      <c r="E1265" s="200">
        <v>41176</v>
      </c>
      <c r="F1265" s="200">
        <f t="shared" si="71"/>
        <v>41221</v>
      </c>
      <c r="G1265" s="15">
        <f>VLOOKUP(B1265,SAOM!B$2:D2809,3,0)</f>
        <v>41221</v>
      </c>
      <c r="H1265" s="200">
        <f t="shared" si="69"/>
        <v>41236</v>
      </c>
      <c r="I1265" s="200" t="s">
        <v>497</v>
      </c>
      <c r="J1265" s="201" t="s">
        <v>511</v>
      </c>
      <c r="K1265" s="37" t="str">
        <f>VLOOKUP(B1265,SAOM!B$2:H2806,4,0)</f>
        <v>Aceito</v>
      </c>
      <c r="L1265" s="12" t="s">
        <v>495</v>
      </c>
      <c r="M1265" s="201" t="s">
        <v>497</v>
      </c>
      <c r="N1265" s="208" t="s">
        <v>8457</v>
      </c>
      <c r="O1265" s="13" t="str">
        <f>VLOOKUP(N1265,Coordenadas!B$2:C2112,2,0)</f>
        <v>SUL</v>
      </c>
      <c r="P1265" s="13" t="str">
        <f>VLOOKUP(N1265,Coordenadas!B$2:D2112,3,0)</f>
        <v xml:space="preserve"> 22°17'10.76"S</v>
      </c>
      <c r="Q1265" s="13" t="str">
        <f>VLOOKUP(N1265,Coordenadas!B$2:E2112,4,0)</f>
        <v xml:space="preserve"> 46°36'44.52"O</v>
      </c>
      <c r="R1265" s="199">
        <v>4033</v>
      </c>
      <c r="S1265" s="200">
        <v>41197</v>
      </c>
      <c r="T1265" s="39" t="str">
        <f>VLOOKUP(B1265,SAOM!B$2:M2806,9,0)</f>
        <v>Enfermeiro Junior</v>
      </c>
      <c r="U1265" s="15" t="str">
        <f>VLOOKUP(B1265,SAOM!B$2:N2806,10,0)</f>
        <v>Rua Tarcizio Ramalho, 70</v>
      </c>
      <c r="V1265" s="39" t="str">
        <f>VLOOKUP(B1265,SAOM!B$2:P2806,12,0)</f>
        <v>35 3443 2365</v>
      </c>
      <c r="W1265" s="65" t="str">
        <f>VLOOKUP(B1265,SAOM!B$2:O2806,11,0)</f>
        <v>37590-000</v>
      </c>
      <c r="X1265" s="37" t="str">
        <f>VLOOKUP(B1265,SAOM!B$2:Q2806,13,0)</f>
        <v>00:20:0E:10:4A:86</v>
      </c>
      <c r="Y1265" s="200">
        <v>41206</v>
      </c>
      <c r="Z1265" s="75" t="s">
        <v>5739</v>
      </c>
      <c r="AA1265" s="202">
        <v>41206</v>
      </c>
      <c r="AB1265" s="32">
        <f>VLOOKUP(C1265,Relatorios!A$3:B2036,2,0)</f>
        <v>41254</v>
      </c>
      <c r="AC1265" s="204"/>
      <c r="AD1265" s="16" t="str">
        <f>VLOOKUP(B1265,SAOM!B$2:T2806,16,0)</f>
        <v>-</v>
      </c>
      <c r="AE1265" s="202">
        <f t="shared" si="70"/>
        <v>41296</v>
      </c>
      <c r="AF1265" s="202" t="s">
        <v>4492</v>
      </c>
      <c r="AG1265" s="202"/>
      <c r="AH1265" s="205"/>
      <c r="AI1265" s="206"/>
      <c r="AJ1265" s="206"/>
      <c r="AK1265" s="75"/>
    </row>
    <row r="1266" spans="1:37" s="62" customFormat="1" ht="15.75" customHeight="1">
      <c r="A1266" s="43">
        <v>4569</v>
      </c>
      <c r="B1266" s="35">
        <v>4569</v>
      </c>
      <c r="C1266" s="35">
        <v>4569</v>
      </c>
      <c r="D1266" s="37" t="str">
        <f>VLOOKUP(B1266,SAOM!B$2:H2923,7,0)</f>
        <v>SES-JAGA-4569</v>
      </c>
      <c r="E1266" s="28">
        <v>41176</v>
      </c>
      <c r="F1266" s="28">
        <f t="shared" si="71"/>
        <v>41221</v>
      </c>
      <c r="G1266" s="15">
        <f>VLOOKUP(B1266,SAOM!B$2:D2810,3,0)</f>
        <v>41221</v>
      </c>
      <c r="H1266" s="28">
        <f t="shared" si="69"/>
        <v>41236</v>
      </c>
      <c r="I1266" s="28" t="s">
        <v>497</v>
      </c>
      <c r="J1266" s="52" t="s">
        <v>511</v>
      </c>
      <c r="K1266" s="37" t="str">
        <f>VLOOKUP(B1266,SAOM!B$2:H2807,4,0)</f>
        <v>Aceito</v>
      </c>
      <c r="L1266" s="12" t="s">
        <v>495</v>
      </c>
      <c r="M1266" s="52" t="s">
        <v>497</v>
      </c>
      <c r="N1266" s="107" t="s">
        <v>8457</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5" t="str">
        <f>VLOOKUP(B1266,SAOM!B$2:O2807,11,0)</f>
        <v>37590-000</v>
      </c>
      <c r="X1266" s="37" t="str">
        <f>VLOOKUP(B1266,SAOM!B$2:Q2807,13,0)</f>
        <v>00:20:0E:10:4A:FD</v>
      </c>
      <c r="Y1266" s="28">
        <v>41206</v>
      </c>
      <c r="Z1266" s="44" t="s">
        <v>5739</v>
      </c>
      <c r="AA1266" s="60">
        <v>41206</v>
      </c>
      <c r="AB1266" s="32">
        <f>VLOOKUP(C1266,Relatorios!A$3:B2037,2,0)</f>
        <v>41299</v>
      </c>
      <c r="AC1266" s="49"/>
      <c r="AD1266" s="16" t="str">
        <f>VLOOKUP(B1266,SAOM!B$2:T2807,16,0)</f>
        <v>-</v>
      </c>
      <c r="AE1266" s="60">
        <f t="shared" si="70"/>
        <v>41296</v>
      </c>
      <c r="AF1266" s="60" t="s">
        <v>4492</v>
      </c>
      <c r="AG1266" s="60"/>
      <c r="AH1266" s="187"/>
      <c r="AI1266" s="121"/>
      <c r="AJ1266" s="121"/>
      <c r="AK1266" s="44"/>
    </row>
    <row r="1267" spans="1:37" s="62" customFormat="1" ht="15.75" customHeight="1">
      <c r="A1267" s="43">
        <v>4570</v>
      </c>
      <c r="B1267" s="35">
        <v>4570</v>
      </c>
      <c r="C1267" s="35">
        <v>4570</v>
      </c>
      <c r="D1267" s="37" t="str">
        <f>VLOOKUP(B1267,SAOM!B$2:H2924,7,0)</f>
        <v>SES-JAGA-4570</v>
      </c>
      <c r="E1267" s="28">
        <v>41176</v>
      </c>
      <c r="F1267" s="28">
        <f t="shared" si="71"/>
        <v>41221</v>
      </c>
      <c r="G1267" s="15">
        <f>VLOOKUP(B1267,SAOM!B$2:D2811,3,0)</f>
        <v>41221</v>
      </c>
      <c r="H1267" s="28">
        <f t="shared" si="69"/>
        <v>41236</v>
      </c>
      <c r="I1267" s="28" t="s">
        <v>497</v>
      </c>
      <c r="J1267" s="52" t="s">
        <v>511</v>
      </c>
      <c r="K1267" s="37" t="str">
        <f>VLOOKUP(B1267,SAOM!B$2:H2808,4,0)</f>
        <v>Aceito</v>
      </c>
      <c r="L1267" s="12" t="s">
        <v>495</v>
      </c>
      <c r="M1267" s="52" t="s">
        <v>497</v>
      </c>
      <c r="N1267" s="107" t="s">
        <v>8457</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5" t="str">
        <f>VLOOKUP(B1267,SAOM!B$2:O2808,11,0)</f>
        <v>37590-000</v>
      </c>
      <c r="X1267" s="37" t="str">
        <f>VLOOKUP(B1267,SAOM!B$2:Q2808,13,0)</f>
        <v>00:20:0E:10:4A:BD</v>
      </c>
      <c r="Y1267" s="28">
        <v>41207</v>
      </c>
      <c r="Z1267" s="44" t="s">
        <v>6688</v>
      </c>
      <c r="AA1267" s="60">
        <v>41207</v>
      </c>
      <c r="AB1267" s="32">
        <f>VLOOKUP(C1267,Relatorios!A$3:B2038,2,0)</f>
        <v>41254</v>
      </c>
      <c r="AC1267" s="49"/>
      <c r="AD1267" s="16" t="str">
        <f>VLOOKUP(B1267,SAOM!B$2:T2808,16,0)</f>
        <v>-</v>
      </c>
      <c r="AE1267" s="60">
        <f t="shared" si="70"/>
        <v>41297</v>
      </c>
      <c r="AF1267" s="60" t="s">
        <v>4492</v>
      </c>
      <c r="AG1267" s="60"/>
      <c r="AH1267" s="187"/>
      <c r="AI1267" s="121"/>
      <c r="AJ1267" s="121"/>
      <c r="AK1267" s="44"/>
    </row>
    <row r="1268" spans="1:37" s="17" customFormat="1" ht="15.75" customHeight="1">
      <c r="A1268" s="43">
        <v>4571</v>
      </c>
      <c r="B1268" s="35">
        <v>4571</v>
      </c>
      <c r="C1268" s="35">
        <v>4571</v>
      </c>
      <c r="D1268" s="37" t="str">
        <f>VLOOKUP(B1268,SAOM!B$2:H2925,7,0)</f>
        <v>SES-JAGA-4571</v>
      </c>
      <c r="E1268" s="15">
        <v>41176</v>
      </c>
      <c r="F1268" s="15">
        <f t="shared" si="71"/>
        <v>41221</v>
      </c>
      <c r="G1268" s="15">
        <f>VLOOKUP(B1268,SAOM!B$2:D2812,3,0)</f>
        <v>41221</v>
      </c>
      <c r="H1268" s="15">
        <f t="shared" si="69"/>
        <v>41236</v>
      </c>
      <c r="I1268" s="15" t="s">
        <v>497</v>
      </c>
      <c r="J1268" s="12" t="s">
        <v>511</v>
      </c>
      <c r="K1268" s="37" t="str">
        <f>VLOOKUP(B1268,SAOM!B$2:H2809,4,0)</f>
        <v>Aceito</v>
      </c>
      <c r="L1268" s="12" t="s">
        <v>495</v>
      </c>
      <c r="M1268" s="12" t="s">
        <v>497</v>
      </c>
      <c r="N1268" s="73" t="s">
        <v>8457</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5" t="str">
        <f>VLOOKUP(B1268,SAOM!B$2:O2809,11,0)</f>
        <v>37590-000</v>
      </c>
      <c r="X1268" s="37" t="str">
        <f>VLOOKUP(B1268,SAOM!B$2:Q2809,13,0)</f>
        <v>00:20:0E:10:4C:97</v>
      </c>
      <c r="Y1268" s="15">
        <v>41205</v>
      </c>
      <c r="Z1268" s="13" t="s">
        <v>5739</v>
      </c>
      <c r="AA1268" s="16">
        <v>41205</v>
      </c>
      <c r="AB1268" s="32">
        <f>VLOOKUP(C1268,Relatorios!A$3:B2039,2,0)</f>
        <v>41254</v>
      </c>
      <c r="AC1268" s="45"/>
      <c r="AD1268" s="16" t="str">
        <f>VLOOKUP(B1268,SAOM!B$2:T2809,16,0)</f>
        <v>-</v>
      </c>
      <c r="AE1268" s="16">
        <f t="shared" si="70"/>
        <v>41295</v>
      </c>
      <c r="AF1268" s="16">
        <v>41288</v>
      </c>
      <c r="AG1268" s="16" t="s">
        <v>14175</v>
      </c>
      <c r="AH1268" s="51" t="s">
        <v>495</v>
      </c>
      <c r="AI1268" s="120" t="s">
        <v>14655</v>
      </c>
      <c r="AJ1268" s="120" t="s">
        <v>4492</v>
      </c>
      <c r="AK1268" s="13"/>
    </row>
    <row r="1269" spans="1:37" s="17" customFormat="1" ht="15.75" customHeight="1">
      <c r="A1269" s="43">
        <v>5154</v>
      </c>
      <c r="B1269" s="35">
        <v>5154</v>
      </c>
      <c r="C1269" s="35">
        <v>5154</v>
      </c>
      <c r="D1269" s="37" t="str">
        <f>VLOOKUP(B1269,SAOM!B$2:H2926,7,0)</f>
        <v>-</v>
      </c>
      <c r="E1269" s="15">
        <v>41177</v>
      </c>
      <c r="F1269" s="15">
        <f t="shared" si="71"/>
        <v>41222</v>
      </c>
      <c r="G1269" s="15">
        <f>VLOOKUP(B1269,SAOM!B$2:D2813,3,0)</f>
        <v>41222</v>
      </c>
      <c r="H1269" s="15">
        <f t="shared" si="69"/>
        <v>41237</v>
      </c>
      <c r="I1269" s="15">
        <v>41243</v>
      </c>
      <c r="J1269" s="12" t="s">
        <v>756</v>
      </c>
      <c r="K1269" s="37" t="str">
        <f>VLOOKUP(B1269,SAOM!B$2:H2810,4,0)</f>
        <v>Paralisado</v>
      </c>
      <c r="L1269" s="12" t="s">
        <v>676</v>
      </c>
      <c r="M1269" s="12" t="s">
        <v>496</v>
      </c>
      <c r="N1269" s="73" t="s">
        <v>8489</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5" t="str">
        <f>VLOOKUP(B1269,SAOM!B$2:O2810,11,0)</f>
        <v>33600-000</v>
      </c>
      <c r="X1269" s="37" t="str">
        <f>VLOOKUP(B1269,SAOM!B$2:Q2810,13,0)</f>
        <v>-</v>
      </c>
      <c r="Y1269" s="15"/>
      <c r="Z1269" s="13" t="s">
        <v>4558</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70"/>
        <v>90</v>
      </c>
      <c r="AF1269" s="16" t="s">
        <v>4492</v>
      </c>
      <c r="AG1269" s="16"/>
      <c r="AH1269" s="51"/>
      <c r="AI1269" s="120"/>
      <c r="AJ1269" s="120"/>
      <c r="AK1269" s="13"/>
    </row>
    <row r="1270" spans="1:37" s="17" customFormat="1" ht="15.75" customHeight="1">
      <c r="A1270" s="43">
        <v>5155</v>
      </c>
      <c r="B1270" s="35">
        <v>5155</v>
      </c>
      <c r="C1270" s="35">
        <v>5155</v>
      </c>
      <c r="D1270" s="37" t="str">
        <f>VLOOKUP(B1270,SAOM!B$2:H2927,7,0)</f>
        <v>SES-PEDO-5155</v>
      </c>
      <c r="E1270" s="15">
        <v>41177</v>
      </c>
      <c r="F1270" s="15">
        <f t="shared" si="71"/>
        <v>41222</v>
      </c>
      <c r="G1270" s="15">
        <f>VLOOKUP(B1270,SAOM!B$2:D2814,3,0)</f>
        <v>41222</v>
      </c>
      <c r="H1270" s="15">
        <f t="shared" si="69"/>
        <v>41237</v>
      </c>
      <c r="I1270" s="15" t="s">
        <v>497</v>
      </c>
      <c r="J1270" s="12" t="s">
        <v>511</v>
      </c>
      <c r="K1270" s="37" t="str">
        <f>VLOOKUP(B1270,SAOM!B$2:H2811,4,0)</f>
        <v>Aceito</v>
      </c>
      <c r="L1270" s="12" t="s">
        <v>676</v>
      </c>
      <c r="M1270" s="12" t="s">
        <v>497</v>
      </c>
      <c r="N1270" s="73" t="s">
        <v>8489</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5" t="str">
        <f>VLOOKUP(B1270,SAOM!B$2:O2811,11,0)</f>
        <v>33600-000</v>
      </c>
      <c r="X1270" s="37" t="str">
        <f>VLOOKUP(B1270,SAOM!B$2:Q2811,13,0)</f>
        <v>00:20:0e:10:54:b1</v>
      </c>
      <c r="Y1270" s="15">
        <v>41208</v>
      </c>
      <c r="Z1270" s="13" t="s">
        <v>4096</v>
      </c>
      <c r="AA1270" s="16">
        <v>41208</v>
      </c>
      <c r="AB1270" s="32">
        <f>VLOOKUP(C1270,Relatorios!A$3:B2041,2,0)</f>
        <v>41271</v>
      </c>
      <c r="AC1270" s="45"/>
      <c r="AD1270" s="16" t="str">
        <f>VLOOKUP(B1270,SAOM!B$2:T2811,16,0)</f>
        <v>-</v>
      </c>
      <c r="AE1270" s="16">
        <f t="shared" si="70"/>
        <v>41298</v>
      </c>
      <c r="AF1270" s="16" t="s">
        <v>4492</v>
      </c>
      <c r="AG1270" s="16"/>
      <c r="AH1270" s="51"/>
      <c r="AI1270" s="120"/>
      <c r="AJ1270" s="120"/>
      <c r="AK1270" s="13"/>
    </row>
    <row r="1271" spans="1:37" s="17" customFormat="1" ht="15.75" customHeight="1">
      <c r="A1271" s="43">
        <v>5156</v>
      </c>
      <c r="B1271" s="35">
        <v>5156</v>
      </c>
      <c r="C1271" s="35">
        <v>5156</v>
      </c>
      <c r="D1271" s="37" t="str">
        <f>VLOOKUP(B1271,SAOM!B$2:H2928,7,0)</f>
        <v>SES-PEDO-5156</v>
      </c>
      <c r="E1271" s="15">
        <v>41177</v>
      </c>
      <c r="F1271" s="15">
        <f t="shared" si="71"/>
        <v>41222</v>
      </c>
      <c r="G1271" s="15">
        <f>VLOOKUP(B1271,SAOM!B$2:D2815,3,0)</f>
        <v>41222</v>
      </c>
      <c r="H1271" s="15">
        <f t="shared" si="69"/>
        <v>41237</v>
      </c>
      <c r="I1271" s="15" t="s">
        <v>497</v>
      </c>
      <c r="J1271" s="12" t="s">
        <v>511</v>
      </c>
      <c r="K1271" s="37" t="str">
        <f>VLOOKUP(B1271,SAOM!B$2:H2812,4,0)</f>
        <v>Aceito</v>
      </c>
      <c r="L1271" s="12" t="s">
        <v>676</v>
      </c>
      <c r="M1271" s="12" t="s">
        <v>497</v>
      </c>
      <c r="N1271" s="73" t="s">
        <v>8489</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5" t="str">
        <f>VLOOKUP(B1271,SAOM!B$2:O2812,11,0)</f>
        <v>33600-000</v>
      </c>
      <c r="X1271" s="37" t="str">
        <f>VLOOKUP(B1271,SAOM!B$2:Q2812,13,0)</f>
        <v>00:20:0E:10:54:F1</v>
      </c>
      <c r="Y1271" s="15">
        <v>41207</v>
      </c>
      <c r="Z1271" s="13" t="s">
        <v>4096</v>
      </c>
      <c r="AA1271" s="16">
        <v>41208</v>
      </c>
      <c r="AB1271" s="32">
        <f>VLOOKUP(C1271,Relatorios!A$3:B2042,2,0)</f>
        <v>41271</v>
      </c>
      <c r="AC1271" s="45"/>
      <c r="AD1271" s="16" t="str">
        <f>VLOOKUP(B1271,SAOM!B$2:T2812,16,0)</f>
        <v>-</v>
      </c>
      <c r="AE1271" s="16">
        <f t="shared" si="70"/>
        <v>41298</v>
      </c>
      <c r="AF1271" s="16" t="s">
        <v>4492</v>
      </c>
      <c r="AG1271" s="16"/>
      <c r="AH1271" s="51"/>
      <c r="AI1271" s="120"/>
      <c r="AJ1271" s="120"/>
      <c r="AK1271" s="13"/>
    </row>
    <row r="1272" spans="1:37" s="62" customFormat="1" ht="15.75" customHeight="1">
      <c r="A1272" s="43">
        <v>4590</v>
      </c>
      <c r="B1272" s="35">
        <v>4590</v>
      </c>
      <c r="C1272" s="35">
        <v>4590</v>
      </c>
      <c r="D1272" s="37" t="str">
        <f>VLOOKUP(B1272,SAOM!B$2:H2929,7,0)</f>
        <v>SES-ITAS-4590</v>
      </c>
      <c r="E1272" s="28">
        <v>41184</v>
      </c>
      <c r="F1272" s="28">
        <f t="shared" si="71"/>
        <v>41229</v>
      </c>
      <c r="G1272" s="28">
        <f>VLOOKUP(B1272,SAOM!B$2:D2816,3,0)</f>
        <v>41229</v>
      </c>
      <c r="H1272" s="28">
        <f t="shared" si="69"/>
        <v>41244</v>
      </c>
      <c r="I1272" s="28" t="s">
        <v>497</v>
      </c>
      <c r="J1272" s="52" t="s">
        <v>511</v>
      </c>
      <c r="K1272" s="35" t="str">
        <f>VLOOKUP(B1272,SAOM!B$2:H2813,4,0)</f>
        <v>Aceito</v>
      </c>
      <c r="L1272" s="12" t="s">
        <v>495</v>
      </c>
      <c r="M1272" s="52" t="s">
        <v>497</v>
      </c>
      <c r="N1272" s="107" t="s">
        <v>6864</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9" t="str">
        <f>VLOOKUP(B1272,SAOM!B$2:M2813,9,0)</f>
        <v>MIRELA DE OLIVEIRA ANDRÉ</v>
      </c>
      <c r="U1272" s="28" t="str">
        <f>VLOOKUP(B1272,SAOM!B$2:N2813,10,0)</f>
        <v>RUA SILVÉRIO DIAS BARBOSA nº 326 - CENTRO</v>
      </c>
      <c r="V1272" s="59" t="str">
        <f>VLOOKUP(B1272,SAOM!B$2:P2813,12,0)</f>
        <v>(32)3452-1212</v>
      </c>
      <c r="W1272" s="181" t="str">
        <f>VLOOKUP(B1272,SAOM!B$2:O2813,11,0)</f>
        <v>36788-000</v>
      </c>
      <c r="X1272" s="35" t="str">
        <f>VLOOKUP(B1272,SAOM!B$2:Q2813,13,0)</f>
        <v>00:20:0E:10:56:4B</v>
      </c>
      <c r="Y1272" s="28">
        <v>41261</v>
      </c>
      <c r="Z1272" s="13" t="s">
        <v>13126</v>
      </c>
      <c r="AA1272" s="60">
        <v>41261</v>
      </c>
      <c r="AB1272" s="32">
        <f>VLOOKUP(C1272,Relatorios!A$3:B2043,2,0)</f>
        <v>41291</v>
      </c>
      <c r="AC1272" s="49"/>
      <c r="AD1272" s="60" t="str">
        <f>VLOOKUP(B1272,SAOM!B$2:T2813,16,0)</f>
        <v>-</v>
      </c>
      <c r="AE1272" s="60">
        <f t="shared" si="70"/>
        <v>41351</v>
      </c>
      <c r="AF1272" s="60" t="s">
        <v>4492</v>
      </c>
      <c r="AG1272" s="60"/>
      <c r="AH1272" s="187"/>
      <c r="AI1272" s="121"/>
      <c r="AJ1272" s="121"/>
      <c r="AK1272" s="44"/>
    </row>
    <row r="1273" spans="1:37" s="17" customFormat="1" ht="15.75" customHeight="1">
      <c r="A1273" s="43">
        <v>4589</v>
      </c>
      <c r="B1273" s="35">
        <v>4589</v>
      </c>
      <c r="C1273" s="35">
        <v>4589</v>
      </c>
      <c r="D1273" s="37" t="str">
        <f>VLOOKUP(B1273,SAOM!B$2:H2930,7,0)</f>
        <v>SES-ITRA-4589</v>
      </c>
      <c r="E1273" s="15">
        <v>41184</v>
      </c>
      <c r="F1273" s="15">
        <f t="shared" si="71"/>
        <v>41229</v>
      </c>
      <c r="G1273" s="15">
        <f>VLOOKUP(B1273,SAOM!B$2:D2817,3,0)</f>
        <v>41229</v>
      </c>
      <c r="H1273" s="15">
        <f t="shared" si="69"/>
        <v>41244</v>
      </c>
      <c r="I1273" s="15" t="s">
        <v>497</v>
      </c>
      <c r="J1273" s="12" t="s">
        <v>511</v>
      </c>
      <c r="K1273" s="37" t="str">
        <f>VLOOKUP(B1273,SAOM!B$2:H2814,4,0)</f>
        <v>Aceito</v>
      </c>
      <c r="L1273" s="12" t="s">
        <v>495</v>
      </c>
      <c r="M1273" s="12" t="s">
        <v>497</v>
      </c>
      <c r="N1273" s="73" t="s">
        <v>8613</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5" t="str">
        <f>VLOOKUP(B1273,SAOM!B$2:O2814,11,0)</f>
        <v>39594-000</v>
      </c>
      <c r="X1273" s="37" t="str">
        <f>VLOOKUP(B1273,SAOM!B$2:Q2814,13,0)</f>
        <v>00:20:0e:10:4a:89</v>
      </c>
      <c r="Y1273" s="15">
        <v>41262</v>
      </c>
      <c r="Z1273" s="44" t="s">
        <v>1981</v>
      </c>
      <c r="AA1273" s="16">
        <v>41263</v>
      </c>
      <c r="AB1273" s="32">
        <f>VLOOKUP(C1273,Relatorios!A$3:B2044,2,0)</f>
        <v>41299</v>
      </c>
      <c r="AC1273" s="45"/>
      <c r="AD1273" s="16" t="str">
        <f>VLOOKUP(B1273,SAOM!B$2:T2814,16,0)</f>
        <v>-</v>
      </c>
      <c r="AE1273" s="16">
        <f t="shared" si="70"/>
        <v>41353</v>
      </c>
      <c r="AF1273" s="16" t="s">
        <v>4492</v>
      </c>
      <c r="AG1273" s="16"/>
      <c r="AH1273" s="51"/>
      <c r="AI1273" s="120"/>
      <c r="AJ1273" s="120"/>
      <c r="AK1273" s="13"/>
    </row>
    <row r="1274" spans="1:37" s="62"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9"/>
        <v>41245</v>
      </c>
      <c r="I1274" s="28" t="s">
        <v>497</v>
      </c>
      <c r="J1274" s="52" t="s">
        <v>511</v>
      </c>
      <c r="K1274" s="37" t="str">
        <f>VLOOKUP(B1274,SAOM!B$2:H2815,4,0)</f>
        <v>Aceito</v>
      </c>
      <c r="L1274" s="12" t="s">
        <v>495</v>
      </c>
      <c r="M1274" s="52" t="s">
        <v>497</v>
      </c>
      <c r="N1274" s="44" t="s">
        <v>8450</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5" t="str">
        <f>VLOOKUP(B1274,SAOM!B$2:O2815,11,0)</f>
        <v>38510-000</v>
      </c>
      <c r="X1274" s="37" t="str">
        <f>VLOOKUP(B1274,SAOM!B$2:Q2815,13,0)</f>
        <v>00:20:0E:10:4C:D5</v>
      </c>
      <c r="Y1274" s="28">
        <v>41247</v>
      </c>
      <c r="Z1274" s="44" t="s">
        <v>9992</v>
      </c>
      <c r="AA1274" s="60">
        <v>41248</v>
      </c>
      <c r="AB1274" s="32" t="str">
        <f>VLOOKUP(C1274,Relatorios!A$3:B2045,2,0)</f>
        <v>Pendente</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60">
        <f t="shared" si="70"/>
        <v>41338</v>
      </c>
      <c r="AF1274" s="60" t="s">
        <v>4492</v>
      </c>
      <c r="AG1274" s="60"/>
      <c r="AH1274" s="187"/>
      <c r="AI1274" s="121"/>
      <c r="AJ1274" s="121"/>
      <c r="AK1274" s="44"/>
    </row>
    <row r="1275" spans="1:37" s="62"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9"/>
        <v>41244</v>
      </c>
      <c r="I1275" s="28" t="s">
        <v>497</v>
      </c>
      <c r="J1275" s="52" t="s">
        <v>511</v>
      </c>
      <c r="K1275" s="35" t="str">
        <f>VLOOKUP(B1275,SAOM!B$2:H2816,4,0)</f>
        <v>Aceito</v>
      </c>
      <c r="L1275" s="52" t="s">
        <v>12371</v>
      </c>
      <c r="M1275" s="52" t="s">
        <v>497</v>
      </c>
      <c r="N1275" s="44" t="s">
        <v>8614</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9" t="str">
        <f>VLOOKUP(B1275,SAOM!B$2:M2816,9,0)</f>
        <v>SOLANGE CORRÚA LIMA</v>
      </c>
      <c r="U1275" s="28" t="str">
        <f>VLOOKUP(B1275,SAOM!B$2:N2816,10,0)</f>
        <v>RUA AURELIANO DE SOUZA PINTO nº 515 - centro</v>
      </c>
      <c r="V1275" s="59" t="str">
        <f>VLOOKUP(B1275,SAOM!B$2:P2816,12,0)</f>
        <v>(35)3824-1117</v>
      </c>
      <c r="W1275" s="181" t="str">
        <f>VLOOKUP(B1275,SAOM!B$2:O2816,11,0)</f>
        <v>37215-000</v>
      </c>
      <c r="X1275" s="35" t="str">
        <f>VLOOKUP(B1275,SAOM!B$2:Q2816,13,0)</f>
        <v>00:20:0e:10:56:a7</v>
      </c>
      <c r="Y1275" s="28">
        <v>41256</v>
      </c>
      <c r="Z1275" s="44" t="s">
        <v>12560</v>
      </c>
      <c r="AA1275" s="60">
        <v>41256</v>
      </c>
      <c r="AB1275" s="32">
        <v>41628</v>
      </c>
      <c r="AC1275" s="49"/>
      <c r="AD1275" s="60" t="str">
        <f>VLOOKUP(B1275,SAOM!B$2:T2816,16,0)</f>
        <v>-</v>
      </c>
      <c r="AE1275" s="60">
        <f t="shared" si="70"/>
        <v>41346</v>
      </c>
      <c r="AF1275" s="60"/>
      <c r="AG1275" s="60"/>
      <c r="AH1275" s="187"/>
      <c r="AI1275" s="121"/>
      <c r="AJ1275" s="121"/>
      <c r="AK1275" s="44"/>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9"/>
        <v>41244</v>
      </c>
      <c r="I1276" s="15" t="s">
        <v>497</v>
      </c>
      <c r="J1276" s="12" t="s">
        <v>511</v>
      </c>
      <c r="K1276" s="37" t="str">
        <f>VLOOKUP(B1276,SAOM!B$2:H2817,4,0)</f>
        <v>Aceito</v>
      </c>
      <c r="L1276" s="12" t="s">
        <v>495</v>
      </c>
      <c r="M1276" s="12" t="s">
        <v>497</v>
      </c>
      <c r="N1276" s="73" t="s">
        <v>8615</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5" t="str">
        <f>VLOOKUP(B1276,SAOM!B$2:O2817,11,0)</f>
        <v>39318-000</v>
      </c>
      <c r="X1276" s="37" t="str">
        <f>VLOOKUP(B1276,SAOM!B$2:Q2817,13,0)</f>
        <v>00:20:0E:10:54:CA</v>
      </c>
      <c r="Y1276" s="15">
        <v>41264</v>
      </c>
      <c r="Z1276" s="44" t="s">
        <v>1981</v>
      </c>
      <c r="AA1276" s="16">
        <v>41264</v>
      </c>
      <c r="AB1276" s="32">
        <f>VLOOKUP(C1276,Relatorios!A$3:B2047,2,0)</f>
        <v>41299</v>
      </c>
      <c r="AC1276" s="45"/>
      <c r="AD1276" s="16" t="str">
        <f>VLOOKUP(B1276,SAOM!B$2:T2817,16,0)</f>
        <v>-</v>
      </c>
      <c r="AE1276" s="16">
        <f t="shared" si="70"/>
        <v>41354</v>
      </c>
      <c r="AF1276" s="16" t="s">
        <v>4492</v>
      </c>
      <c r="AG1276" s="16"/>
      <c r="AH1276" s="51"/>
      <c r="AI1276" s="120"/>
      <c r="AJ1276" s="120"/>
      <c r="AK1276" s="13"/>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9"/>
        <v>41244</v>
      </c>
      <c r="I1277" s="15">
        <v>41284</v>
      </c>
      <c r="J1277" s="12" t="s">
        <v>756</v>
      </c>
      <c r="K1277" s="37" t="str">
        <f>VLOOKUP(B1277,SAOM!B$2:H2818,4,0)</f>
        <v>Paralisado</v>
      </c>
      <c r="L1277" s="12" t="s">
        <v>495</v>
      </c>
      <c r="M1277" s="12" t="s">
        <v>495</v>
      </c>
      <c r="N1277" s="73" t="s">
        <v>8616</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5"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70"/>
        <v>90</v>
      </c>
      <c r="AF1277" s="16" t="s">
        <v>4492</v>
      </c>
      <c r="AG1277" s="16"/>
      <c r="AH1277" s="51"/>
      <c r="AI1277" s="120"/>
      <c r="AJ1277" s="120"/>
      <c r="AK1277" s="13"/>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9"/>
        <v>41246</v>
      </c>
      <c r="I1278" s="15" t="s">
        <v>497</v>
      </c>
      <c r="J1278" s="12" t="s">
        <v>511</v>
      </c>
      <c r="K1278" s="37" t="str">
        <f>VLOOKUP(B1278,SAOM!B$2:H2819,4,0)</f>
        <v>Aceito</v>
      </c>
      <c r="L1278" s="12" t="s">
        <v>495</v>
      </c>
      <c r="M1278" s="12" t="s">
        <v>495</v>
      </c>
      <c r="N1278" s="73" t="s">
        <v>8617</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5" t="str">
        <f>VLOOKUP(B1278,SAOM!B$2:O2819,11,0)</f>
        <v>39397-000</v>
      </c>
      <c r="X1278" s="37" t="str">
        <f>VLOOKUP(B1278,SAOM!B$2:Q2819,13,0)</f>
        <v>00:20:0e:10:4c:ab</v>
      </c>
      <c r="Y1278" s="15">
        <v>41270</v>
      </c>
      <c r="Z1278" s="44" t="s">
        <v>1981</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70"/>
        <v>41360</v>
      </c>
      <c r="AF1278" s="16" t="s">
        <v>4492</v>
      </c>
      <c r="AG1278" s="16"/>
      <c r="AH1278" s="51"/>
      <c r="AI1278" s="120"/>
      <c r="AJ1278" s="120"/>
      <c r="AK1278" s="13"/>
    </row>
    <row r="1279" spans="1:37" s="17" customFormat="1" ht="15.75" customHeight="1">
      <c r="A1279" s="43">
        <v>4583</v>
      </c>
      <c r="B1279" s="35">
        <v>4583</v>
      </c>
      <c r="C1279" s="35">
        <v>4583</v>
      </c>
      <c r="D1279" s="37" t="str">
        <f>VLOOKUP(B1279,SAOM!B$2:H2936,7,0)</f>
        <v>SES-GROL-4583</v>
      </c>
      <c r="E1279" s="15">
        <v>41184</v>
      </c>
      <c r="F1279" s="15">
        <f t="shared" ref="F1279:F1285" si="72">E1279+45</f>
        <v>41229</v>
      </c>
      <c r="G1279" s="15">
        <f>VLOOKUP(B1279,SAOM!B$2:D2823,3,0)</f>
        <v>41229</v>
      </c>
      <c r="H1279" s="15">
        <f t="shared" si="69"/>
        <v>41244</v>
      </c>
      <c r="I1279" s="15" t="s">
        <v>497</v>
      </c>
      <c r="J1279" s="12" t="s">
        <v>12443</v>
      </c>
      <c r="K1279" s="37" t="str">
        <f>VLOOKUP(B1279,SAOM!B$2:H2820,4,0)</f>
        <v>Agendado</v>
      </c>
      <c r="L1279" s="12" t="s">
        <v>495</v>
      </c>
      <c r="M1279" s="12" t="s">
        <v>495</v>
      </c>
      <c r="N1279" s="73" t="s">
        <v>8618</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5"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si="70"/>
        <v>90</v>
      </c>
      <c r="AF1279" s="16" t="s">
        <v>4492</v>
      </c>
      <c r="AG1279" s="16"/>
      <c r="AH1279" s="51"/>
      <c r="AI1279" s="120"/>
      <c r="AJ1279" s="120"/>
      <c r="AK1279" s="13"/>
    </row>
    <row r="1280" spans="1:37" s="62" customFormat="1" ht="15.75" customHeight="1">
      <c r="A1280" s="43">
        <v>4582</v>
      </c>
      <c r="B1280" s="35">
        <v>4582</v>
      </c>
      <c r="C1280" s="35">
        <v>4582</v>
      </c>
      <c r="D1280" s="37" t="str">
        <f>VLOOKUP(B1280,SAOM!B$2:H2937,7,0)</f>
        <v>SES-GAIA-4582</v>
      </c>
      <c r="E1280" s="28">
        <v>41184</v>
      </c>
      <c r="F1280" s="28">
        <f t="shared" si="72"/>
        <v>41229</v>
      </c>
      <c r="G1280" s="15">
        <f>VLOOKUP(B1280,SAOM!B$2:D2824,3,0)</f>
        <v>41229</v>
      </c>
      <c r="H1280" s="28">
        <f t="shared" si="69"/>
        <v>41244</v>
      </c>
      <c r="I1280" s="28" t="s">
        <v>497</v>
      </c>
      <c r="J1280" s="52" t="s">
        <v>511</v>
      </c>
      <c r="K1280" s="37" t="str">
        <f>VLOOKUP(B1280,SAOM!B$2:H2821,4,0)</f>
        <v>Aceito</v>
      </c>
      <c r="L1280" s="12" t="s">
        <v>495</v>
      </c>
      <c r="M1280" s="52" t="s">
        <v>497</v>
      </c>
      <c r="N1280" s="107" t="s">
        <v>8619</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5" t="str">
        <f>VLOOKUP(B1280,SAOM!B$2:O2821,11,0)</f>
        <v>35250-000</v>
      </c>
      <c r="X1280" s="37" t="str">
        <f>VLOOKUP(B1280,SAOM!B$2:Q2821,13,0)</f>
        <v>00:20:0E:10:54:B5</v>
      </c>
      <c r="Y1280" s="28">
        <v>41242</v>
      </c>
      <c r="Z1280" s="44" t="s">
        <v>10010</v>
      </c>
      <c r="AA1280" s="60">
        <v>41242</v>
      </c>
      <c r="AB1280" s="32">
        <f>VLOOKUP(C1280,Relatorios!A$3:B2051,2,0)</f>
        <v>41299</v>
      </c>
      <c r="AC1280" s="49"/>
      <c r="AD1280" s="16" t="str">
        <f>VLOOKUP(B1280,SAOM!B$2:T2821,16,0)</f>
        <v>-</v>
      </c>
      <c r="AE1280" s="60">
        <f t="shared" si="70"/>
        <v>41332</v>
      </c>
      <c r="AF1280" s="60" t="s">
        <v>4492</v>
      </c>
      <c r="AG1280" s="60"/>
      <c r="AH1280" s="187"/>
      <c r="AI1280" s="121"/>
      <c r="AJ1280" s="121"/>
      <c r="AK1280" s="44"/>
    </row>
    <row r="1281" spans="1:37" s="17" customFormat="1" ht="15.75" customHeight="1">
      <c r="A1281" s="43">
        <v>4581</v>
      </c>
      <c r="B1281" s="35">
        <v>4581</v>
      </c>
      <c r="C1281" s="35">
        <v>4581</v>
      </c>
      <c r="D1281" s="37" t="str">
        <f>VLOOKUP(B1281,SAOM!B$2:H2938,7,0)</f>
        <v>SES-FRIS-4581</v>
      </c>
      <c r="E1281" s="15">
        <v>41184</v>
      </c>
      <c r="F1281" s="15">
        <f t="shared" si="72"/>
        <v>41229</v>
      </c>
      <c r="G1281" s="15">
        <f>VLOOKUP(B1281,SAOM!B$2:D2825,3,0)</f>
        <v>41229</v>
      </c>
      <c r="H1281" s="15">
        <f t="shared" si="69"/>
        <v>41244</v>
      </c>
      <c r="I1281" s="15" t="s">
        <v>497</v>
      </c>
      <c r="J1281" s="12" t="s">
        <v>511</v>
      </c>
      <c r="K1281" s="37" t="str">
        <f>VLOOKUP(B1281,SAOM!B$2:H2822,4,0)</f>
        <v>Aceito</v>
      </c>
      <c r="L1281" s="12" t="s">
        <v>495</v>
      </c>
      <c r="M1281" s="12" t="s">
        <v>497</v>
      </c>
      <c r="N1281" s="73" t="s">
        <v>3923</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5" t="str">
        <f>VLOOKUP(B1281,SAOM!B$2:O2822,11,0)</f>
        <v>39695-000</v>
      </c>
      <c r="X1281" s="37" t="str">
        <f>VLOOKUP(B1281,SAOM!B$2:Q2822,13,0)</f>
        <v>00:20:0E:10:54:C0</v>
      </c>
      <c r="Y1281" s="15">
        <v>41264</v>
      </c>
      <c r="Z1281" s="13" t="s">
        <v>6071</v>
      </c>
      <c r="AA1281" s="16">
        <v>41264</v>
      </c>
      <c r="AB1281" s="32" t="str">
        <f>VLOOKUP(C1281,Relatorios!A$3:B2052,2,0)</f>
        <v>Pendente</v>
      </c>
      <c r="AC1281" s="45"/>
      <c r="AD1281" s="16" t="str">
        <f>VLOOKUP(B1281,SAOM!B$2:T2822,16,0)</f>
        <v>-</v>
      </c>
      <c r="AE1281" s="16">
        <f t="shared" si="70"/>
        <v>41354</v>
      </c>
      <c r="AF1281" s="16" t="s">
        <v>4492</v>
      </c>
      <c r="AG1281" s="16"/>
      <c r="AH1281" s="51"/>
      <c r="AI1281" s="120"/>
      <c r="AJ1281" s="120"/>
      <c r="AK1281" s="13"/>
    </row>
    <row r="1282" spans="1:37" s="17" customFormat="1" ht="15.75" customHeight="1">
      <c r="A1282" s="43">
        <v>4580</v>
      </c>
      <c r="B1282" s="35">
        <v>4580</v>
      </c>
      <c r="C1282" s="35">
        <v>4580</v>
      </c>
      <c r="D1282" s="37" t="str">
        <f>VLOOKUP(B1282,SAOM!B$2:H2939,7,0)</f>
        <v>-</v>
      </c>
      <c r="E1282" s="15">
        <v>41184</v>
      </c>
      <c r="F1282" s="15">
        <f t="shared" si="72"/>
        <v>41229</v>
      </c>
      <c r="G1282" s="15">
        <f>VLOOKUP(B1282,SAOM!B$2:D2826,3,0)</f>
        <v>41229</v>
      </c>
      <c r="H1282" s="15">
        <f t="shared" si="69"/>
        <v>41244</v>
      </c>
      <c r="I1282" s="15" t="s">
        <v>497</v>
      </c>
      <c r="J1282" s="12" t="s">
        <v>756</v>
      </c>
      <c r="K1282" s="37" t="str">
        <f>VLOOKUP(B1282,SAOM!B$2:H2823,4,0)</f>
        <v>Paralisado</v>
      </c>
      <c r="L1282" s="12" t="s">
        <v>495</v>
      </c>
      <c r="M1282" s="12" t="s">
        <v>497</v>
      </c>
      <c r="N1282" s="73"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5" t="str">
        <f>VLOOKUP(B1282,SAOM!B$2:O2823,11,0)</f>
        <v>35666-000</v>
      </c>
      <c r="X1282" s="37" t="str">
        <f>VLOOKUP(B1282,SAOM!B$2:Q2823,13,0)</f>
        <v>-</v>
      </c>
      <c r="Y1282" s="15"/>
      <c r="Z1282" s="13"/>
      <c r="AA1282" s="16"/>
      <c r="AB1282" s="32" t="e">
        <f>VLOOKUP(C1282,Relatorios!A$3:B2053,2,0)</f>
        <v>#N/A</v>
      </c>
      <c r="AC1282" s="45" t="s">
        <v>8901</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70"/>
        <v>90</v>
      </c>
      <c r="AF1282" s="16" t="s">
        <v>4492</v>
      </c>
      <c r="AG1282" s="16"/>
      <c r="AH1282" s="51"/>
      <c r="AI1282" s="120"/>
      <c r="AJ1282" s="120"/>
      <c r="AK1282" s="13"/>
    </row>
    <row r="1283" spans="1:37" s="62" customFormat="1" ht="15.75" customHeight="1">
      <c r="A1283" s="43">
        <v>4579</v>
      </c>
      <c r="B1283" s="35">
        <v>4579</v>
      </c>
      <c r="C1283" s="35">
        <v>4579</v>
      </c>
      <c r="D1283" s="37" t="str">
        <f>VLOOKUP(B1283,SAOM!B$2:H2940,7,0)</f>
        <v>SES-MAAS-4579</v>
      </c>
      <c r="E1283" s="28">
        <v>41184</v>
      </c>
      <c r="F1283" s="28">
        <f t="shared" si="72"/>
        <v>41229</v>
      </c>
      <c r="G1283" s="15">
        <f>VLOOKUP(B1283,SAOM!B$2:D2827,3,0)</f>
        <v>41229</v>
      </c>
      <c r="H1283" s="28">
        <f t="shared" si="69"/>
        <v>41244</v>
      </c>
      <c r="I1283" s="28" t="s">
        <v>497</v>
      </c>
      <c r="J1283" s="52" t="s">
        <v>511</v>
      </c>
      <c r="K1283" s="37" t="str">
        <f>VLOOKUP(B1283,SAOM!B$2:H2824,4,0)</f>
        <v>Aceito</v>
      </c>
      <c r="L1283" s="12" t="s">
        <v>495</v>
      </c>
      <c r="M1283" s="52" t="s">
        <v>497</v>
      </c>
      <c r="N1283" s="107"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5" t="str">
        <f>VLOOKUP(B1283,SAOM!B$2:O2824,11,0)</f>
        <v>36660-00</v>
      </c>
      <c r="X1283" s="37" t="str">
        <f>VLOOKUP(B1283,SAOM!B$2:Q2824,13,0)</f>
        <v>00:20:0e:10:54:83</v>
      </c>
      <c r="Y1283" s="28">
        <v>41242</v>
      </c>
      <c r="Z1283" s="44" t="s">
        <v>9641</v>
      </c>
      <c r="AA1283" s="60">
        <v>41242</v>
      </c>
      <c r="AB1283" s="32">
        <f>VLOOKUP(C1283,Relatorios!A$3:B2054,2,0)</f>
        <v>41291</v>
      </c>
      <c r="AC1283" s="49"/>
      <c r="AD1283" s="16" t="str">
        <f>VLOOKUP(B1283,SAOM!B$2:T2824,16,0)</f>
        <v>-</v>
      </c>
      <c r="AE1283" s="60">
        <f t="shared" si="70"/>
        <v>41332</v>
      </c>
      <c r="AF1283" s="60" t="s">
        <v>4492</v>
      </c>
      <c r="AG1283" s="60"/>
      <c r="AH1283" s="187"/>
      <c r="AI1283" s="121"/>
      <c r="AJ1283" s="121"/>
      <c r="AK1283" s="44"/>
    </row>
    <row r="1284" spans="1:37" s="62" customFormat="1" ht="15.75" customHeight="1">
      <c r="A1284" s="43">
        <v>4578</v>
      </c>
      <c r="B1284" s="35">
        <v>4578</v>
      </c>
      <c r="C1284" s="35">
        <v>4578</v>
      </c>
      <c r="D1284" s="37" t="str">
        <f>VLOOKUP(B1284,SAOM!B$2:H2941,7,0)</f>
        <v>SES-MAAS-4578</v>
      </c>
      <c r="E1284" s="28">
        <v>41184</v>
      </c>
      <c r="F1284" s="28">
        <f t="shared" si="72"/>
        <v>41229</v>
      </c>
      <c r="G1284" s="15">
        <f>VLOOKUP(B1284,SAOM!B$2:D2828,3,0)</f>
        <v>41229</v>
      </c>
      <c r="H1284" s="28">
        <f t="shared" si="69"/>
        <v>41244</v>
      </c>
      <c r="I1284" s="28" t="s">
        <v>497</v>
      </c>
      <c r="J1284" s="52" t="s">
        <v>511</v>
      </c>
      <c r="K1284" s="37" t="str">
        <f>VLOOKUP(B1284,SAOM!B$2:H2825,4,0)</f>
        <v>Aceito</v>
      </c>
      <c r="L1284" s="12" t="s">
        <v>495</v>
      </c>
      <c r="M1284" s="52" t="s">
        <v>495</v>
      </c>
      <c r="N1284" s="107"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5" t="str">
        <f>VLOOKUP(B1284,SAOM!B$2:O2825,11,0)</f>
        <v>35666-000</v>
      </c>
      <c r="X1284" s="37" t="str">
        <f>VLOOKUP(B1284,SAOM!B$2:Q2825,13,0)</f>
        <v>00:20:0e:10:53:1b</v>
      </c>
      <c r="Y1284" s="28">
        <v>41242</v>
      </c>
      <c r="Z1284" s="44" t="s">
        <v>9641</v>
      </c>
      <c r="AA1284" s="60">
        <v>41242</v>
      </c>
      <c r="AB1284" s="32">
        <f>VLOOKUP(C1284,Relatorios!A$3:B2055,2,0)</f>
        <v>41291</v>
      </c>
      <c r="AC1284" s="49"/>
      <c r="AD1284" s="16" t="str">
        <f>VLOOKUP(B1284,SAOM!B$2:T2825,16,0)</f>
        <v>-</v>
      </c>
      <c r="AE1284" s="60">
        <f t="shared" si="70"/>
        <v>41332</v>
      </c>
      <c r="AF1284" s="60" t="s">
        <v>4492</v>
      </c>
      <c r="AG1284" s="60"/>
      <c r="AH1284" s="187"/>
      <c r="AI1284" s="121"/>
      <c r="AJ1284" s="121"/>
      <c r="AK1284" s="44"/>
    </row>
    <row r="1285" spans="1:37" s="62" customFormat="1" ht="15.75" customHeight="1">
      <c r="A1285" s="43">
        <v>4577</v>
      </c>
      <c r="B1285" s="35">
        <v>4577</v>
      </c>
      <c r="C1285" s="35">
        <v>4577</v>
      </c>
      <c r="D1285" s="35" t="str">
        <f>VLOOKUP(B1285,SAOM!B$2:H2942,7,0)</f>
        <v>SES-LUGO-4577</v>
      </c>
      <c r="E1285" s="28">
        <v>41184</v>
      </c>
      <c r="F1285" s="28">
        <f t="shared" si="72"/>
        <v>41229</v>
      </c>
      <c r="G1285" s="28">
        <f>VLOOKUP(B1285,SAOM!B$2:D2829,3,0)</f>
        <v>41285</v>
      </c>
      <c r="H1285" s="28">
        <f t="shared" si="69"/>
        <v>41244</v>
      </c>
      <c r="I1285" s="28">
        <v>41284</v>
      </c>
      <c r="J1285" s="52" t="s">
        <v>511</v>
      </c>
      <c r="K1285" s="35" t="str">
        <f>VLOOKUP(B1285,SAOM!B$2:H2826,4,0)</f>
        <v>Aceito</v>
      </c>
      <c r="L1285" s="52" t="s">
        <v>495</v>
      </c>
      <c r="M1285" s="52" t="s">
        <v>495</v>
      </c>
      <c r="N1285" s="107" t="s">
        <v>8620</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9" t="str">
        <f>VLOOKUP(B1285,SAOM!B$2:M2826,9,0)</f>
        <v xml:space="preserve">Aline da Silva Braga </v>
      </c>
      <c r="U1285" s="28" t="str">
        <f>VLOOKUP(B1285,SAOM!B$2:N2826,10,0)</f>
        <v xml:space="preserve">Avenida Ayrton Senna - Boa Esperança	</v>
      </c>
      <c r="V1285" s="59" t="str">
        <f>VLOOKUP(B1285,SAOM!B$2:P2826,12,0)</f>
        <v xml:space="preserve">(33) 88387236	</v>
      </c>
      <c r="W1285" s="181" t="str">
        <f>VLOOKUP(B1285,SAOM!B$2:O2826,11,0)</f>
        <v>36923-000</v>
      </c>
      <c r="X1285" s="35" t="str">
        <f>VLOOKUP(B1285,SAOM!B$2:Q2826,13,0)</f>
        <v>00:20:0e:10:55:53</v>
      </c>
      <c r="Y1285" s="28">
        <v>41285</v>
      </c>
      <c r="Z1285" s="44" t="s">
        <v>14240</v>
      </c>
      <c r="AA1285" s="60">
        <v>41285</v>
      </c>
      <c r="AB1285" s="32">
        <f>VLOOKUP(C1285,Relatorios!A$3:B2056,2,0)</f>
        <v>41299</v>
      </c>
      <c r="AC1285" s="49"/>
      <c r="AD1285" s="60" t="str">
        <f>VLOOKUP(B1285,SAOM!B$2:T2826,16,0)</f>
        <v>10/01/2013 10:35:27 	Hernan Martins Alves 	Não consegue contato com a localidade.   	Pendência Ativação</v>
      </c>
      <c r="AE1285" s="60">
        <f t="shared" si="70"/>
        <v>41375</v>
      </c>
      <c r="AF1285" s="60" t="s">
        <v>4492</v>
      </c>
      <c r="AG1285" s="60"/>
      <c r="AH1285" s="187"/>
      <c r="AI1285" s="121"/>
      <c r="AJ1285" s="121"/>
      <c r="AK1285" s="44"/>
    </row>
    <row r="1286" spans="1:37" s="62"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69"/>
        <v>41307</v>
      </c>
      <c r="I1286" s="28">
        <v>41284</v>
      </c>
      <c r="J1286" s="52" t="s">
        <v>511</v>
      </c>
      <c r="K1286" s="35" t="str">
        <f>VLOOKUP(B1286,SAOM!B$2:H2827,4,0)</f>
        <v>Aceito</v>
      </c>
      <c r="L1286" s="52" t="s">
        <v>495</v>
      </c>
      <c r="M1286" s="52" t="s">
        <v>497</v>
      </c>
      <c r="N1286" s="107" t="s">
        <v>8620</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9" t="str">
        <f>VLOOKUP(B1286,SAOM!B$2:M2827,9,0)</f>
        <v xml:space="preserve">Thiara Guimarães Heleno de oliveira Pôncio </v>
      </c>
      <c r="U1286" s="28" t="str">
        <f>VLOOKUP(B1286,SAOM!B$2:N2827,10,0)</f>
        <v>Rua Orlando Muniz de Carvalho - Centro</v>
      </c>
      <c r="V1286" s="59" t="str">
        <f>VLOOKUP(B1286,SAOM!B$2:P2827,12,0)</f>
        <v xml:space="preserve">(33) 33787068	</v>
      </c>
      <c r="W1286" s="181" t="str">
        <f>VLOOKUP(B1286,SAOM!B$2:O2827,11,0)</f>
        <v>36923-000</v>
      </c>
      <c r="X1286" s="35" t="str">
        <f>VLOOKUP(B1286,SAOM!B$2:Q2827,13,0)</f>
        <v>00:20:0e:10:57:19</v>
      </c>
      <c r="Y1286" s="28">
        <v>41310</v>
      </c>
      <c r="Z1286" s="44" t="s">
        <v>15445</v>
      </c>
      <c r="AA1286" s="60">
        <v>41310</v>
      </c>
      <c r="AB1286" s="61" t="e">
        <f>VLOOKUP(C1286,Relatorios!A$3:B2057,2,0)</f>
        <v>#N/A</v>
      </c>
      <c r="AC1286" s="49"/>
      <c r="AD1286" s="60" t="str">
        <f>VLOOKUP(B1286,SAOM!B$2:T2827,16,0)</f>
        <v>10/01/2013 10:36:55 	Hernan Martins Alves 	Não consegue contato com a localidade.   	Pendência Ativação</v>
      </c>
      <c r="AE1286" s="60">
        <f t="shared" si="70"/>
        <v>41400</v>
      </c>
      <c r="AF1286" s="60" t="s">
        <v>4492</v>
      </c>
      <c r="AG1286" s="60"/>
      <c r="AH1286" s="187"/>
      <c r="AI1286" s="121"/>
      <c r="AJ1286" s="121"/>
      <c r="AK1286" s="44"/>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69"/>
        <v>41243</v>
      </c>
      <c r="I1287" s="15" t="s">
        <v>497</v>
      </c>
      <c r="J1287" s="12" t="s">
        <v>511</v>
      </c>
      <c r="K1287" s="37" t="str">
        <f>VLOOKUP(B1287,SAOM!B$2:H2828,4,0)</f>
        <v>Aceito</v>
      </c>
      <c r="L1287" s="12" t="s">
        <v>495</v>
      </c>
      <c r="M1287" s="12" t="s">
        <v>497</v>
      </c>
      <c r="N1287" s="73" t="s">
        <v>2055</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5" t="str">
        <f>VLOOKUP(B1287,SAOM!B$2:O2828,11,0)</f>
        <v>38720-000</v>
      </c>
      <c r="X1287" s="37" t="str">
        <f>VLOOKUP(B1287,SAOM!B$2:Q2828,13,0)</f>
        <v>00:20:0E:10:4A:58</v>
      </c>
      <c r="Y1287" s="15">
        <v>41255</v>
      </c>
      <c r="Z1287" s="13" t="s">
        <v>11969</v>
      </c>
      <c r="AA1287" s="16">
        <v>41255</v>
      </c>
      <c r="AB1287" s="32" t="str">
        <f>VLOOKUP(C1287,Relatorios!A$3:B2058,2,0)</f>
        <v>Pendente</v>
      </c>
      <c r="AC1287" s="45"/>
      <c r="AD1287" s="16" t="str">
        <f>VLOOKUP(B1287,SAOM!B$2:T2828,16,0)</f>
        <v>-</v>
      </c>
      <c r="AE1287" s="16">
        <f t="shared" si="70"/>
        <v>41345</v>
      </c>
      <c r="AF1287" s="16" t="s">
        <v>4492</v>
      </c>
      <c r="AG1287" s="16"/>
      <c r="AH1287" s="51"/>
      <c r="AI1287" s="120"/>
      <c r="AJ1287" s="120"/>
      <c r="AK1287" s="13"/>
    </row>
    <row r="1288" spans="1:37" s="62"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69"/>
        <v>41243</v>
      </c>
      <c r="I1288" s="28" t="s">
        <v>497</v>
      </c>
      <c r="J1288" s="52" t="s">
        <v>511</v>
      </c>
      <c r="K1288" s="37" t="str">
        <f>VLOOKUP(B1288,SAOM!B$2:H2829,4,0)</f>
        <v>Aceito</v>
      </c>
      <c r="L1288" s="12" t="s">
        <v>495</v>
      </c>
      <c r="M1288" s="52" t="s">
        <v>497</v>
      </c>
      <c r="N1288" s="107" t="s">
        <v>2055</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5" t="str">
        <f>VLOOKUP(B1288,SAOM!B$2:O2829,11,0)</f>
        <v>38720-000</v>
      </c>
      <c r="X1288" s="37" t="str">
        <f>VLOOKUP(B1288,SAOM!B$2:Q2829,13,0)</f>
        <v>00:20:0E:10:4A:CE</v>
      </c>
      <c r="Y1288" s="28">
        <v>41255</v>
      </c>
      <c r="Z1288" s="44" t="s">
        <v>14171</v>
      </c>
      <c r="AA1288" s="60">
        <v>41256</v>
      </c>
      <c r="AB1288" s="32" t="str">
        <f>VLOOKUP(C1288,Relatorios!A$3:B2059,2,0)</f>
        <v>Pendente</v>
      </c>
      <c r="AC1288" s="49"/>
      <c r="AD1288" s="16" t="str">
        <f>VLOOKUP(B1288,SAOM!B$2:T2829,16,0)</f>
        <v>-</v>
      </c>
      <c r="AE1288" s="60">
        <f t="shared" si="70"/>
        <v>41346</v>
      </c>
      <c r="AF1288" s="60" t="s">
        <v>4492</v>
      </c>
      <c r="AG1288" s="60"/>
      <c r="AH1288" s="187"/>
      <c r="AI1288" s="121"/>
      <c r="AJ1288" s="121"/>
      <c r="AK1288" s="44"/>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69"/>
        <v>41243</v>
      </c>
      <c r="I1289" s="15" t="s">
        <v>497</v>
      </c>
      <c r="J1289" s="12" t="s">
        <v>511</v>
      </c>
      <c r="K1289" s="37" t="str">
        <f>VLOOKUP(B1289,SAOM!B$2:H2830,4,0)</f>
        <v>Aceito</v>
      </c>
      <c r="L1289" s="12" t="s">
        <v>495</v>
      </c>
      <c r="M1289" s="12" t="s">
        <v>497</v>
      </c>
      <c r="N1289" s="73" t="s">
        <v>2055</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5" t="str">
        <f>VLOOKUP(B1289,SAOM!B$2:O2830,11,0)</f>
        <v>38720-000</v>
      </c>
      <c r="X1289" s="37" t="str">
        <f>VLOOKUP(B1289,SAOM!B$2:Q2830,13,0)</f>
        <v>00:20:0e:10:4c:c0</v>
      </c>
      <c r="Y1289" s="15">
        <v>41255</v>
      </c>
      <c r="Z1289" s="13" t="s">
        <v>13126</v>
      </c>
      <c r="AA1289" s="16">
        <v>41255</v>
      </c>
      <c r="AB1289" s="32" t="str">
        <f>VLOOKUP(C1289,Relatorios!A$3:B2060,2,0)</f>
        <v>Pendente</v>
      </c>
      <c r="AC1289" s="45"/>
      <c r="AD1289" s="16" t="str">
        <f>VLOOKUP(B1289,SAOM!B$2:T2830,16,0)</f>
        <v>-</v>
      </c>
      <c r="AE1289" s="16">
        <f t="shared" si="70"/>
        <v>41345</v>
      </c>
      <c r="AF1289" s="16" t="s">
        <v>4492</v>
      </c>
      <c r="AG1289" s="16"/>
      <c r="AH1289" s="51"/>
      <c r="AI1289" s="120"/>
      <c r="AJ1289" s="120"/>
      <c r="AK1289" s="13"/>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69"/>
        <v>41243</v>
      </c>
      <c r="I1290" s="15" t="s">
        <v>497</v>
      </c>
      <c r="J1290" s="12" t="s">
        <v>511</v>
      </c>
      <c r="K1290" s="37" t="str">
        <f>VLOOKUP(B1290,SAOM!B$2:H2831,4,0)</f>
        <v>Aceito</v>
      </c>
      <c r="L1290" s="12" t="s">
        <v>495</v>
      </c>
      <c r="M1290" s="12" t="s">
        <v>497</v>
      </c>
      <c r="N1290" s="73" t="s">
        <v>2055</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5" t="str">
        <f>VLOOKUP(B1290,SAOM!B$2:O2831,11,0)</f>
        <v>38720-000</v>
      </c>
      <c r="X1290" s="37" t="str">
        <f>VLOOKUP(B1290,SAOM!B$2:Q2831,13,0)</f>
        <v>00:20:0e:10:4f:59</v>
      </c>
      <c r="Y1290" s="15">
        <v>41255</v>
      </c>
      <c r="Z1290" s="44" t="s">
        <v>9992</v>
      </c>
      <c r="AA1290" s="16">
        <v>41255</v>
      </c>
      <c r="AB1290" s="32" t="str">
        <f>VLOOKUP(C1290,Relatorios!A$3:B2061,2,0)</f>
        <v>Pendente</v>
      </c>
      <c r="AC1290" s="45"/>
      <c r="AD1290" s="16" t="str">
        <f>VLOOKUP(B1290,SAOM!B$2:T2831,16,0)</f>
        <v>-</v>
      </c>
      <c r="AE1290" s="16">
        <f t="shared" si="70"/>
        <v>41345</v>
      </c>
      <c r="AF1290" s="16" t="s">
        <v>4492</v>
      </c>
      <c r="AG1290" s="16"/>
      <c r="AH1290" s="51"/>
      <c r="AI1290" s="120"/>
      <c r="AJ1290" s="120"/>
      <c r="AK1290" s="13"/>
    </row>
    <row r="1291" spans="1:37" s="17" customFormat="1" ht="15.75" customHeight="1">
      <c r="A1291" s="43">
        <v>4559</v>
      </c>
      <c r="B1291" s="35">
        <v>4559</v>
      </c>
      <c r="C1291" s="35">
        <v>4559</v>
      </c>
      <c r="D1291" s="37" t="str">
        <f>VLOOKUP(B1291,SAOM!B$2:H2948,7,0)</f>
        <v>-</v>
      </c>
      <c r="E1291" s="15">
        <v>41183</v>
      </c>
      <c r="F1291" s="15">
        <f t="shared" si="73"/>
        <v>41228</v>
      </c>
      <c r="G1291" s="15">
        <f>VLOOKUP(B1291,SAOM!B$2:D2835,3,0)</f>
        <v>41228</v>
      </c>
      <c r="H1291" s="15">
        <f t="shared" si="69"/>
        <v>41243</v>
      </c>
      <c r="I1291" s="15" t="s">
        <v>497</v>
      </c>
      <c r="J1291" s="12" t="s">
        <v>744</v>
      </c>
      <c r="K1291" s="37" t="str">
        <f>VLOOKUP(B1291,SAOM!B$2:H2832,4,0)</f>
        <v>Agendado</v>
      </c>
      <c r="L1291" s="12" t="s">
        <v>495</v>
      </c>
      <c r="M1291" s="12" t="s">
        <v>495</v>
      </c>
      <c r="N1291" s="73" t="s">
        <v>8292</v>
      </c>
      <c r="O1291" s="13" t="str">
        <f>VLOOKUP(N1291,Coordenadas!B$2:C2138,2,0)</f>
        <v>SUDESTE</v>
      </c>
      <c r="P1291" s="13" t="str">
        <f>VLOOKUP(N1291,Coordenadas!B$2:D2138,3,0)</f>
        <v xml:space="preserve"> 20°43'36.80"S</v>
      </c>
      <c r="Q1291" s="13" t="str">
        <f>VLOOKUP(N1291,Coordenadas!B$2:E2138,4,0)</f>
        <v xml:space="preserve"> 42°16'46.47"O</v>
      </c>
      <c r="R1291" s="37">
        <v>4033</v>
      </c>
      <c r="S1291" s="15">
        <v>41197</v>
      </c>
      <c r="T1291" s="39" t="str">
        <f>VLOOKUP(B1291,SAOM!B$2:M2832,9,0)</f>
        <v xml:space="preserve">Antonio Carlos Ferreira Pinheiro </v>
      </c>
      <c r="U1291" s="15" t="str">
        <f>VLOOKUP(B1291,SAOM!B$2:N2832,10,0)</f>
        <v>Rua Maria Amelia de Souza Pedrosa - centro</v>
      </c>
      <c r="V1291" s="39" t="str">
        <f>VLOOKUP(B1291,SAOM!B$2:P2832,12,0)</f>
        <v>32 37421164</v>
      </c>
      <c r="W1291" s="65" t="str">
        <f>VLOOKUP(B1291,SAOM!B$2:O2832,11,0)</f>
        <v>36815-000</v>
      </c>
      <c r="X1291" s="37" t="str">
        <f>VLOOKUP(B1291,SAOM!B$2:Q2832,13,0)</f>
        <v>-</v>
      </c>
      <c r="Y1291" s="15"/>
      <c r="Z1291" s="13"/>
      <c r="AA1291" s="16"/>
      <c r="AB1291" s="32" t="e">
        <f>VLOOKUP(C1291,Relatorios!A$3:B2062,2,0)</f>
        <v>#N/A</v>
      </c>
      <c r="AC1291" s="45"/>
      <c r="AD1291" s="16" t="str">
        <f>VLOOKUP(B1291,SAOM!B$2:T2832,16,0)</f>
        <v>-</v>
      </c>
      <c r="AE1291" s="16">
        <f t="shared" si="70"/>
        <v>90</v>
      </c>
      <c r="AF1291" s="16" t="s">
        <v>4492</v>
      </c>
      <c r="AG1291" s="16"/>
      <c r="AH1291" s="51"/>
      <c r="AI1291" s="120"/>
      <c r="AJ1291" s="120"/>
      <c r="AK1291" s="13"/>
    </row>
    <row r="1292" spans="1:37" s="62"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69"/>
        <v>41246</v>
      </c>
      <c r="I1292" s="28" t="s">
        <v>497</v>
      </c>
      <c r="J1292" s="52" t="s">
        <v>511</v>
      </c>
      <c r="K1292" s="37" t="str">
        <f>VLOOKUP(B1292,SAOM!B$2:H2833,4,0)</f>
        <v>Aceito</v>
      </c>
      <c r="L1292" s="12" t="s">
        <v>495</v>
      </c>
      <c r="M1292" s="52" t="s">
        <v>497</v>
      </c>
      <c r="N1292" s="44" t="s">
        <v>8784</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5" t="str">
        <f>VLOOKUP(B1292,SAOM!B$2:O2833,11,0)</f>
        <v>37540-000</v>
      </c>
      <c r="X1292" s="37" t="str">
        <f>VLOOKUP(B1292,SAOM!B$2:Q2833,13,0)</f>
        <v>00:20:0E:10:54:5A</v>
      </c>
      <c r="Y1292" s="28">
        <v>41236</v>
      </c>
      <c r="Z1292" s="44" t="s">
        <v>6590</v>
      </c>
      <c r="AA1292" s="60">
        <v>41236</v>
      </c>
      <c r="AB1292" s="32">
        <f>VLOOKUP(C1292,Relatorios!A$3:B2063,2,0)</f>
        <v>41291</v>
      </c>
      <c r="AC1292" s="49"/>
      <c r="AD1292" s="16" t="str">
        <f>VLOOKUP(B1292,SAOM!B$2:T2833,16,0)</f>
        <v>-</v>
      </c>
      <c r="AE1292" s="60">
        <f t="shared" si="70"/>
        <v>41326</v>
      </c>
      <c r="AF1292" s="60" t="s">
        <v>4492</v>
      </c>
      <c r="AG1292" s="60"/>
      <c r="AH1292" s="187"/>
      <c r="AI1292" s="121"/>
      <c r="AJ1292" s="121"/>
      <c r="AK1292" s="44"/>
    </row>
    <row r="1293" spans="1:37" s="62"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69"/>
        <v>41246</v>
      </c>
      <c r="I1293" s="28" t="s">
        <v>497</v>
      </c>
      <c r="J1293" s="52" t="s">
        <v>511</v>
      </c>
      <c r="K1293" s="37" t="str">
        <f>VLOOKUP(B1293,SAOM!B$2:H2834,4,0)</f>
        <v>Aceito</v>
      </c>
      <c r="L1293" s="12" t="s">
        <v>495</v>
      </c>
      <c r="M1293" s="52" t="s">
        <v>497</v>
      </c>
      <c r="N1293" s="107" t="s">
        <v>1736</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5" t="str">
        <f>VLOOKUP(B1293,SAOM!B$2:O2834,11,0)</f>
        <v>35935-000</v>
      </c>
      <c r="X1293" s="37" t="str">
        <f>VLOOKUP(B1293,SAOM!B$2:Q2834,13,0)</f>
        <v>00:20:0E:10:54:90</v>
      </c>
      <c r="Y1293" s="28">
        <v>41255</v>
      </c>
      <c r="Z1293" s="13" t="s">
        <v>5003</v>
      </c>
      <c r="AA1293" s="60">
        <v>41256</v>
      </c>
      <c r="AB1293" s="32">
        <f>VLOOKUP(C1293,Relatorios!A$3:B2064,2,0)</f>
        <v>41277</v>
      </c>
      <c r="AC1293" s="49"/>
      <c r="AD1293" s="16" t="str">
        <f>VLOOKUP(B1293,SAOM!B$2:T2834,16,0)</f>
        <v>O telefone da secretaria foi alterado ((31) 3820-1827)</v>
      </c>
      <c r="AE1293" s="60">
        <f t="shared" si="70"/>
        <v>41346</v>
      </c>
      <c r="AF1293" s="60" t="s">
        <v>4492</v>
      </c>
      <c r="AG1293" s="60"/>
      <c r="AH1293" s="187"/>
      <c r="AI1293" s="121"/>
      <c r="AJ1293" s="121"/>
      <c r="AK1293" s="44"/>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69"/>
        <v>41249</v>
      </c>
      <c r="I1294" s="15" t="s">
        <v>497</v>
      </c>
      <c r="J1294" s="12" t="s">
        <v>511</v>
      </c>
      <c r="K1294" s="37" t="str">
        <f>VLOOKUP(B1294,SAOM!B$2:H2835,4,0)</f>
        <v>Aceito</v>
      </c>
      <c r="L1294" s="12" t="s">
        <v>495</v>
      </c>
      <c r="M1294" s="12" t="s">
        <v>497</v>
      </c>
      <c r="N1294" s="73" t="s">
        <v>7172</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5" t="str">
        <f>VLOOKUP(B1294,SAOM!B$2:O2835,11,0)</f>
        <v>35298-000</v>
      </c>
      <c r="X1294" s="37" t="str">
        <f>VLOOKUP(B1294,SAOM!B$2:Q2835,13,0)</f>
        <v>00:20:0e:10:4c:2b</v>
      </c>
      <c r="Y1294" s="15">
        <v>41326</v>
      </c>
      <c r="Z1294" s="13" t="s">
        <v>9815</v>
      </c>
      <c r="AA1294" s="16">
        <v>41326</v>
      </c>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0"/>
        <v>41416</v>
      </c>
      <c r="AF1294" s="16" t="s">
        <v>4492</v>
      </c>
      <c r="AG1294" s="16"/>
      <c r="AH1294" s="51"/>
      <c r="AI1294" s="120"/>
      <c r="AJ1294" s="120"/>
      <c r="AK1294" s="13"/>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69"/>
        <v>41246</v>
      </c>
      <c r="I1295" s="15">
        <v>41204</v>
      </c>
      <c r="J1295" s="12" t="s">
        <v>511</v>
      </c>
      <c r="K1295" s="37" t="str">
        <f>VLOOKUP(B1295,SAOM!B$2:H2836,4,0)</f>
        <v>Aceito</v>
      </c>
      <c r="L1295" s="12" t="s">
        <v>495</v>
      </c>
      <c r="M1295" s="12" t="s">
        <v>497</v>
      </c>
      <c r="N1295" s="73" t="s">
        <v>8793</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5" t="str">
        <f>VLOOKUP(B1295,SAOM!B$2:O2836,11,0)</f>
        <v>39553-000</v>
      </c>
      <c r="X1295" s="37" t="str">
        <f>VLOOKUP(B1295,SAOM!B$2:Q2836,13,0)</f>
        <v>00:20:0E:10:55:76</v>
      </c>
      <c r="Y1295" s="15">
        <v>41254</v>
      </c>
      <c r="Z1295" s="44" t="s">
        <v>1981</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0"/>
        <v>41344</v>
      </c>
      <c r="AF1295" s="16" t="s">
        <v>4492</v>
      </c>
      <c r="AG1295" s="16"/>
      <c r="AH1295" s="51"/>
      <c r="AI1295" s="120"/>
      <c r="AJ1295" s="120"/>
      <c r="AK1295" s="13"/>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69"/>
        <v>41246</v>
      </c>
      <c r="I1296" s="15" t="s">
        <v>497</v>
      </c>
      <c r="J1296" s="12" t="s">
        <v>511</v>
      </c>
      <c r="K1296" s="37" t="str">
        <f>VLOOKUP(B1296,SAOM!B$2:H2837,4,0)</f>
        <v>Aceito</v>
      </c>
      <c r="L1296" s="12" t="s">
        <v>495</v>
      </c>
      <c r="M1296" s="12" t="s">
        <v>497</v>
      </c>
      <c r="N1296" s="73" t="s">
        <v>8798</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5" t="str">
        <f>VLOOKUP(B1296,SAOM!B$2:O2837,11,0)</f>
        <v>38658-000</v>
      </c>
      <c r="X1296" s="37" t="str">
        <f>VLOOKUP(B1296,SAOM!B$2:Q2837,13,0)</f>
        <v>00:20:0E:10:4F:6F</v>
      </c>
      <c r="Y1296" s="15">
        <v>41261</v>
      </c>
      <c r="Z1296" s="13" t="s">
        <v>9719</v>
      </c>
      <c r="AA1296" s="16">
        <v>41261</v>
      </c>
      <c r="AB1296" s="32">
        <f>VLOOKUP(C1296,Relatorios!A$3:B2067,2,0)</f>
        <v>41299</v>
      </c>
      <c r="AC1296" s="45"/>
      <c r="AD1296" s="16" t="str">
        <f>VLOOKUP(B1296,SAOM!B$2:T2837,16,0)</f>
        <v>-</v>
      </c>
      <c r="AE1296" s="16">
        <f t="shared" si="70"/>
        <v>41351</v>
      </c>
      <c r="AF1296" s="16" t="s">
        <v>4492</v>
      </c>
      <c r="AG1296" s="16"/>
      <c r="AH1296" s="51"/>
      <c r="AI1296" s="120"/>
      <c r="AJ1296" s="120"/>
      <c r="AK1296" s="13"/>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69"/>
        <v>41251</v>
      </c>
      <c r="I1297" s="15">
        <v>41284</v>
      </c>
      <c r="J1297" s="12" t="s">
        <v>756</v>
      </c>
      <c r="K1297" s="37" t="str">
        <f>VLOOKUP(B1297,SAOM!B$2:H2838,4,0)</f>
        <v>Paralisado</v>
      </c>
      <c r="L1297" s="12" t="s">
        <v>495</v>
      </c>
      <c r="M1297" s="12" t="s">
        <v>502</v>
      </c>
      <c r="N1297" s="73" t="s">
        <v>7929</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5"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0"/>
        <v>90</v>
      </c>
      <c r="AF1297" s="16" t="s">
        <v>4492</v>
      </c>
      <c r="AG1297" s="16"/>
      <c r="AH1297" s="51"/>
      <c r="AI1297" s="120"/>
      <c r="AJ1297" s="120"/>
      <c r="AK1297" s="13"/>
    </row>
    <row r="1298" spans="1:37" s="62"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69"/>
        <v>41246</v>
      </c>
      <c r="I1298" s="28" t="s">
        <v>497</v>
      </c>
      <c r="J1298" s="52" t="s">
        <v>511</v>
      </c>
      <c r="K1298" s="37" t="str">
        <f>VLOOKUP(B1298,SAOM!B$2:H2839,4,0)</f>
        <v>Aceito</v>
      </c>
      <c r="L1298" s="12" t="s">
        <v>495</v>
      </c>
      <c r="M1298" s="52" t="s">
        <v>497</v>
      </c>
      <c r="N1298" s="107" t="s">
        <v>8804</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5" t="str">
        <f>VLOOKUP(B1298,SAOM!B$2:O2839,11,0)</f>
        <v>35604-000</v>
      </c>
      <c r="X1298" s="37" t="str">
        <f>VLOOKUP(B1298,SAOM!B$2:Q2839,13,0)</f>
        <v>00:20:0E:10:53:80</v>
      </c>
      <c r="Y1298" s="28">
        <v>41249</v>
      </c>
      <c r="Z1298" s="44" t="s">
        <v>5316</v>
      </c>
      <c r="AA1298" s="60">
        <v>41250</v>
      </c>
      <c r="AB1298" s="32">
        <f>VLOOKUP(C1298,Relatorios!A$3:B2069,2,0)</f>
        <v>41277</v>
      </c>
      <c r="AC1298" s="49"/>
      <c r="AD1298" s="16" t="str">
        <f>VLOOKUP(B1298,SAOM!B$2:T2839,16,0)</f>
        <v>-</v>
      </c>
      <c r="AE1298" s="60">
        <f t="shared" si="70"/>
        <v>41340</v>
      </c>
      <c r="AF1298" s="60" t="s">
        <v>4492</v>
      </c>
      <c r="AG1298" s="60"/>
      <c r="AH1298" s="187"/>
      <c r="AI1298" s="121"/>
      <c r="AJ1298" s="121"/>
      <c r="AK1298" s="44"/>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69"/>
        <v>41264</v>
      </c>
      <c r="I1299" s="15" t="s">
        <v>497</v>
      </c>
      <c r="J1299" s="12" t="s">
        <v>12443</v>
      </c>
      <c r="K1299" s="37" t="str">
        <f>VLOOKUP(B1299,SAOM!B$2:H2840,4,0)</f>
        <v>Agendado</v>
      </c>
      <c r="L1299" s="12" t="s">
        <v>495</v>
      </c>
      <c r="M1299" s="12" t="s">
        <v>495</v>
      </c>
      <c r="N1299" s="73" t="s">
        <v>8809</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5"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0"/>
        <v>90</v>
      </c>
      <c r="AF1299" s="16" t="s">
        <v>4492</v>
      </c>
      <c r="AG1299" s="16"/>
      <c r="AH1299" s="51"/>
      <c r="AI1299" s="120"/>
      <c r="AJ1299" s="120"/>
      <c r="AK1299" s="13"/>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69"/>
        <v>41246</v>
      </c>
      <c r="I1300" s="15" t="s">
        <v>497</v>
      </c>
      <c r="J1300" s="12" t="s">
        <v>511</v>
      </c>
      <c r="K1300" s="37" t="str">
        <f>VLOOKUP(B1300,SAOM!B$2:H2841,4,0)</f>
        <v>Aceito</v>
      </c>
      <c r="L1300" s="12" t="s">
        <v>495</v>
      </c>
      <c r="M1300" s="12" t="s">
        <v>497</v>
      </c>
      <c r="N1300" s="73" t="s">
        <v>8812</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5" t="str">
        <f>VLOOKUP(B1300,SAOM!B$2:O2841,11,0)</f>
        <v>35367-000</v>
      </c>
      <c r="X1300" s="37" t="str">
        <f>VLOOKUP(B1300,SAOM!B$2:Q2841,13,0)</f>
        <v>00:20:0e:10:4c:79</v>
      </c>
      <c r="Y1300" s="15">
        <v>41277</v>
      </c>
      <c r="Z1300" s="13" t="s">
        <v>5003</v>
      </c>
      <c r="AA1300" s="16">
        <v>41277</v>
      </c>
      <c r="AB1300" s="32">
        <f>VLOOKUP(C1300,Relatorios!A$3:B2071,2,0)</f>
        <v>41299</v>
      </c>
      <c r="AC1300" s="45"/>
      <c r="AD1300" s="16" t="str">
        <f>VLOOKUP(B1300,SAOM!B$2:T2841,16,0)</f>
        <v>-</v>
      </c>
      <c r="AE1300" s="16">
        <f t="shared" si="70"/>
        <v>41367</v>
      </c>
      <c r="AF1300" s="16" t="s">
        <v>4492</v>
      </c>
      <c r="AG1300" s="16"/>
      <c r="AH1300" s="51"/>
      <c r="AI1300" s="120"/>
      <c r="AJ1300" s="120"/>
      <c r="AK1300" s="13"/>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69"/>
        <v>41246</v>
      </c>
      <c r="I1301" s="15" t="s">
        <v>497</v>
      </c>
      <c r="J1301" s="12" t="s">
        <v>744</v>
      </c>
      <c r="K1301" s="37" t="str">
        <f>VLOOKUP(B1301,SAOM!B$2:H2842,4,0)</f>
        <v>Agendado</v>
      </c>
      <c r="L1301" s="12" t="s">
        <v>495</v>
      </c>
      <c r="M1301" s="12" t="s">
        <v>495</v>
      </c>
      <c r="N1301" s="73" t="s">
        <v>8816</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5" t="str">
        <f>VLOOKUP(B1301,SAOM!B$2:O2842,11,0)</f>
        <v>39462-000</v>
      </c>
      <c r="X1301" s="37" t="str">
        <f>VLOOKUP(B1301,SAOM!B$2:Q2842,13,0)</f>
        <v>-</v>
      </c>
      <c r="Y1301" s="15"/>
      <c r="Z1301" s="13"/>
      <c r="AA1301" s="16"/>
      <c r="AB1301" s="32" t="e">
        <f>VLOOKUP(C1301,Relatorios!A$3:B2072,2,0)</f>
        <v>#N/A</v>
      </c>
      <c r="AC1301" s="45"/>
      <c r="AD1301" s="16" t="str">
        <f>VLOOKUP(B1301,SAOM!B$2:T2842,16,0)</f>
        <v>-</v>
      </c>
      <c r="AE1301" s="16">
        <f t="shared" si="70"/>
        <v>90</v>
      </c>
      <c r="AF1301" s="16" t="s">
        <v>4492</v>
      </c>
      <c r="AG1301" s="16"/>
      <c r="AH1301" s="51"/>
      <c r="AI1301" s="120"/>
      <c r="AJ1301" s="120"/>
      <c r="AK1301" s="13"/>
    </row>
    <row r="1302" spans="1:37" s="62"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69"/>
        <v>41246</v>
      </c>
      <c r="I1302" s="28" t="s">
        <v>497</v>
      </c>
      <c r="J1302" s="52" t="s">
        <v>511</v>
      </c>
      <c r="K1302" s="37" t="str">
        <f>VLOOKUP(B1302,SAOM!B$2:H2843,4,0)</f>
        <v>Aceito</v>
      </c>
      <c r="L1302" s="12" t="s">
        <v>495</v>
      </c>
      <c r="M1302" s="52" t="s">
        <v>497</v>
      </c>
      <c r="N1302" s="107" t="s">
        <v>8821</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5" t="str">
        <f>VLOOKUP(B1302,SAOM!B$2:O2843,11,0)</f>
        <v>39755-000</v>
      </c>
      <c r="X1302" s="37" t="str">
        <f>VLOOKUP(B1302,SAOM!B$2:Q2843,13,0)</f>
        <v>00:20:0e:10:53:62</v>
      </c>
      <c r="Y1302" s="28">
        <v>41246</v>
      </c>
      <c r="Z1302" s="13" t="s">
        <v>6071</v>
      </c>
      <c r="AA1302" s="60">
        <v>41246</v>
      </c>
      <c r="AB1302" s="32" t="str">
        <f>VLOOKUP(C1302,Relatorios!A$3:B2073,2,0)</f>
        <v>Pendente</v>
      </c>
      <c r="AC1302" s="49"/>
      <c r="AD1302" s="16" t="str">
        <f>VLOOKUP(B1302,SAOM!B$2:T2843,16,0)</f>
        <v>-</v>
      </c>
      <c r="AE1302" s="60">
        <f t="shared" si="70"/>
        <v>41336</v>
      </c>
      <c r="AF1302" s="60" t="s">
        <v>4492</v>
      </c>
      <c r="AG1302" s="60"/>
      <c r="AH1302" s="187"/>
      <c r="AI1302" s="121"/>
      <c r="AJ1302" s="121"/>
      <c r="AK1302" s="44"/>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69"/>
        <v>41247</v>
      </c>
      <c r="I1303" s="15">
        <v>41198</v>
      </c>
      <c r="J1303" s="12" t="s">
        <v>511</v>
      </c>
      <c r="K1303" s="37" t="str">
        <f>VLOOKUP(B1303,SAOM!B$2:H2844,4,0)</f>
        <v>Aceito</v>
      </c>
      <c r="L1303" s="12" t="s">
        <v>495</v>
      </c>
      <c r="M1303" s="12" t="s">
        <v>497</v>
      </c>
      <c r="N1303" s="73" t="s">
        <v>7164</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5" t="str">
        <f>VLOOKUP(B1303,SAOM!B$2:O2844,11,0)</f>
        <v>37516-000</v>
      </c>
      <c r="X1303" s="37" t="str">
        <f>VLOOKUP(B1303,SAOM!B$2:Q2844,13,0)</f>
        <v>00:20:0e:10:56:67</v>
      </c>
      <c r="Y1303" s="15">
        <v>41222</v>
      </c>
      <c r="Z1303" s="13" t="s">
        <v>5316</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0"/>
        <v>41312</v>
      </c>
      <c r="AF1303" s="16" t="s">
        <v>4492</v>
      </c>
      <c r="AG1303" s="16"/>
      <c r="AH1303" s="51"/>
      <c r="AI1303" s="120"/>
      <c r="AJ1303" s="120"/>
      <c r="AK1303" s="13"/>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69"/>
        <v>41246</v>
      </c>
      <c r="I1304" s="15">
        <v>41284</v>
      </c>
      <c r="J1304" s="12" t="s">
        <v>756</v>
      </c>
      <c r="K1304" s="37" t="str">
        <f>VLOOKUP(B1304,SAOM!B$2:H2845,4,0)</f>
        <v>Paralisado</v>
      </c>
      <c r="L1304" s="12" t="s">
        <v>495</v>
      </c>
      <c r="M1304" s="12" t="s">
        <v>495</v>
      </c>
      <c r="N1304" s="73" t="s">
        <v>8828</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5"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0"/>
        <v>90</v>
      </c>
      <c r="AF1304" s="16" t="s">
        <v>4492</v>
      </c>
      <c r="AG1304" s="16"/>
      <c r="AH1304" s="51"/>
      <c r="AI1304" s="120"/>
      <c r="AJ1304" s="120"/>
      <c r="AK1304" s="13"/>
    </row>
    <row r="1305" spans="1:37" s="62"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69"/>
        <v>41246</v>
      </c>
      <c r="I1305" s="28" t="s">
        <v>497</v>
      </c>
      <c r="J1305" s="52" t="s">
        <v>511</v>
      </c>
      <c r="K1305" s="37" t="str">
        <f>VLOOKUP(B1305,SAOM!B$2:H2846,4,0)</f>
        <v>Aceito</v>
      </c>
      <c r="L1305" s="12" t="s">
        <v>495</v>
      </c>
      <c r="M1305" s="52" t="s">
        <v>497</v>
      </c>
      <c r="N1305" s="107" t="s">
        <v>8833</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5" t="str">
        <f>VLOOKUP(B1305,SAOM!B$2:O2846,11,0)</f>
        <v>35115-000</v>
      </c>
      <c r="X1305" s="37" t="str">
        <f>VLOOKUP(B1305,SAOM!B$2:Q2846,13,0)</f>
        <v>00:20:0e:10:4a:e4</v>
      </c>
      <c r="Y1305" s="28">
        <v>41247</v>
      </c>
      <c r="Z1305" s="13" t="s">
        <v>7898</v>
      </c>
      <c r="AA1305" s="60">
        <v>41248</v>
      </c>
      <c r="AB1305" s="32">
        <f>VLOOKUP(C1305,Relatorios!A$3:B2076,2,0)</f>
        <v>41277</v>
      </c>
      <c r="AC1305" s="49"/>
      <c r="AD1305" s="16" t="str">
        <f>VLOOKUP(B1305,SAOM!B$2:T2846,16,0)</f>
        <v>-</v>
      </c>
      <c r="AE1305" s="60">
        <f t="shared" si="70"/>
        <v>41338</v>
      </c>
      <c r="AF1305" s="60" t="s">
        <v>4492</v>
      </c>
      <c r="AG1305" s="60"/>
      <c r="AH1305" s="187"/>
      <c r="AI1305" s="121"/>
      <c r="AJ1305" s="121"/>
      <c r="AK1305" s="44"/>
    </row>
    <row r="1306" spans="1:37" s="62"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69"/>
        <v>41246</v>
      </c>
      <c r="I1306" s="28" t="s">
        <v>497</v>
      </c>
      <c r="J1306" s="52" t="s">
        <v>511</v>
      </c>
      <c r="K1306" s="37" t="str">
        <f>VLOOKUP(B1306,SAOM!B$2:H2847,4,0)</f>
        <v>Aceito</v>
      </c>
      <c r="L1306" s="12" t="s">
        <v>495</v>
      </c>
      <c r="M1306" s="52" t="s">
        <v>497</v>
      </c>
      <c r="N1306" s="107" t="s">
        <v>8838</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5" t="str">
        <f>VLOOKUP(B1306,SAOM!B$2:O2847,11,0)</f>
        <v>37480-000</v>
      </c>
      <c r="X1306" s="37" t="str">
        <f>VLOOKUP(B1306,SAOM!B$2:Q2847,13,0)</f>
        <v>00:20:0e:10:55:2e</v>
      </c>
      <c r="Y1306" s="28">
        <v>41235</v>
      </c>
      <c r="Z1306" s="44" t="s">
        <v>6688</v>
      </c>
      <c r="AA1306" s="60">
        <v>41235</v>
      </c>
      <c r="AB1306" s="32">
        <f>VLOOKUP(C1306,Relatorios!A$3:B2077,2,0)</f>
        <v>41291</v>
      </c>
      <c r="AC1306" s="49"/>
      <c r="AD1306" s="16" t="str">
        <f>VLOOKUP(B1306,SAOM!B$2:T2847,16,0)</f>
        <v>-</v>
      </c>
      <c r="AE1306" s="60">
        <f t="shared" si="70"/>
        <v>41325</v>
      </c>
      <c r="AF1306" s="60" t="s">
        <v>4492</v>
      </c>
      <c r="AG1306" s="60"/>
      <c r="AH1306" s="187"/>
      <c r="AI1306" s="121"/>
      <c r="AJ1306" s="121"/>
      <c r="AK1306" s="44"/>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69"/>
        <v>41247</v>
      </c>
      <c r="I1307" s="15">
        <v>41198</v>
      </c>
      <c r="J1307" s="12" t="s">
        <v>511</v>
      </c>
      <c r="K1307" s="37" t="str">
        <f>VLOOKUP(B1307,SAOM!B$2:H2848,4,0)</f>
        <v>Aceito</v>
      </c>
      <c r="L1307" s="12" t="s">
        <v>12371</v>
      </c>
      <c r="M1307" s="12" t="s">
        <v>497</v>
      </c>
      <c r="N1307" s="13" t="s">
        <v>8843</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5" t="str">
        <f>VLOOKUP(B1307,SAOM!B$2:O2848,11,0)</f>
        <v>37805-000</v>
      </c>
      <c r="X1307" s="37" t="str">
        <f>VLOOKUP(B1307,SAOM!B$2:Q2848,13,0)</f>
        <v>00:20:0E:10:54:7F</v>
      </c>
      <c r="Y1307" s="15">
        <v>41256</v>
      </c>
      <c r="Z1307" s="13" t="s">
        <v>12372</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0"/>
        <v>41346</v>
      </c>
      <c r="AF1307" s="16" t="s">
        <v>4492</v>
      </c>
      <c r="AG1307" s="16"/>
      <c r="AH1307" s="51"/>
      <c r="AI1307" s="120"/>
      <c r="AJ1307" s="120"/>
      <c r="AK1307" s="13"/>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69"/>
        <v>41246</v>
      </c>
      <c r="I1308" s="15" t="s">
        <v>497</v>
      </c>
      <c r="J1308" s="12" t="s">
        <v>511</v>
      </c>
      <c r="K1308" s="37" t="str">
        <f>VLOOKUP(B1308,SAOM!B$2:H2849,4,0)</f>
        <v>Aceito</v>
      </c>
      <c r="L1308" s="12" t="s">
        <v>495</v>
      </c>
      <c r="M1308" s="12" t="s">
        <v>497</v>
      </c>
      <c r="N1308" s="73" t="s">
        <v>8846</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5" t="str">
        <f>VLOOKUP(B1308,SAOM!B$2:O2849,11,0)</f>
        <v>39590-000</v>
      </c>
      <c r="X1308" s="37" t="str">
        <f>VLOOKUP(B1308,SAOM!B$2:Q2849,13,0)</f>
        <v>00:20:0E:10:54:48</v>
      </c>
      <c r="Y1308" s="15">
        <v>41262</v>
      </c>
      <c r="Z1308" s="44" t="s">
        <v>1981</v>
      </c>
      <c r="AA1308" s="16">
        <v>41262</v>
      </c>
      <c r="AB1308" s="32">
        <f>VLOOKUP(C1308,Relatorios!A$3:B2079,2,0)</f>
        <v>41299</v>
      </c>
      <c r="AC1308" s="45"/>
      <c r="AD1308" s="16" t="str">
        <f>VLOOKUP(B1308,SAOM!B$2:T2849,16,0)</f>
        <v>-</v>
      </c>
      <c r="AE1308" s="16">
        <f t="shared" si="70"/>
        <v>41352</v>
      </c>
      <c r="AF1308" s="16" t="s">
        <v>4492</v>
      </c>
      <c r="AG1308" s="16"/>
      <c r="AH1308" s="51"/>
      <c r="AI1308" s="120"/>
      <c r="AJ1308" s="120"/>
      <c r="AK1308" s="13"/>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69"/>
        <v>41246</v>
      </c>
      <c r="I1309" s="15" t="s">
        <v>497</v>
      </c>
      <c r="J1309" s="12" t="s">
        <v>511</v>
      </c>
      <c r="K1309" s="37" t="str">
        <f>VLOOKUP(B1309,SAOM!B$2:H2850,4,0)</f>
        <v>Aceito</v>
      </c>
      <c r="L1309" s="12" t="s">
        <v>495</v>
      </c>
      <c r="M1309" s="12" t="s">
        <v>497</v>
      </c>
      <c r="N1309" s="73" t="s">
        <v>8851</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5" t="str">
        <f>VLOOKUP(B1309,SAOM!B$2:O2850,11,0)</f>
        <v>39775-000</v>
      </c>
      <c r="X1309" s="37" t="str">
        <f>VLOOKUP(B1309,SAOM!B$2:Q2850,13,0)</f>
        <v>00:20:0E:10:54:6B</v>
      </c>
      <c r="Y1309" s="15">
        <v>41263</v>
      </c>
      <c r="Z1309" s="44" t="s">
        <v>6080</v>
      </c>
      <c r="AA1309" s="16">
        <v>41263</v>
      </c>
      <c r="AB1309" s="32">
        <f>VLOOKUP(C1309,Relatorios!A$3:B2080,2,0)</f>
        <v>41291</v>
      </c>
      <c r="AC1309" s="45"/>
      <c r="AD1309" s="16" t="str">
        <f>VLOOKUP(B1309,SAOM!B$2:T2850,16,0)</f>
        <v>-</v>
      </c>
      <c r="AE1309" s="16">
        <f t="shared" si="70"/>
        <v>41353</v>
      </c>
      <c r="AF1309" s="16" t="s">
        <v>4492</v>
      </c>
      <c r="AG1309" s="16"/>
      <c r="AH1309" s="51"/>
      <c r="AI1309" s="120"/>
      <c r="AJ1309" s="120"/>
      <c r="AK1309" s="13"/>
    </row>
    <row r="1310" spans="1:37" s="62"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69"/>
        <v>41246</v>
      </c>
      <c r="I1310" s="28" t="s">
        <v>497</v>
      </c>
      <c r="J1310" s="12" t="s">
        <v>511</v>
      </c>
      <c r="K1310" s="37" t="str">
        <f>VLOOKUP(B1310,SAOM!B$2:H2851,4,0)</f>
        <v>Aceito</v>
      </c>
      <c r="L1310" s="12" t="s">
        <v>495</v>
      </c>
      <c r="M1310" s="52" t="s">
        <v>497</v>
      </c>
      <c r="N1310" s="107" t="s">
        <v>8856</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5" t="str">
        <f>VLOOKUP(B1310,SAOM!B$2:O2851,11,0)</f>
        <v>35220-000</v>
      </c>
      <c r="X1310" s="37" t="str">
        <f>VLOOKUP(B1310,SAOM!B$2:Q2851,13,0)</f>
        <v>00:20:0E:10:4A:B1</v>
      </c>
      <c r="Y1310" s="28">
        <v>41250</v>
      </c>
      <c r="Z1310" s="13" t="s">
        <v>7898</v>
      </c>
      <c r="AA1310" s="60">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60">
        <f t="shared" si="70"/>
        <v>41340</v>
      </c>
      <c r="AF1310" s="60">
        <v>41299</v>
      </c>
      <c r="AG1310" s="60">
        <v>41304</v>
      </c>
      <c r="AH1310" s="187" t="s">
        <v>8981</v>
      </c>
      <c r="AI1310" s="121" t="s">
        <v>15156</v>
      </c>
      <c r="AJ1310" s="121" t="s">
        <v>15232</v>
      </c>
      <c r="AK1310" s="44" t="s">
        <v>4492</v>
      </c>
    </row>
    <row r="1311" spans="1:37" s="62"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69"/>
        <v>41247</v>
      </c>
      <c r="I1311" s="28">
        <v>41198</v>
      </c>
      <c r="J1311" s="52" t="s">
        <v>511</v>
      </c>
      <c r="K1311" s="37" t="str">
        <f>VLOOKUP(B1311,SAOM!B$2:H2852,4,0)</f>
        <v>Aceito</v>
      </c>
      <c r="L1311" s="52" t="s">
        <v>12371</v>
      </c>
      <c r="M1311" s="52" t="s">
        <v>497</v>
      </c>
      <c r="N1311" s="44" t="s">
        <v>8860</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5" t="str">
        <f>VLOOKUP(B1311,SAOM!B$2:O2852,11,0)</f>
        <v>37464-000</v>
      </c>
      <c r="X1311" s="37" t="str">
        <f>VLOOKUP(B1311,SAOM!B$2:Q2852,13,0)</f>
        <v>00:20:0E:10:55:25</v>
      </c>
      <c r="Y1311" s="28">
        <v>41253</v>
      </c>
      <c r="Z1311" s="44" t="s">
        <v>12560</v>
      </c>
      <c r="AA1311" s="60">
        <v>41253</v>
      </c>
      <c r="AB1311" s="32">
        <f>VLOOKUP(C1311,Relatorios!A$3:B2082,2,0)</f>
        <v>41255</v>
      </c>
      <c r="AC1311" s="49" t="s">
        <v>8976</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60">
        <f t="shared" si="70"/>
        <v>41343</v>
      </c>
      <c r="AF1311" s="60" t="s">
        <v>4492</v>
      </c>
      <c r="AG1311" s="60"/>
      <c r="AH1311" s="187"/>
      <c r="AI1311" s="121"/>
      <c r="AJ1311" s="121"/>
      <c r="AK1311" s="44"/>
    </row>
    <row r="1312" spans="1:37" s="62"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ref="H1312:H1375" si="74">F1312+15</f>
        <v>41246</v>
      </c>
      <c r="I1312" s="28" t="s">
        <v>497</v>
      </c>
      <c r="J1312" s="52" t="s">
        <v>511</v>
      </c>
      <c r="K1312" s="37" t="str">
        <f>VLOOKUP(B1312,SAOM!B$2:H2853,4,0)</f>
        <v>Aceito</v>
      </c>
      <c r="L1312" s="12" t="s">
        <v>495</v>
      </c>
      <c r="M1312" s="52" t="s">
        <v>497</v>
      </c>
      <c r="N1312" s="107" t="s">
        <v>8864</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5" t="str">
        <f>VLOOKUP(B1312,SAOM!B$2:O2853,11,0)</f>
        <v>37115-000</v>
      </c>
      <c r="X1312" s="37" t="str">
        <f>VLOOKUP(B1312,SAOM!B$2:Q2853,13,0)</f>
        <v>00:20:0E:10:55:45</v>
      </c>
      <c r="Y1312" s="28">
        <v>41253</v>
      </c>
      <c r="Z1312" s="13" t="s">
        <v>5739</v>
      </c>
      <c r="AA1312" s="60">
        <v>41253</v>
      </c>
      <c r="AB1312" s="32">
        <f>VLOOKUP(C1312,Relatorios!A$3:B2083,2,0)</f>
        <v>41291</v>
      </c>
      <c r="AC1312" s="49" t="s">
        <v>8978</v>
      </c>
      <c r="AD1312" s="16" t="str">
        <f>VLOOKUP(B1312,SAOM!B$2:T2853,16,0)</f>
        <v>-</v>
      </c>
      <c r="AE1312" s="60">
        <f t="shared" ref="AE1312:AE1375" si="75">AA1312+90</f>
        <v>41343</v>
      </c>
      <c r="AF1312" s="60" t="s">
        <v>4492</v>
      </c>
      <c r="AG1312" s="60"/>
      <c r="AH1312" s="187"/>
      <c r="AI1312" s="121"/>
      <c r="AJ1312" s="121"/>
      <c r="AK1312" s="44"/>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4"/>
        <v>41261</v>
      </c>
      <c r="I1313" s="15" t="s">
        <v>497</v>
      </c>
      <c r="J1313" s="12" t="s">
        <v>511</v>
      </c>
      <c r="K1313" s="37" t="str">
        <f>VLOOKUP(B1313,SAOM!B$2:H2854,4,0)</f>
        <v>Aceito</v>
      </c>
      <c r="L1313" s="12" t="s">
        <v>676</v>
      </c>
      <c r="M1313" s="12" t="s">
        <v>497</v>
      </c>
      <c r="N1313" s="73" t="s">
        <v>1658</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5" t="str">
        <f>VLOOKUP(B1313,SAOM!B$2:O2854,11,0)</f>
        <v>30160-040</v>
      </c>
      <c r="X1313" s="37" t="str">
        <f>VLOOKUP(B1313,SAOM!B$2:Q2854,13,0)</f>
        <v>00:20:0E:10:4C:33</v>
      </c>
      <c r="Y1313" s="15">
        <v>41207</v>
      </c>
      <c r="Z1313" s="13" t="s">
        <v>4098</v>
      </c>
      <c r="AA1313" s="16">
        <v>41207</v>
      </c>
      <c r="AB1313" s="32" t="e">
        <f>VLOOKUP(C1313,Relatorios!A$3:B2084,2,0)</f>
        <v>#N/A</v>
      </c>
      <c r="AC1313" s="45"/>
      <c r="AD1313" s="16" t="str">
        <f>VLOOKUP(B1313,SAOM!B$2:T2854,16,0)</f>
        <v>Escritório de Advocacia</v>
      </c>
      <c r="AE1313" s="16">
        <f t="shared" si="75"/>
        <v>41297</v>
      </c>
      <c r="AF1313" s="16" t="s">
        <v>4492</v>
      </c>
      <c r="AG1313" s="16"/>
      <c r="AH1313" s="51"/>
      <c r="AI1313" s="120"/>
      <c r="AJ1313" s="120"/>
      <c r="AK1313" s="13"/>
    </row>
    <row r="1314" spans="1:37" s="62"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4"/>
        <v>41262</v>
      </c>
      <c r="I1314" s="28">
        <v>41218</v>
      </c>
      <c r="J1314" s="52" t="s">
        <v>511</v>
      </c>
      <c r="K1314" s="35" t="str">
        <f>VLOOKUP(B1314,SAOM!B$2:H2855,4,0)</f>
        <v>Aceito</v>
      </c>
      <c r="L1314" s="52" t="s">
        <v>12371</v>
      </c>
      <c r="M1314" s="52" t="s">
        <v>497</v>
      </c>
      <c r="N1314" s="44" t="s">
        <v>9132</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9" t="str">
        <f>VLOOKUP(B1314,SAOM!B$2:M2855,9,0)</f>
        <v>CAMILA CASTRO GOULART</v>
      </c>
      <c r="U1314" s="28" t="str">
        <f>VLOOKUP(B1314,SAOM!B$2:N2855,10,0)</f>
        <v>RUA GABRIEL DE ABREU 81 - CENTRO</v>
      </c>
      <c r="V1314" s="59" t="str">
        <f>VLOOKUP(B1314,SAOM!B$2:P2855,12,0)</f>
        <v>(37)3433-1358/1122</v>
      </c>
      <c r="W1314" s="181" t="str">
        <f>VLOOKUP(B1314,SAOM!B$2:O2855,11,0)</f>
        <v>37928-000</v>
      </c>
      <c r="X1314" s="35" t="str">
        <f>VLOOKUP(B1314,SAOM!B$2:Q2855,13,0)</f>
        <v>00:20:0E:10:55:24</v>
      </c>
      <c r="Y1314" s="28">
        <v>41261</v>
      </c>
      <c r="Z1314" s="44" t="s">
        <v>13193</v>
      </c>
      <c r="AA1314" s="60">
        <v>41262</v>
      </c>
      <c r="AB1314" s="32">
        <f>VLOOKUP(C1314,Relatorios!A$3:B2085,2,0)</f>
        <v>41277</v>
      </c>
      <c r="AC1314" s="49"/>
      <c r="AD1314" s="60"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60">
        <f t="shared" si="75"/>
        <v>41352</v>
      </c>
      <c r="AF1314" s="60" t="s">
        <v>4492</v>
      </c>
      <c r="AG1314" s="60"/>
      <c r="AH1314" s="187"/>
      <c r="AI1314" s="121"/>
      <c r="AJ1314" s="121"/>
      <c r="AK1314" s="44"/>
    </row>
    <row r="1315" spans="1:37" s="62"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4"/>
        <v>41261</v>
      </c>
      <c r="I1315" s="28" t="s">
        <v>497</v>
      </c>
      <c r="J1315" s="52" t="s">
        <v>511</v>
      </c>
      <c r="K1315" s="35" t="str">
        <f>VLOOKUP(B1315,SAOM!B$2:H2856,4,0)</f>
        <v>Aceito</v>
      </c>
      <c r="L1315" s="52" t="s">
        <v>12371</v>
      </c>
      <c r="M1315" s="52" t="s">
        <v>497</v>
      </c>
      <c r="N1315" s="44" t="s">
        <v>9135</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9" t="str">
        <f>VLOOKUP(B1315,SAOM!B$2:M2856,9,0)</f>
        <v>MIRIAN REGINA BARBOSA</v>
      </c>
      <c r="U1315" s="28" t="str">
        <f>VLOOKUP(B1315,SAOM!B$2:N2856,10,0)</f>
        <v>R, 1Âº DE JANEIRO, 256</v>
      </c>
      <c r="V1315" s="59" t="str">
        <f>VLOOKUP(B1315,SAOM!B$2:P2856,12,0)</f>
        <v>(35)3554-1277</v>
      </c>
      <c r="W1315" s="181" t="str">
        <f>VLOOKUP(B1315,SAOM!B$2:O2856,11,0)</f>
        <v>37855-000</v>
      </c>
      <c r="X1315" s="35" t="str">
        <f>VLOOKUP(B1315,SAOM!B$2:Q2856,13,0)</f>
        <v>00:20:0e:10:56:0b</v>
      </c>
      <c r="Y1315" s="28">
        <v>41257</v>
      </c>
      <c r="Z1315" s="44" t="s">
        <v>13268</v>
      </c>
      <c r="AA1315" s="60">
        <v>41257</v>
      </c>
      <c r="AB1315" s="32">
        <f>VLOOKUP(C1315,Relatorios!A$3:B2086,2,0)</f>
        <v>41278</v>
      </c>
      <c r="AC1315" s="49"/>
      <c r="AD1315" s="60" t="str">
        <f>VLOOKUP(B1315,SAOM!B$2:T2856,16,0)</f>
        <v>-</v>
      </c>
      <c r="AE1315" s="60">
        <f t="shared" si="75"/>
        <v>41347</v>
      </c>
      <c r="AF1315" s="60" t="s">
        <v>4492</v>
      </c>
      <c r="AG1315" s="60"/>
      <c r="AH1315" s="187"/>
      <c r="AI1315" s="121"/>
      <c r="AJ1315" s="121"/>
      <c r="AK1315" s="44"/>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4"/>
        <v>41262</v>
      </c>
      <c r="I1316" s="15">
        <v>41218</v>
      </c>
      <c r="J1316" s="12" t="s">
        <v>12443</v>
      </c>
      <c r="K1316" s="37" t="str">
        <f>VLOOKUP(B1316,SAOM!B$2:H2857,4,0)</f>
        <v>Agendado</v>
      </c>
      <c r="L1316" s="12" t="s">
        <v>495</v>
      </c>
      <c r="M1316" s="12" t="s">
        <v>495</v>
      </c>
      <c r="N1316" s="73" t="s">
        <v>9150</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5"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5"/>
        <v>90</v>
      </c>
      <c r="AF1316" s="16" t="s">
        <v>4492</v>
      </c>
      <c r="AG1316" s="16"/>
      <c r="AH1316" s="51"/>
      <c r="AI1316" s="120"/>
      <c r="AJ1316" s="120"/>
      <c r="AK1316" s="13"/>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4"/>
        <v>41261</v>
      </c>
      <c r="I1317" s="15">
        <v>41283</v>
      </c>
      <c r="J1317" s="12" t="s">
        <v>756</v>
      </c>
      <c r="K1317" s="37" t="str">
        <f>VLOOKUP(B1317,SAOM!B$2:H2858,4,0)</f>
        <v>Paralisado</v>
      </c>
      <c r="L1317" s="12" t="s">
        <v>495</v>
      </c>
      <c r="M1317" s="12" t="s">
        <v>495</v>
      </c>
      <c r="N1317" s="73" t="s">
        <v>9154</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5"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5"/>
        <v>90</v>
      </c>
      <c r="AF1317" s="16" t="s">
        <v>4492</v>
      </c>
      <c r="AG1317" s="16"/>
      <c r="AH1317" s="51"/>
      <c r="AI1317" s="120"/>
      <c r="AJ1317" s="120"/>
      <c r="AK1317" s="13"/>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4"/>
        <v>41268</v>
      </c>
      <c r="I1318" s="15">
        <v>41218</v>
      </c>
      <c r="J1318" s="12" t="s">
        <v>511</v>
      </c>
      <c r="K1318" s="37" t="str">
        <f>VLOOKUP(B1318,SAOM!B$2:H2859,4,0)</f>
        <v>Aceito</v>
      </c>
      <c r="L1318" s="12" t="s">
        <v>495</v>
      </c>
      <c r="M1318" s="12" t="s">
        <v>497</v>
      </c>
      <c r="N1318" s="73" t="s">
        <v>9157</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5" t="str">
        <f>VLOOKUP(B1318,SAOM!B$2:O2859,11,0)</f>
        <v>35335-000</v>
      </c>
      <c r="X1318" s="37" t="str">
        <f>VLOOKUP(B1318,SAOM!B$2:Q2859,13,0)</f>
        <v>00:20:0e:10:54:40</v>
      </c>
      <c r="Y1318" s="15">
        <v>41263</v>
      </c>
      <c r="Z1318" s="13" t="s">
        <v>13666</v>
      </c>
      <c r="AA1318" s="16">
        <v>41263</v>
      </c>
      <c r="AB1318" s="32" t="str">
        <f>VLOOKUP(C1318,Relatorios!A$3:B2089,2,0)</f>
        <v>Pendente</v>
      </c>
      <c r="AC1318" s="45"/>
      <c r="AD1318" s="16" t="str">
        <f>VLOOKUP(B1318,SAOM!B$2:T2859,16,0)</f>
        <v>05/11/2012 15:17:55 	Hernan Martins Alves 	Telefone não atente, favor informar novo contato.   	Pendência Ativação</v>
      </c>
      <c r="AE1318" s="16">
        <f t="shared" si="75"/>
        <v>41353</v>
      </c>
      <c r="AF1318" s="16" t="s">
        <v>4492</v>
      </c>
      <c r="AG1318" s="16"/>
      <c r="AH1318" s="51"/>
      <c r="AI1318" s="120"/>
      <c r="AJ1318" s="120"/>
      <c r="AK1318" s="13"/>
    </row>
    <row r="1319" spans="1:37" s="17" customFormat="1" ht="15.75" customHeight="1">
      <c r="A1319" s="43">
        <v>4632</v>
      </c>
      <c r="B1319" s="35">
        <v>4632</v>
      </c>
      <c r="C1319" s="35">
        <v>4632</v>
      </c>
      <c r="D1319" s="37" t="str">
        <f>VLOOKUP(B1319,SAOM!B$2:H2976,7,0)</f>
        <v>-</v>
      </c>
      <c r="E1319" s="15">
        <v>41201</v>
      </c>
      <c r="F1319" s="15">
        <v>41635</v>
      </c>
      <c r="G1319" s="15">
        <f>VLOOKUP(B1319,SAOM!B$2:D2863,3,0)</f>
        <v>41270</v>
      </c>
      <c r="H1319" s="15">
        <f t="shared" si="74"/>
        <v>41650</v>
      </c>
      <c r="I1319" s="15">
        <v>41218</v>
      </c>
      <c r="J1319" s="12" t="s">
        <v>2335</v>
      </c>
      <c r="K1319" s="37" t="str">
        <f>VLOOKUP(B1319,SAOM!B$2:H2860,4,0)</f>
        <v>A agendar</v>
      </c>
      <c r="L1319" s="12" t="s">
        <v>495</v>
      </c>
      <c r="M1319" s="12" t="s">
        <v>497</v>
      </c>
      <c r="N1319" s="73" t="s">
        <v>9160</v>
      </c>
      <c r="O1319" s="13" t="str">
        <f>VLOOKUP(N1319,Coordenadas!B$2:C2166,2,0)</f>
        <v>CENTRO</v>
      </c>
      <c r="P1319" s="13" t="str">
        <f>VLOOKUP(N1319,Coordenadas!B$2:D2166,3,0)</f>
        <v xml:space="preserve"> 18°16'57.58"S</v>
      </c>
      <c r="Q1319" s="13" t="str">
        <f>VLOOKUP(N1319,Coordenadas!B$2:E2166,4,0)</f>
        <v xml:space="preserve"> 44°13'2.99"O</v>
      </c>
      <c r="R1319" s="37">
        <v>4033</v>
      </c>
      <c r="S1319" s="15" t="s">
        <v>497</v>
      </c>
      <c r="T1319" s="39" t="str">
        <f>VLOOKUP(B1319,SAOM!B$2:M2860,9,0)</f>
        <v>Karina de Moraes Ribeiro Arruda</v>
      </c>
      <c r="U1319" s="15" t="str">
        <f>VLOOKUP(B1319,SAOM!B$2:N2860,10,0)</f>
        <v>RUA ENIR SALES, 25 CENTRO</v>
      </c>
      <c r="V1319" s="39" t="str">
        <f>VLOOKUP(B1319,SAOM!B$2:P2860,12,0)</f>
        <v>(38)3762-1182</v>
      </c>
      <c r="W1319" s="65" t="str">
        <f>VLOOKUP(B1319,SAOM!B$2:O2860,11,0)</f>
        <v>39210-000</v>
      </c>
      <c r="X1319" s="37" t="str">
        <f>VLOOKUP(B1319,SAOM!B$2:Q2860,13,0)</f>
        <v>-</v>
      </c>
      <c r="Y1319" s="15">
        <v>41337</v>
      </c>
      <c r="Z1319" s="13" t="s">
        <v>6071</v>
      </c>
      <c r="AA1319" s="16"/>
      <c r="AB1319" s="32" t="e">
        <f>VLOOKUP(C1319,Relatorios!A$3:B2090,2,0)</f>
        <v>#N/A</v>
      </c>
      <c r="AC1319" s="45"/>
      <c r="AD1319" s="16" t="str">
        <f>VLOOKUP(B1319,SAOM!B$2:T2860,16,0)</f>
        <v>29/11/2012 08:09:06 	Ivan Santos 	Atualizado.  	Pendência Ativação Resolvida
05/11/2012 15:16:24 	Hernan Martins Alves 	Telefone não existe, favor enviar novo contato.   	Pendência Ativação</v>
      </c>
      <c r="AE1319" s="16">
        <f t="shared" si="75"/>
        <v>90</v>
      </c>
      <c r="AF1319" s="16" t="s">
        <v>4492</v>
      </c>
      <c r="AG1319" s="16"/>
      <c r="AH1319" s="51"/>
      <c r="AI1319" s="120"/>
      <c r="AJ1319" s="120"/>
      <c r="AK1319" s="13"/>
    </row>
    <row r="1320" spans="1:37" s="62" customFormat="1" ht="15.75" customHeight="1">
      <c r="A1320" s="43">
        <v>4631</v>
      </c>
      <c r="B1320" s="35">
        <v>4631</v>
      </c>
      <c r="C1320" s="35">
        <v>4631</v>
      </c>
      <c r="D1320" s="37" t="str">
        <f>VLOOKUP(B1320,SAOM!B$2:H2977,7,0)</f>
        <v>SES-SAIA-4631</v>
      </c>
      <c r="E1320" s="28">
        <v>41201</v>
      </c>
      <c r="F1320" s="28">
        <f t="shared" ref="F1320:F1338" si="76">E1320+45</f>
        <v>41246</v>
      </c>
      <c r="G1320" s="28">
        <f>VLOOKUP(B1320,SAOM!B$2:D2864,3,0)</f>
        <v>41246</v>
      </c>
      <c r="H1320" s="28">
        <f t="shared" si="74"/>
        <v>41261</v>
      </c>
      <c r="I1320" s="28">
        <v>41212</v>
      </c>
      <c r="J1320" s="52" t="s">
        <v>511</v>
      </c>
      <c r="K1320" s="35" t="str">
        <f>VLOOKUP(B1320,SAOM!B$2:H2861,4,0)</f>
        <v>Aceito</v>
      </c>
      <c r="L1320" s="12" t="s">
        <v>495</v>
      </c>
      <c r="M1320" s="52" t="s">
        <v>497</v>
      </c>
      <c r="N1320" s="44" t="s">
        <v>9163</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9" t="str">
        <f>VLOOKUP(B1320,SAOM!B$2:M2861,9,0)</f>
        <v>RAFAEL FLORENTINO COSTA</v>
      </c>
      <c r="U1320" s="28" t="str">
        <f>VLOOKUP(B1320,SAOM!B$2:N2861,10,0)</f>
        <v xml:space="preserve"> AVENIDA JOAQUIM RIBEIRO DE GOUVEIA nº 1.507 NOVO HORIZONTE </v>
      </c>
      <c r="V1320" s="59" t="str">
        <f>VLOOKUP(B1320,SAOM!B$2:P2861,12,0)</f>
        <v xml:space="preserve">(34)3251-8505 </v>
      </c>
      <c r="W1320" s="181" t="str">
        <f>VLOOKUP(B1320,SAOM!B$2:O2861,11,0)</f>
        <v>38320-000</v>
      </c>
      <c r="X1320" s="35" t="str">
        <f>VLOOKUP(B1320,SAOM!B$2:Q2861,13,0)</f>
        <v>00:20:0E:10:54:68</v>
      </c>
      <c r="Y1320" s="28">
        <v>41263</v>
      </c>
      <c r="Z1320" s="13" t="s">
        <v>12372</v>
      </c>
      <c r="AA1320" s="60">
        <v>41264</v>
      </c>
      <c r="AB1320" s="32">
        <f>VLOOKUP(C1320,Relatorios!A$3:B2091,2,0)</f>
        <v>41291</v>
      </c>
      <c r="AC1320" s="49"/>
      <c r="AD1320" s="60" t="str">
        <f>VLOOKUP(B1320,SAOM!B$2:T2861,16,0)</f>
        <v>11/11/2012 08:03:38 	Hernan Martins Alves 	Atualizar novo número: (33)8409-2600  	Pendência Ativação</v>
      </c>
      <c r="AE1320" s="60">
        <f t="shared" si="75"/>
        <v>41354</v>
      </c>
      <c r="AF1320" s="60">
        <v>41281</v>
      </c>
      <c r="AG1320" s="60">
        <v>41293</v>
      </c>
      <c r="AH1320" s="187" t="s">
        <v>8981</v>
      </c>
      <c r="AI1320" s="121" t="s">
        <v>14168</v>
      </c>
      <c r="AJ1320" s="121" t="s">
        <v>14659</v>
      </c>
      <c r="AK1320" s="44"/>
    </row>
    <row r="1321" spans="1:37" s="17" customFormat="1" ht="15.75" customHeight="1">
      <c r="A1321" s="43">
        <v>4630</v>
      </c>
      <c r="B1321" s="35">
        <v>4630</v>
      </c>
      <c r="C1321" s="35">
        <v>4630</v>
      </c>
      <c r="D1321" s="37" t="str">
        <f>VLOOKUP(B1321,SAOM!B$2:H2978,7,0)</f>
        <v>SES-SARA-4630</v>
      </c>
      <c r="E1321" s="15">
        <v>41201</v>
      </c>
      <c r="F1321" s="15">
        <f t="shared" si="76"/>
        <v>41246</v>
      </c>
      <c r="G1321" s="15">
        <f>VLOOKUP(B1321,SAOM!B$2:D2865,3,0)</f>
        <v>41246</v>
      </c>
      <c r="H1321" s="15">
        <f t="shared" si="74"/>
        <v>41261</v>
      </c>
      <c r="I1321" s="15" t="s">
        <v>497</v>
      </c>
      <c r="J1321" s="12" t="s">
        <v>511</v>
      </c>
      <c r="K1321" s="37" t="str">
        <f>VLOOKUP(B1321,SAOM!B$2:H2862,4,0)</f>
        <v>Aceito</v>
      </c>
      <c r="L1321" s="12" t="s">
        <v>495</v>
      </c>
      <c r="M1321" s="12" t="s">
        <v>497</v>
      </c>
      <c r="N1321" s="73" t="s">
        <v>9167</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5" t="str">
        <f>VLOOKUP(B1321,SAOM!B$2:O2862,11,0)</f>
        <v>38805-000</v>
      </c>
      <c r="X1321" s="37" t="str">
        <f>VLOOKUP(B1321,SAOM!B$2:Q2862,13,0)</f>
        <v>00:20:0e:10:4a:91</v>
      </c>
      <c r="Y1321" s="15">
        <v>41260</v>
      </c>
      <c r="Z1321" s="13" t="s">
        <v>5316</v>
      </c>
      <c r="AA1321" s="16">
        <v>41260</v>
      </c>
      <c r="AB1321" s="32">
        <f>VLOOKUP(C1321,Relatorios!A$3:B2092,2,0)</f>
        <v>41277</v>
      </c>
      <c r="AC1321" s="45"/>
      <c r="AD1321" s="16" t="str">
        <f>VLOOKUP(B1321,SAOM!B$2:T2862,16,0)</f>
        <v>-</v>
      </c>
      <c r="AE1321" s="16">
        <f t="shared" si="75"/>
        <v>41350</v>
      </c>
      <c r="AF1321" s="16" t="s">
        <v>4492</v>
      </c>
      <c r="AG1321" s="16"/>
      <c r="AH1321" s="51"/>
      <c r="AI1321" s="120"/>
      <c r="AJ1321" s="120"/>
      <c r="AK1321" s="13"/>
    </row>
    <row r="1322" spans="1:37" s="62" customFormat="1" ht="15.75" customHeight="1">
      <c r="A1322" s="43">
        <v>4629</v>
      </c>
      <c r="B1322" s="35">
        <v>4629</v>
      </c>
      <c r="C1322" s="35">
        <v>4629</v>
      </c>
      <c r="D1322" s="37" t="str">
        <f>VLOOKUP(B1322,SAOM!B$2:H2979,7,0)</f>
        <v>SES-SAAS-4629</v>
      </c>
      <c r="E1322" s="28">
        <v>41201</v>
      </c>
      <c r="F1322" s="28">
        <f t="shared" si="76"/>
        <v>41246</v>
      </c>
      <c r="G1322" s="28">
        <f>VLOOKUP(B1322,SAOM!B$2:D2866,3,0)</f>
        <v>41246</v>
      </c>
      <c r="H1322" s="28">
        <f t="shared" si="74"/>
        <v>41261</v>
      </c>
      <c r="I1322" s="28" t="s">
        <v>497</v>
      </c>
      <c r="J1322" s="52" t="s">
        <v>511</v>
      </c>
      <c r="K1322" s="35" t="str">
        <f>VLOOKUP(B1322,SAOM!B$2:H2863,4,0)</f>
        <v>Aceito</v>
      </c>
      <c r="L1322" s="12" t="s">
        <v>495</v>
      </c>
      <c r="M1322" s="52" t="s">
        <v>497</v>
      </c>
      <c r="N1322" s="107" t="s">
        <v>7406</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9" t="str">
        <f>VLOOKUP(B1322,SAOM!B$2:M2863,9,0)</f>
        <v>VIRGINIA DE SOUZA SIMOES</v>
      </c>
      <c r="U1322" s="28" t="str">
        <f>VLOOKUP(B1322,SAOM!B$2:N2863,10,0)</f>
        <v xml:space="preserve"> RUA SÃO VICENTE DE PAULO, S/N CENTRO</v>
      </c>
      <c r="V1322" s="59" t="str">
        <f>VLOOKUP(B1322,SAOM!B$2:P2863,12,0)</f>
        <v>(33)3297-1312</v>
      </c>
      <c r="W1322" s="181" t="str">
        <f>VLOOKUP(B1322,SAOM!B$2:O2863,11,0)</f>
        <v>39725-000</v>
      </c>
      <c r="X1322" s="35" t="str">
        <f>VLOOKUP(B1322,SAOM!B$2:Q2863,13,0)</f>
        <v>00:20:0e:10:54:a7</v>
      </c>
      <c r="Y1322" s="28">
        <v>41256</v>
      </c>
      <c r="Z1322" s="13" t="s">
        <v>6071</v>
      </c>
      <c r="AA1322" s="60">
        <v>41256</v>
      </c>
      <c r="AB1322" s="32" t="str">
        <f>VLOOKUP(C1322,Relatorios!A$3:B2093,2,0)</f>
        <v>Pendente</v>
      </c>
      <c r="AC1322" s="49"/>
      <c r="AD1322" s="60" t="str">
        <f>VLOOKUP(B1322,SAOM!B$2:T2863,16,0)</f>
        <v>-</v>
      </c>
      <c r="AE1322" s="60">
        <f t="shared" si="75"/>
        <v>41346</v>
      </c>
      <c r="AF1322" s="60" t="s">
        <v>4492</v>
      </c>
      <c r="AG1322" s="60"/>
      <c r="AH1322" s="187"/>
      <c r="AI1322" s="121"/>
      <c r="AJ1322" s="121"/>
      <c r="AK1322" s="44"/>
    </row>
    <row r="1323" spans="1:37" s="17" customFormat="1" ht="15.75" customHeight="1">
      <c r="A1323" s="43">
        <v>4628</v>
      </c>
      <c r="B1323" s="35">
        <v>4628</v>
      </c>
      <c r="C1323" s="35">
        <v>4628</v>
      </c>
      <c r="D1323" s="37" t="str">
        <f>VLOOKUP(B1323,SAOM!B$2:H2980,7,0)</f>
        <v>-</v>
      </c>
      <c r="E1323" s="15">
        <v>41201</v>
      </c>
      <c r="F1323" s="15">
        <f t="shared" si="76"/>
        <v>41246</v>
      </c>
      <c r="G1323" s="15">
        <f>VLOOKUP(B1323,SAOM!B$2:D2867,3,0)</f>
        <v>41246</v>
      </c>
      <c r="H1323" s="15">
        <f t="shared" si="74"/>
        <v>41261</v>
      </c>
      <c r="I1323" s="15">
        <v>41283</v>
      </c>
      <c r="J1323" s="12" t="s">
        <v>756</v>
      </c>
      <c r="K1323" s="37" t="str">
        <f>VLOOKUP(B1323,SAOM!B$2:H2864,4,0)</f>
        <v>Paralisado</v>
      </c>
      <c r="L1323" s="12" t="s">
        <v>495</v>
      </c>
      <c r="M1323" s="12" t="s">
        <v>495</v>
      </c>
      <c r="N1323" s="73" t="s">
        <v>9175</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5"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5"/>
        <v>90</v>
      </c>
      <c r="AF1323" s="16" t="s">
        <v>4492</v>
      </c>
      <c r="AG1323" s="16"/>
      <c r="AH1323" s="51"/>
      <c r="AI1323" s="120"/>
      <c r="AJ1323" s="120"/>
      <c r="AK1323" s="13"/>
    </row>
    <row r="1324" spans="1:37" s="62" customFormat="1" ht="15.75" customHeight="1">
      <c r="A1324" s="43">
        <v>4627</v>
      </c>
      <c r="B1324" s="35">
        <v>4627</v>
      </c>
      <c r="C1324" s="35">
        <v>4627</v>
      </c>
      <c r="D1324" s="35" t="str">
        <f>VLOOKUP(B1324,SAOM!B$2:H2981,7,0)</f>
        <v>SES-RUTA-4627</v>
      </c>
      <c r="E1324" s="28">
        <v>41201</v>
      </c>
      <c r="F1324" s="28">
        <f t="shared" si="76"/>
        <v>41246</v>
      </c>
      <c r="G1324" s="28">
        <f>VLOOKUP(B1324,SAOM!B$2:D2868,3,0)</f>
        <v>41246</v>
      </c>
      <c r="H1324" s="28">
        <f t="shared" si="74"/>
        <v>41261</v>
      </c>
      <c r="I1324" s="28" t="s">
        <v>497</v>
      </c>
      <c r="J1324" s="52" t="s">
        <v>511</v>
      </c>
      <c r="K1324" s="35" t="str">
        <f>VLOOKUP(B1324,SAOM!B$2:H2865,4,0)</f>
        <v>Aceito</v>
      </c>
      <c r="L1324" s="52" t="s">
        <v>495</v>
      </c>
      <c r="M1324" s="52" t="s">
        <v>497</v>
      </c>
      <c r="N1324" s="107" t="s">
        <v>9179</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9" t="str">
        <f>VLOOKUP(B1324,SAOM!B$2:M2865,9,0)</f>
        <v>CINTTIA KATTIELY DE ALMEIDA</v>
      </c>
      <c r="U1324" s="28" t="str">
        <f>VLOOKUP(B1324,SAOM!B$2:N2865,10,0)</f>
        <v xml:space="preserve"> AVENIDA MIGUEL DE ALMEIDA - CENTRO</v>
      </c>
      <c r="V1324" s="59" t="str">
        <f>VLOOKUP(B1324,SAOM!B$2:P2865,12,0)</f>
        <v>(38)3843-1159</v>
      </c>
      <c r="W1324" s="181" t="str">
        <f>VLOOKUP(B1324,SAOM!B$2:O2865,11,0)</f>
        <v>39565-000</v>
      </c>
      <c r="X1324" s="35" t="str">
        <f>VLOOKUP(B1324,SAOM!B$2:Q2865,13,0)</f>
        <v>00:20:0E:10:4F:6C</v>
      </c>
      <c r="Y1324" s="28">
        <v>41256</v>
      </c>
      <c r="Z1324" s="44" t="s">
        <v>1981</v>
      </c>
      <c r="AA1324" s="60">
        <v>41256</v>
      </c>
      <c r="AB1324" s="32">
        <f>VLOOKUP(C1324,Relatorios!A$3:B2095,2,0)</f>
        <v>41299</v>
      </c>
      <c r="AC1324" s="49" t="s">
        <v>9685</v>
      </c>
      <c r="AD1324" s="60" t="str">
        <f>VLOOKUP(B1324,SAOM!B$2:T2865,16,0)</f>
        <v>-</v>
      </c>
      <c r="AE1324" s="60">
        <f t="shared" si="75"/>
        <v>41346</v>
      </c>
      <c r="AF1324" s="60" t="s">
        <v>4492</v>
      </c>
      <c r="AG1324" s="60"/>
      <c r="AH1324" s="187"/>
      <c r="AI1324" s="121"/>
      <c r="AJ1324" s="121"/>
      <c r="AK1324" s="44"/>
    </row>
    <row r="1325" spans="1:37" s="17" customFormat="1" ht="15.75" customHeight="1">
      <c r="A1325" s="43">
        <v>4626</v>
      </c>
      <c r="B1325" s="35">
        <v>4626</v>
      </c>
      <c r="C1325" s="35">
        <v>4626</v>
      </c>
      <c r="D1325" s="37" t="str">
        <f>VLOOKUP(B1325,SAOM!B$2:H2982,7,0)</f>
        <v>-</v>
      </c>
      <c r="E1325" s="15">
        <v>41201</v>
      </c>
      <c r="F1325" s="15">
        <f t="shared" si="76"/>
        <v>41246</v>
      </c>
      <c r="G1325" s="15">
        <f>VLOOKUP(B1325,SAOM!B$2:D2869,3,0)</f>
        <v>41246</v>
      </c>
      <c r="H1325" s="15">
        <f t="shared" si="74"/>
        <v>41261</v>
      </c>
      <c r="I1325" s="15">
        <v>41284</v>
      </c>
      <c r="J1325" s="12" t="s">
        <v>756</v>
      </c>
      <c r="K1325" s="37" t="str">
        <f>VLOOKUP(B1325,SAOM!B$2:H2866,4,0)</f>
        <v>Paralisado</v>
      </c>
      <c r="L1325" s="12" t="s">
        <v>495</v>
      </c>
      <c r="M1325" s="12" t="s">
        <v>495</v>
      </c>
      <c r="N1325" s="73" t="s">
        <v>9184</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5"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5"/>
        <v>90</v>
      </c>
      <c r="AF1325" s="16" t="s">
        <v>4492</v>
      </c>
      <c r="AG1325" s="16"/>
      <c r="AH1325" s="51"/>
      <c r="AI1325" s="120"/>
      <c r="AJ1325" s="120"/>
      <c r="AK1325" s="13"/>
    </row>
    <row r="1326" spans="1:37" s="62" customFormat="1" ht="15.75" customHeight="1">
      <c r="A1326" s="43">
        <v>4625</v>
      </c>
      <c r="B1326" s="35">
        <v>4625</v>
      </c>
      <c r="C1326" s="35">
        <v>4625</v>
      </c>
      <c r="D1326" s="37" t="str">
        <f>VLOOKUP(B1326,SAOM!B$2:H2983,7,0)</f>
        <v>SES-RIIS-4625</v>
      </c>
      <c r="E1326" s="28">
        <v>41201</v>
      </c>
      <c r="F1326" s="28">
        <f t="shared" si="76"/>
        <v>41246</v>
      </c>
      <c r="G1326" s="15">
        <f>VLOOKUP(B1326,SAOM!B$2:D2870,3,0)</f>
        <v>41246</v>
      </c>
      <c r="H1326" s="28">
        <f t="shared" si="74"/>
        <v>41261</v>
      </c>
      <c r="I1326" s="28" t="s">
        <v>497</v>
      </c>
      <c r="J1326" s="52" t="s">
        <v>511</v>
      </c>
      <c r="K1326" s="37" t="str">
        <f>VLOOKUP(B1326,SAOM!B$2:H2867,4,0)</f>
        <v>Aceito</v>
      </c>
      <c r="L1326" s="12" t="s">
        <v>495</v>
      </c>
      <c r="M1326" s="52" t="s">
        <v>497</v>
      </c>
      <c r="N1326" s="107" t="s">
        <v>3308</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5" t="str">
        <f>VLOOKUP(B1326,SAOM!B$2:O2867,11,0)</f>
        <v>36335-000</v>
      </c>
      <c r="X1326" s="37" t="str">
        <f>VLOOKUP(B1326,SAOM!B$2:Q2867,13,0)</f>
        <v>00:20:0e:10:55:f5</v>
      </c>
      <c r="Y1326" s="28">
        <v>41234</v>
      </c>
      <c r="Z1326" s="44" t="s">
        <v>5316</v>
      </c>
      <c r="AA1326" s="60">
        <v>41234</v>
      </c>
      <c r="AB1326" s="32">
        <f>VLOOKUP(C1326,Relatorios!A$3:B2097,2,0)</f>
        <v>41277</v>
      </c>
      <c r="AC1326" s="49"/>
      <c r="AD1326" s="16" t="str">
        <f>VLOOKUP(B1326,SAOM!B$2:T2867,16,0)</f>
        <v>-</v>
      </c>
      <c r="AE1326" s="60">
        <f t="shared" si="75"/>
        <v>41324</v>
      </c>
      <c r="AF1326" s="60" t="s">
        <v>4492</v>
      </c>
      <c r="AG1326" s="60"/>
      <c r="AH1326" s="187"/>
      <c r="AI1326" s="121"/>
      <c r="AJ1326" s="121"/>
      <c r="AK1326" s="44"/>
    </row>
    <row r="1327" spans="1:37" s="17" customFormat="1" ht="15.75" customHeight="1">
      <c r="A1327" s="43">
        <v>4624</v>
      </c>
      <c r="B1327" s="35">
        <v>4624</v>
      </c>
      <c r="C1327" s="35">
        <v>4624</v>
      </c>
      <c r="D1327" s="37" t="str">
        <f>VLOOKUP(B1327,SAOM!B$2:H2984,7,0)</f>
        <v>SES-RIBA-4624</v>
      </c>
      <c r="E1327" s="15">
        <v>41201</v>
      </c>
      <c r="F1327" s="15">
        <f t="shared" si="76"/>
        <v>41246</v>
      </c>
      <c r="G1327" s="15">
        <f>VLOOKUP(B1327,SAOM!B$2:D2871,3,0)</f>
        <v>41246</v>
      </c>
      <c r="H1327" s="15">
        <f t="shared" si="74"/>
        <v>41261</v>
      </c>
      <c r="I1327" s="15" t="s">
        <v>497</v>
      </c>
      <c r="J1327" s="12" t="s">
        <v>511</v>
      </c>
      <c r="K1327" s="37" t="str">
        <f>VLOOKUP(B1327,SAOM!B$2:H2868,4,0)</f>
        <v>Aceito</v>
      </c>
      <c r="L1327" s="12" t="s">
        <v>495</v>
      </c>
      <c r="M1327" s="12" t="s">
        <v>497</v>
      </c>
      <c r="N1327" s="73" t="s">
        <v>9191</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5" t="str">
        <f>VLOOKUP(B1327,SAOM!B$2:O2868,11,0)</f>
        <v>36180-000</v>
      </c>
      <c r="X1327" s="37" t="str">
        <f>VLOOKUP(B1327,SAOM!B$2:Q2868,13,0)</f>
        <v>00:20:0E:10:55:AA</v>
      </c>
      <c r="Y1327" s="15">
        <v>41243</v>
      </c>
      <c r="Z1327" s="13" t="s">
        <v>7898</v>
      </c>
      <c r="AA1327" s="16">
        <v>41243</v>
      </c>
      <c r="AB1327" s="32">
        <f>VLOOKUP(C1327,Relatorios!A$3:B2098,2,0)</f>
        <v>41299</v>
      </c>
      <c r="AC1327" s="45"/>
      <c r="AD1327" s="16" t="str">
        <f>VLOOKUP(B1327,SAOM!B$2:T2868,16,0)</f>
        <v>-</v>
      </c>
      <c r="AE1327" s="16">
        <f t="shared" si="75"/>
        <v>41333</v>
      </c>
      <c r="AF1327" s="16" t="s">
        <v>4492</v>
      </c>
      <c r="AG1327" s="16"/>
      <c r="AH1327" s="51"/>
      <c r="AI1327" s="120"/>
      <c r="AJ1327" s="120"/>
      <c r="AK1327" s="13"/>
    </row>
    <row r="1328" spans="1:37" s="17" customFormat="1" ht="15.75" customHeight="1">
      <c r="A1328" s="43">
        <v>4623</v>
      </c>
      <c r="B1328" s="35">
        <v>4623</v>
      </c>
      <c r="C1328" s="35">
        <v>4623</v>
      </c>
      <c r="D1328" s="37" t="str">
        <f>VLOOKUP(B1328,SAOM!B$2:H2985,7,0)</f>
        <v>-</v>
      </c>
      <c r="E1328" s="15">
        <v>41201</v>
      </c>
      <c r="F1328" s="15">
        <f t="shared" si="76"/>
        <v>41246</v>
      </c>
      <c r="G1328" s="15">
        <f>VLOOKUP(B1328,SAOM!B$2:D2872,3,0)</f>
        <v>41246</v>
      </c>
      <c r="H1328" s="15">
        <f t="shared" si="74"/>
        <v>41261</v>
      </c>
      <c r="I1328" s="15">
        <v>41284</v>
      </c>
      <c r="J1328" s="12" t="s">
        <v>756</v>
      </c>
      <c r="K1328" s="37" t="str">
        <f>VLOOKUP(B1328,SAOM!B$2:H2869,4,0)</f>
        <v>Paralisado</v>
      </c>
      <c r="L1328" s="12" t="s">
        <v>495</v>
      </c>
      <c r="M1328" s="12" t="s">
        <v>495</v>
      </c>
      <c r="N1328" s="73" t="s">
        <v>9196</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5"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5"/>
        <v>90</v>
      </c>
      <c r="AF1328" s="16" t="s">
        <v>4492</v>
      </c>
      <c r="AG1328" s="16"/>
      <c r="AH1328" s="51"/>
      <c r="AI1328" s="120"/>
      <c r="AJ1328" s="120"/>
      <c r="AK1328" s="13"/>
    </row>
    <row r="1329" spans="1:37" s="17" customFormat="1" ht="15.75" customHeight="1">
      <c r="A1329" s="43">
        <v>4622</v>
      </c>
      <c r="B1329" s="35">
        <v>4622</v>
      </c>
      <c r="C1329" s="35">
        <v>4622</v>
      </c>
      <c r="D1329" s="37" t="str">
        <f>VLOOKUP(B1329,SAOM!B$2:H2986,7,0)</f>
        <v>SES-RIAS-4622</v>
      </c>
      <c r="E1329" s="15">
        <v>41201</v>
      </c>
      <c r="F1329" s="15">
        <f t="shared" si="76"/>
        <v>41246</v>
      </c>
      <c r="G1329" s="15">
        <f>VLOOKUP(B1329,SAOM!B$2:D2873,3,0)</f>
        <v>41246</v>
      </c>
      <c r="H1329" s="15">
        <f t="shared" si="74"/>
        <v>41261</v>
      </c>
      <c r="I1329" s="15" t="s">
        <v>497</v>
      </c>
      <c r="J1329" s="12" t="s">
        <v>1406</v>
      </c>
      <c r="K1329" s="37" t="str">
        <f>VLOOKUP(B1329,SAOM!B$2:H2870,4,0)</f>
        <v>Agendado</v>
      </c>
      <c r="L1329" s="12" t="s">
        <v>1406</v>
      </c>
      <c r="M1329" s="12" t="s">
        <v>1406</v>
      </c>
      <c r="N1329" s="73"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5"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5"/>
        <v>90</v>
      </c>
      <c r="AF1329" s="16" t="s">
        <v>4492</v>
      </c>
      <c r="AG1329" s="16"/>
      <c r="AH1329" s="51"/>
      <c r="AI1329" s="120"/>
      <c r="AJ1329" s="120"/>
      <c r="AK1329" s="13"/>
    </row>
    <row r="1330" spans="1:37" s="17" customFormat="1" ht="15.75" customHeight="1">
      <c r="A1330" s="43">
        <v>4620</v>
      </c>
      <c r="B1330" s="35">
        <v>4620</v>
      </c>
      <c r="C1330" s="35">
        <v>4620</v>
      </c>
      <c r="D1330" s="37" t="str">
        <f>VLOOKUP(B1330,SAOM!B$2:H2987,7,0)</f>
        <v>SES-PIBA-4620</v>
      </c>
      <c r="E1330" s="15">
        <v>41201</v>
      </c>
      <c r="F1330" s="15">
        <f t="shared" si="76"/>
        <v>41246</v>
      </c>
      <c r="G1330" s="15">
        <f>VLOOKUP(B1330,SAOM!B$2:D2874,3,0)</f>
        <v>41246</v>
      </c>
      <c r="H1330" s="15">
        <f t="shared" si="74"/>
        <v>41261</v>
      </c>
      <c r="I1330" s="15" t="s">
        <v>497</v>
      </c>
      <c r="J1330" s="12" t="s">
        <v>511</v>
      </c>
      <c r="K1330" s="37" t="str">
        <f>VLOOKUP(B1330,SAOM!B$2:H2871,4,0)</f>
        <v>Aceito</v>
      </c>
      <c r="L1330" s="12" t="s">
        <v>495</v>
      </c>
      <c r="M1330" s="12" t="s">
        <v>497</v>
      </c>
      <c r="N1330" s="73" t="s">
        <v>9203</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5" t="str">
        <f>VLOOKUP(B1330,SAOM!B$2:O2871,11,0)</f>
        <v>38210-000</v>
      </c>
      <c r="X1330" s="37" t="str">
        <f>VLOOKUP(B1330,SAOM!B$2:Q2871,13,0)</f>
        <v>00:20:0E:10:54:D2</v>
      </c>
      <c r="Y1330" s="15">
        <v>41283</v>
      </c>
      <c r="Z1330" s="13" t="s">
        <v>14167</v>
      </c>
      <c r="AA1330" s="16">
        <v>41283</v>
      </c>
      <c r="AB1330" s="32">
        <f>VLOOKUP(C1330,Relatorios!A$3:B2101,2,0)</f>
        <v>41299</v>
      </c>
      <c r="AC1330" s="45"/>
      <c r="AD1330" s="16" t="str">
        <f>VLOOKUP(B1330,SAOM!B$2:T2871,16,0)</f>
        <v>-</v>
      </c>
      <c r="AE1330" s="16">
        <f t="shared" si="75"/>
        <v>41373</v>
      </c>
      <c r="AF1330" s="16" t="s">
        <v>4492</v>
      </c>
      <c r="AG1330" s="16"/>
      <c r="AH1330" s="51"/>
      <c r="AI1330" s="120"/>
      <c r="AJ1330" s="120"/>
      <c r="AK1330" s="13"/>
    </row>
    <row r="1331" spans="1:37" s="17" customFormat="1" ht="15.75" customHeight="1">
      <c r="A1331" s="43">
        <v>4619</v>
      </c>
      <c r="B1331" s="35">
        <v>4619</v>
      </c>
      <c r="C1331" s="35">
        <v>4619</v>
      </c>
      <c r="D1331" s="37" t="str">
        <f>VLOOKUP(B1331,SAOM!B$2:H2988,7,0)</f>
        <v>-</v>
      </c>
      <c r="E1331" s="15">
        <v>41201</v>
      </c>
      <c r="F1331" s="15">
        <f t="shared" si="76"/>
        <v>41246</v>
      </c>
      <c r="G1331" s="15">
        <f>VLOOKUP(B1331,SAOM!B$2:D2875,3,0)</f>
        <v>41246</v>
      </c>
      <c r="H1331" s="15">
        <f t="shared" si="74"/>
        <v>41261</v>
      </c>
      <c r="I1331" s="15">
        <v>41224</v>
      </c>
      <c r="J1331" s="12" t="s">
        <v>756</v>
      </c>
      <c r="K1331" s="37" t="str">
        <f>VLOOKUP(B1331,SAOM!B$2:H2872,4,0)</f>
        <v>Paralisado</v>
      </c>
      <c r="L1331" s="12" t="s">
        <v>495</v>
      </c>
      <c r="M1331" s="12" t="s">
        <v>495</v>
      </c>
      <c r="N1331" s="73" t="s">
        <v>9208</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5"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5"/>
        <v>90</v>
      </c>
      <c r="AF1331" s="16" t="s">
        <v>4492</v>
      </c>
      <c r="AG1331" s="16"/>
      <c r="AH1331" s="51"/>
      <c r="AI1331" s="120"/>
      <c r="AJ1331" s="120"/>
      <c r="AK1331" s="13"/>
    </row>
    <row r="1332" spans="1:37" s="62" customFormat="1" ht="15.75" customHeight="1">
      <c r="A1332" s="43">
        <v>4618</v>
      </c>
      <c r="B1332" s="35">
        <v>4618</v>
      </c>
      <c r="C1332" s="35">
        <v>4618</v>
      </c>
      <c r="D1332" s="35" t="str">
        <f>VLOOKUP(B1332,SAOM!B$2:H2989,7,0)</f>
        <v>SES-PITA-4618</v>
      </c>
      <c r="E1332" s="28">
        <v>41201</v>
      </c>
      <c r="F1332" s="28">
        <f t="shared" si="76"/>
        <v>41246</v>
      </c>
      <c r="G1332" s="28">
        <f>VLOOKUP(B1332,SAOM!B$2:D2876,3,0)</f>
        <v>41246</v>
      </c>
      <c r="H1332" s="28">
        <f t="shared" si="74"/>
        <v>41261</v>
      </c>
      <c r="I1332" s="28">
        <v>41208</v>
      </c>
      <c r="J1332" s="52" t="s">
        <v>511</v>
      </c>
      <c r="K1332" s="35" t="str">
        <f>VLOOKUP(B1332,SAOM!B$2:H2873,4,0)</f>
        <v>Aceito</v>
      </c>
      <c r="L1332" s="52" t="s">
        <v>495</v>
      </c>
      <c r="M1332" s="52" t="s">
        <v>497</v>
      </c>
      <c r="N1332" s="107" t="s">
        <v>9213</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9" t="str">
        <f>VLOOKUP(B1332,SAOM!B$2:M2873,9,0)</f>
        <v>LUCIANA SOEIRO MACHADO MIRANDA LOPES DA SILVA</v>
      </c>
      <c r="U1332" s="28" t="str">
        <f>VLOOKUP(B1332,SAOM!B$2:N2873,10,0)</f>
        <v>Avenida JK ,401 CENTRO</v>
      </c>
      <c r="V1332" s="59" t="str">
        <f>VLOOKUP(B1332,SAOM!B$2:P2873,12,0)</f>
        <v>(37)3324-1275</v>
      </c>
      <c r="W1332" s="181" t="str">
        <f>VLOOKUP(B1332,SAOM!B$2:O2873,11,0)</f>
        <v>35585-000</v>
      </c>
      <c r="X1332" s="35" t="str">
        <f>VLOOKUP(B1332,SAOM!B$2:Q2873,13,0)</f>
        <v>00:20:0E:10:55:47</v>
      </c>
      <c r="Y1332" s="28">
        <v>41264</v>
      </c>
      <c r="Z1332" s="44" t="s">
        <v>5316</v>
      </c>
      <c r="AA1332" s="60">
        <v>41281</v>
      </c>
      <c r="AB1332" s="32">
        <f>VLOOKUP(C1332,Relatorios!A$3:B2103,2,0)</f>
        <v>41277</v>
      </c>
      <c r="AC1332" s="49" t="s">
        <v>9685</v>
      </c>
      <c r="AD1332" s="60" t="str">
        <f>VLOOKUP(B1332,SAOM!B$2:T2873,16,0)</f>
        <v>26/11/2012 15:30:37 	Ivan Santos 	Lá(Avenida JK ,401) é RFM e não PSF.  	Agenda Ativacao Aprovada
26/10/2012 11:40:03 	Ivan Santos 	O telefone na farmácia é (37)3324-1275.  	Agenda Ativacao Aprovada</v>
      </c>
      <c r="AE1332" s="60">
        <f t="shared" si="75"/>
        <v>41371</v>
      </c>
      <c r="AF1332" s="60" t="s">
        <v>4492</v>
      </c>
      <c r="AG1332" s="60"/>
      <c r="AH1332" s="187"/>
      <c r="AI1332" s="121"/>
      <c r="AJ1332" s="121"/>
      <c r="AK1332" s="44"/>
    </row>
    <row r="1333" spans="1:37" s="17" customFormat="1" ht="15.75" customHeight="1">
      <c r="A1333" s="43">
        <v>4617</v>
      </c>
      <c r="B1333" s="35">
        <v>4617</v>
      </c>
      <c r="C1333" s="35">
        <v>4617</v>
      </c>
      <c r="D1333" s="37" t="str">
        <f>VLOOKUP(B1333,SAOM!B$2:H2990,7,0)</f>
        <v>-</v>
      </c>
      <c r="E1333" s="15">
        <v>41201</v>
      </c>
      <c r="F1333" s="15">
        <f t="shared" si="76"/>
        <v>41246</v>
      </c>
      <c r="G1333" s="15">
        <f>VLOOKUP(B1333,SAOM!B$2:D2877,3,0)</f>
        <v>41246</v>
      </c>
      <c r="H1333" s="15">
        <f t="shared" si="74"/>
        <v>41261</v>
      </c>
      <c r="I1333" s="15">
        <v>41289</v>
      </c>
      <c r="J1333" s="12" t="s">
        <v>756</v>
      </c>
      <c r="K1333" s="37" t="str">
        <f>VLOOKUP(B1333,SAOM!B$2:H2874,4,0)</f>
        <v>Paralisado</v>
      </c>
      <c r="L1333" s="12" t="s">
        <v>495</v>
      </c>
      <c r="M1333" s="12" t="s">
        <v>502</v>
      </c>
      <c r="N1333" s="73" t="s">
        <v>9216</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5"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5"/>
        <v>90</v>
      </c>
      <c r="AF1333" s="16" t="s">
        <v>4492</v>
      </c>
      <c r="AG1333" s="16"/>
      <c r="AH1333" s="51"/>
      <c r="AI1333" s="120"/>
      <c r="AJ1333" s="120"/>
      <c r="AK1333" s="13"/>
    </row>
    <row r="1334" spans="1:37" s="62" customFormat="1" ht="15.75" customHeight="1">
      <c r="A1334" s="43">
        <v>4616</v>
      </c>
      <c r="B1334" s="35">
        <v>4616</v>
      </c>
      <c r="C1334" s="196">
        <v>4616</v>
      </c>
      <c r="D1334" s="35" t="str">
        <f>VLOOKUP(B1334,SAOM!B$2:H2991,7,0)</f>
        <v>SES-PETA-4616</v>
      </c>
      <c r="E1334" s="28">
        <v>41201</v>
      </c>
      <c r="F1334" s="28">
        <f t="shared" si="76"/>
        <v>41246</v>
      </c>
      <c r="G1334" s="28">
        <f>VLOOKUP(B1334,SAOM!B$2:D2878,3,0)</f>
        <v>41246</v>
      </c>
      <c r="H1334" s="28">
        <f t="shared" si="74"/>
        <v>41261</v>
      </c>
      <c r="I1334" s="28" t="s">
        <v>497</v>
      </c>
      <c r="J1334" s="52" t="s">
        <v>511</v>
      </c>
      <c r="K1334" s="35" t="str">
        <f>VLOOKUP(B1334,SAOM!B$2:H2875,4,0)</f>
        <v>Aceito</v>
      </c>
      <c r="L1334" s="52" t="s">
        <v>495</v>
      </c>
      <c r="M1334" s="52" t="s">
        <v>497</v>
      </c>
      <c r="N1334" s="107" t="s">
        <v>9221</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9" t="str">
        <f>VLOOKUP(B1334,SAOM!B$2:M2875,9,0)</f>
        <v>EDNA MARTINIANO PARADELA LANA</v>
      </c>
      <c r="U1334" s="28" t="str">
        <f>VLOOKUP(B1334,SAOM!B$2:N2875,10,0)</f>
        <v xml:space="preserve"> RUA A , Nº 115 CENTRO</v>
      </c>
      <c r="V1334" s="59" t="str">
        <f>VLOOKUP(B1334,SAOM!B$2:P2875,12,0)</f>
        <v>(31)3896-1214</v>
      </c>
      <c r="W1334" s="181" t="str">
        <f>VLOOKUP(B1334,SAOM!B$2:O2875,11,0)</f>
        <v>36585-000</v>
      </c>
      <c r="X1334" s="35" t="str">
        <f>VLOOKUP(B1334,SAOM!B$2:Q2875,13,0)</f>
        <v>00:20:0e:10:57:c2</v>
      </c>
      <c r="Y1334" s="28">
        <v>41312</v>
      </c>
      <c r="Z1334" s="44" t="s">
        <v>5316</v>
      </c>
      <c r="AA1334" s="60">
        <v>41313</v>
      </c>
      <c r="AB1334" s="61" t="e">
        <f>VLOOKUP(C1334,Relatorios!A$3:B2105,2,0)</f>
        <v>#N/A</v>
      </c>
      <c r="AC1334" s="49"/>
      <c r="AD1334" s="60" t="str">
        <f>VLOOKUP(B1334,SAOM!B$2:T2875,16,0)</f>
        <v>-</v>
      </c>
      <c r="AE1334" s="60">
        <f t="shared" si="75"/>
        <v>41403</v>
      </c>
      <c r="AF1334" s="60" t="s">
        <v>4492</v>
      </c>
      <c r="AG1334" s="60"/>
      <c r="AH1334" s="187"/>
      <c r="AI1334" s="121"/>
      <c r="AJ1334" s="121"/>
      <c r="AK1334" s="44"/>
    </row>
    <row r="1335" spans="1:37" s="62" customFormat="1" ht="15.75" customHeight="1">
      <c r="A1335" s="43">
        <v>4614</v>
      </c>
      <c r="B1335" s="35">
        <v>4614</v>
      </c>
      <c r="C1335" s="35">
        <v>4614</v>
      </c>
      <c r="D1335" s="37" t="str">
        <f>VLOOKUP(B1335,SAOM!B$2:H2992,7,0)</f>
        <v>SES-PABA-4614</v>
      </c>
      <c r="E1335" s="28">
        <v>41201</v>
      </c>
      <c r="F1335" s="28">
        <f t="shared" si="76"/>
        <v>41246</v>
      </c>
      <c r="G1335" s="15">
        <f>VLOOKUP(B1335,SAOM!B$2:D2879,3,0)</f>
        <v>41246</v>
      </c>
      <c r="H1335" s="28">
        <f t="shared" si="74"/>
        <v>41261</v>
      </c>
      <c r="I1335" s="28" t="s">
        <v>497</v>
      </c>
      <c r="J1335" s="52" t="s">
        <v>511</v>
      </c>
      <c r="K1335" s="37" t="str">
        <f>VLOOKUP(B1335,SAOM!B$2:H2876,4,0)</f>
        <v>Aceito</v>
      </c>
      <c r="L1335" s="12" t="s">
        <v>495</v>
      </c>
      <c r="M1335" s="52" t="s">
        <v>497</v>
      </c>
      <c r="N1335" s="107" t="s">
        <v>9226</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5" t="str">
        <f>VLOOKUP(B1335,SAOM!B$2:O2876,11,0)</f>
        <v>35774-000</v>
      </c>
      <c r="X1335" s="37" t="str">
        <f>VLOOKUP(B1335,SAOM!B$2:Q2876,13,0)</f>
        <v>00:20:0E:10:54:6A</v>
      </c>
      <c r="Y1335" s="28">
        <v>41236</v>
      </c>
      <c r="Z1335" s="44" t="s">
        <v>5316</v>
      </c>
      <c r="AA1335" s="60">
        <v>41239</v>
      </c>
      <c r="AB1335" s="32">
        <f>VLOOKUP(C1335,Relatorios!A$3:B2106,2,0)</f>
        <v>41277</v>
      </c>
      <c r="AC1335" s="49"/>
      <c r="AD1335" s="16" t="str">
        <f>VLOOKUP(B1335,SAOM!B$2:T2876,16,0)</f>
        <v>-</v>
      </c>
      <c r="AE1335" s="60">
        <f t="shared" si="75"/>
        <v>41329</v>
      </c>
      <c r="AF1335" s="60" t="s">
        <v>4492</v>
      </c>
      <c r="AG1335" s="60"/>
      <c r="AH1335" s="187"/>
      <c r="AI1335" s="121"/>
      <c r="AJ1335" s="121"/>
      <c r="AK1335" s="44"/>
    </row>
    <row r="1336" spans="1:37" s="62" customFormat="1" ht="15.75" customHeight="1">
      <c r="A1336" s="43">
        <v>4613</v>
      </c>
      <c r="B1336" s="35">
        <v>4613</v>
      </c>
      <c r="C1336" s="35">
        <v>4613</v>
      </c>
      <c r="D1336" s="37" t="str">
        <f>VLOOKUP(B1336,SAOM!B$2:H2993,7,0)</f>
        <v>SES-OLES-4613</v>
      </c>
      <c r="E1336" s="28">
        <v>41201</v>
      </c>
      <c r="F1336" s="28">
        <f t="shared" si="76"/>
        <v>41246</v>
      </c>
      <c r="G1336" s="15">
        <f>VLOOKUP(B1336,SAOM!B$2:D2880,3,0)</f>
        <v>41246</v>
      </c>
      <c r="H1336" s="28">
        <f t="shared" si="74"/>
        <v>41261</v>
      </c>
      <c r="I1336" s="28" t="s">
        <v>497</v>
      </c>
      <c r="J1336" s="52" t="s">
        <v>511</v>
      </c>
      <c r="K1336" s="37" t="str">
        <f>VLOOKUP(B1336,SAOM!B$2:H2877,4,0)</f>
        <v>Aceito</v>
      </c>
      <c r="L1336" s="12" t="s">
        <v>495</v>
      </c>
      <c r="M1336" s="52" t="s">
        <v>497</v>
      </c>
      <c r="N1336" s="107" t="s">
        <v>9231</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5" t="str">
        <f>VLOOKUP(B1336,SAOM!B$2:O2877,11,0)</f>
        <v>36250-000</v>
      </c>
      <c r="X1336" s="37" t="str">
        <f>VLOOKUP(B1336,SAOM!B$2:Q2877,13,0)</f>
        <v>00:20:0E:10:53:69</v>
      </c>
      <c r="Y1336" s="28">
        <v>41234</v>
      </c>
      <c r="Z1336" s="44" t="s">
        <v>7898</v>
      </c>
      <c r="AA1336" s="60">
        <v>41234</v>
      </c>
      <c r="AB1336" s="32">
        <f>VLOOKUP(C1336,Relatorios!A$3:B2107,2,0)</f>
        <v>41277</v>
      </c>
      <c r="AC1336" s="49"/>
      <c r="AD1336" s="16" t="str">
        <f>VLOOKUP(B1336,SAOM!B$2:T2877,16,0)</f>
        <v>-</v>
      </c>
      <c r="AE1336" s="60">
        <f t="shared" si="75"/>
        <v>41324</v>
      </c>
      <c r="AF1336" s="60" t="s">
        <v>4492</v>
      </c>
      <c r="AG1336" s="60"/>
      <c r="AH1336" s="187"/>
      <c r="AI1336" s="121"/>
      <c r="AJ1336" s="121"/>
      <c r="AK1336" s="44"/>
    </row>
    <row r="1337" spans="1:37" s="17" customFormat="1" ht="15.75" customHeight="1">
      <c r="A1337" s="43">
        <v>4612</v>
      </c>
      <c r="B1337" s="35">
        <v>4612</v>
      </c>
      <c r="C1337" s="35">
        <v>4612</v>
      </c>
      <c r="D1337" s="37" t="str">
        <f>VLOOKUP(B1337,SAOM!B$2:H2994,7,0)</f>
        <v>-</v>
      </c>
      <c r="E1337" s="15">
        <v>41201</v>
      </c>
      <c r="F1337" s="15">
        <f t="shared" si="76"/>
        <v>41246</v>
      </c>
      <c r="G1337" s="15">
        <f>VLOOKUP(B1337,SAOM!B$2:D2881,3,0)</f>
        <v>41246</v>
      </c>
      <c r="H1337" s="15">
        <f t="shared" si="74"/>
        <v>41261</v>
      </c>
      <c r="I1337" s="15">
        <v>41289</v>
      </c>
      <c r="J1337" s="12" t="s">
        <v>756</v>
      </c>
      <c r="K1337" s="37" t="str">
        <f>VLOOKUP(B1337,SAOM!B$2:H2878,4,0)</f>
        <v>Paralisado</v>
      </c>
      <c r="L1337" s="12" t="s">
        <v>495</v>
      </c>
      <c r="M1337" s="12" t="s">
        <v>502</v>
      </c>
      <c r="N1337" s="73" t="s">
        <v>9231</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5"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5"/>
        <v>90</v>
      </c>
      <c r="AF1337" s="16" t="s">
        <v>4492</v>
      </c>
      <c r="AG1337" s="16"/>
      <c r="AH1337" s="51"/>
      <c r="AI1337" s="120"/>
      <c r="AJ1337" s="120"/>
      <c r="AK1337" s="13"/>
    </row>
    <row r="1338" spans="1:37" s="17" customFormat="1" ht="15.75" customHeight="1">
      <c r="A1338" s="43">
        <v>4611</v>
      </c>
      <c r="B1338" s="35">
        <v>4611</v>
      </c>
      <c r="C1338" s="35">
        <v>4611</v>
      </c>
      <c r="D1338" s="37" t="str">
        <f>VLOOKUP(B1338,SAOM!B$2:H2995,7,0)</f>
        <v>SES-OLIA-4611</v>
      </c>
      <c r="E1338" s="15">
        <v>41201</v>
      </c>
      <c r="F1338" s="15">
        <f t="shared" si="76"/>
        <v>41246</v>
      </c>
      <c r="G1338" s="15">
        <f>VLOOKUP(B1338,SAOM!B$2:D2882,3,0)</f>
        <v>41246</v>
      </c>
      <c r="H1338" s="15">
        <f t="shared" si="74"/>
        <v>41261</v>
      </c>
      <c r="I1338" s="15" t="s">
        <v>497</v>
      </c>
      <c r="J1338" s="12" t="s">
        <v>511</v>
      </c>
      <c r="K1338" s="37" t="str">
        <f>VLOOKUP(B1338,SAOM!B$2:H2879,4,0)</f>
        <v>Aceito</v>
      </c>
      <c r="L1338" s="12" t="s">
        <v>495</v>
      </c>
      <c r="M1338" s="12" t="s">
        <v>497</v>
      </c>
      <c r="N1338" s="73" t="s">
        <v>9238</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5" t="str">
        <f>VLOOKUP(B1338,SAOM!B$2:O2879,11,0)</f>
        <v>36145-000</v>
      </c>
      <c r="X1338" s="37" t="str">
        <f>VLOOKUP(B1338,SAOM!B$2:Q2879,13,0)</f>
        <v>00:20:0E:10:55:78</v>
      </c>
      <c r="Y1338" s="15">
        <v>41254</v>
      </c>
      <c r="Z1338" s="13" t="s">
        <v>12528</v>
      </c>
      <c r="AA1338" s="16">
        <v>41255</v>
      </c>
      <c r="AB1338" s="32">
        <f>VLOOKUP(C1338,Relatorios!A$3:B2109,2,0)</f>
        <v>41291</v>
      </c>
      <c r="AC1338" s="45"/>
      <c r="AD1338" s="16" t="str">
        <f>VLOOKUP(B1338,SAOM!B$2:T2879,16,0)</f>
        <v>-</v>
      </c>
      <c r="AE1338" s="16">
        <f t="shared" si="75"/>
        <v>41345</v>
      </c>
      <c r="AF1338" s="16" t="s">
        <v>4492</v>
      </c>
      <c r="AG1338" s="16"/>
      <c r="AH1338" s="51"/>
      <c r="AI1338" s="120"/>
      <c r="AJ1338" s="120"/>
      <c r="AK1338" s="13"/>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4"/>
        <v>41262</v>
      </c>
      <c r="I1339" s="15">
        <v>41289</v>
      </c>
      <c r="J1339" s="12" t="s">
        <v>756</v>
      </c>
      <c r="K1339" s="37" t="str">
        <f>VLOOKUP(B1339,SAOM!B$2:H2880,4,0)</f>
        <v>Paralisado</v>
      </c>
      <c r="L1339" s="12" t="s">
        <v>495</v>
      </c>
      <c r="M1339" s="12" t="s">
        <v>502</v>
      </c>
      <c r="N1339" s="13" t="s">
        <v>9243</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5"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5"/>
        <v>90</v>
      </c>
      <c r="AF1339" s="16" t="s">
        <v>4492</v>
      </c>
      <c r="AG1339" s="16"/>
      <c r="AH1339" s="51"/>
      <c r="AI1339" s="120"/>
      <c r="AJ1339" s="120"/>
      <c r="AK1339" s="13"/>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4"/>
        <v>41268</v>
      </c>
      <c r="I1340" s="15">
        <v>41225</v>
      </c>
      <c r="J1340" s="12" t="s">
        <v>12443</v>
      </c>
      <c r="K1340" s="37" t="str">
        <f>VLOOKUP(B1340,SAOM!B$2:H2881,4,0)</f>
        <v>A agendar</v>
      </c>
      <c r="L1340" s="12" t="s">
        <v>495</v>
      </c>
      <c r="M1340" s="12" t="s">
        <v>495</v>
      </c>
      <c r="N1340" s="73" t="s">
        <v>9246</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5"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5"/>
        <v>90</v>
      </c>
      <c r="AF1340" s="16" t="s">
        <v>4492</v>
      </c>
      <c r="AG1340" s="16"/>
      <c r="AH1340" s="51"/>
      <c r="AI1340" s="120"/>
      <c r="AJ1340" s="120"/>
      <c r="AK1340" s="13"/>
    </row>
    <row r="1341" spans="1:37" s="62" customFormat="1" ht="15.75" customHeight="1">
      <c r="A1341" s="43">
        <v>4638</v>
      </c>
      <c r="B1341" s="35">
        <v>4638</v>
      </c>
      <c r="C1341" s="35">
        <v>4638</v>
      </c>
      <c r="D1341" s="35" t="str">
        <f>VLOOKUP(B1341,SAOM!B$2:H2998,7,0)</f>
        <v>SES-SARE-4638</v>
      </c>
      <c r="E1341" s="28">
        <v>41201</v>
      </c>
      <c r="F1341" s="28">
        <f t="shared" ref="F1341:F1384" si="77">E1341+45</f>
        <v>41246</v>
      </c>
      <c r="G1341" s="28">
        <f>VLOOKUP(B1341,SAOM!B$2:D2885,3,0)</f>
        <v>41246</v>
      </c>
      <c r="H1341" s="28">
        <f t="shared" si="74"/>
        <v>41261</v>
      </c>
      <c r="I1341" s="28" t="s">
        <v>497</v>
      </c>
      <c r="J1341" s="52" t="s">
        <v>511</v>
      </c>
      <c r="K1341" s="35" t="str">
        <f>VLOOKUP(B1341,SAOM!B$2:H2882,4,0)</f>
        <v>Aceito</v>
      </c>
      <c r="L1341" s="52" t="s">
        <v>495</v>
      </c>
      <c r="M1341" s="52" t="s">
        <v>497</v>
      </c>
      <c r="N1341" s="107" t="s">
        <v>2540</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9" t="str">
        <f>VLOOKUP(B1341,SAOM!B$2:M2882,9,0)</f>
        <v>LEILA APARECIDA RAMOS VERISSIMO</v>
      </c>
      <c r="U1341" s="28" t="str">
        <f>VLOOKUP(B1341,SAOM!B$2:N2882,10,0)</f>
        <v xml:space="preserve"> RUA JOÃO PINTO DE FARIA nº 1.320 CENTRO</v>
      </c>
      <c r="V1341" s="59" t="str">
        <f>VLOOKUP(B1341,SAOM!B$2:P2882,12,0)</f>
        <v>(32)3426-7127</v>
      </c>
      <c r="W1341" s="181" t="str">
        <f>VLOOKUP(B1341,SAOM!B$2:O2882,11,0)</f>
        <v>36793-000</v>
      </c>
      <c r="X1341" s="35" t="str">
        <f>VLOOKUP(B1341,SAOM!B$2:Q2882,13,0)</f>
        <v>00:20:0e:10:55:49</v>
      </c>
      <c r="Y1341" s="28">
        <v>41283</v>
      </c>
      <c r="Z1341" s="44" t="s">
        <v>13666</v>
      </c>
      <c r="AA1341" s="60">
        <v>41283</v>
      </c>
      <c r="AB1341" s="32">
        <f>VLOOKUP(C1341,Relatorios!A$3:B2112,2,0)</f>
        <v>41299</v>
      </c>
      <c r="AC1341" s="49"/>
      <c r="AD1341" s="60" t="str">
        <f>VLOOKUP(B1341,SAOM!B$2:T2882,16,0)</f>
        <v>-</v>
      </c>
      <c r="AE1341" s="60">
        <f t="shared" si="75"/>
        <v>41373</v>
      </c>
      <c r="AF1341" s="60" t="s">
        <v>4492</v>
      </c>
      <c r="AG1341" s="60"/>
      <c r="AH1341" s="187"/>
      <c r="AI1341" s="121"/>
      <c r="AJ1341" s="121"/>
      <c r="AK1341" s="44"/>
    </row>
    <row r="1342" spans="1:37" s="17" customFormat="1" ht="15.75" customHeight="1">
      <c r="A1342" s="43">
        <v>4639</v>
      </c>
      <c r="B1342" s="35">
        <v>4639</v>
      </c>
      <c r="C1342" s="35">
        <v>4639</v>
      </c>
      <c r="D1342" s="37" t="str">
        <f>VLOOKUP(B1342,SAOM!B$2:H2999,7,0)</f>
        <v>SES-SATA-4639</v>
      </c>
      <c r="E1342" s="15">
        <v>41201</v>
      </c>
      <c r="F1342" s="15">
        <f t="shared" si="77"/>
        <v>41246</v>
      </c>
      <c r="G1342" s="15">
        <f>VLOOKUP(B1342,SAOM!B$2:D2886,3,0)</f>
        <v>41247</v>
      </c>
      <c r="H1342" s="15">
        <f t="shared" si="74"/>
        <v>41261</v>
      </c>
      <c r="I1342" s="15">
        <v>41225</v>
      </c>
      <c r="J1342" s="12" t="s">
        <v>511</v>
      </c>
      <c r="K1342" s="37" t="str">
        <f>VLOOKUP(B1342,SAOM!B$2:H2883,4,0)</f>
        <v>Aceito</v>
      </c>
      <c r="L1342" s="12" t="s">
        <v>495</v>
      </c>
      <c r="M1342" s="12" t="s">
        <v>497</v>
      </c>
      <c r="N1342" s="73" t="s">
        <v>9251</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5" t="str">
        <f>VLOOKUP(B1342,SAOM!B$2:O2883,11,0)</f>
        <v>35334-000</v>
      </c>
      <c r="X1342" s="37" t="str">
        <f>VLOOKUP(B1342,SAOM!B$2:Q2883,13,0)</f>
        <v>00:20:0E:10:54:F2</v>
      </c>
      <c r="Y1342" s="15">
        <v>41263</v>
      </c>
      <c r="Z1342" s="13" t="s">
        <v>13666</v>
      </c>
      <c r="AA1342" s="16">
        <v>41263</v>
      </c>
      <c r="AB1342" s="32" t="str">
        <f>VLOOKUP(C1342,Relatorios!A$3:B2113,2,0)</f>
        <v>Pronto pra ser entregue</v>
      </c>
      <c r="AC1342" s="45"/>
      <c r="AD1342" s="16" t="str">
        <f>VLOOKUP(B1342,SAOM!B$2:T2883,16,0)</f>
        <v>13/11/2012 14:04:10 	Ivan Santos 	Atualizado.  	Pendência Ativação Resolvida
11/11/2012 08:13:05 	Hernan Martins Alves 	Telefone não atende, favor informar novo contato.   	Pendência Ativação</v>
      </c>
      <c r="AE1342" s="16">
        <f t="shared" si="75"/>
        <v>41353</v>
      </c>
      <c r="AF1342" s="16" t="s">
        <v>4492</v>
      </c>
      <c r="AG1342" s="16"/>
      <c r="AH1342" s="51"/>
      <c r="AI1342" s="120"/>
      <c r="AJ1342" s="120"/>
      <c r="AK1342" s="13"/>
    </row>
    <row r="1343" spans="1:37" s="17" customFormat="1" ht="15.75" customHeight="1">
      <c r="A1343" s="43">
        <v>4641</v>
      </c>
      <c r="B1343" s="35">
        <v>4641</v>
      </c>
      <c r="C1343" s="35">
        <v>4641</v>
      </c>
      <c r="D1343" s="37" t="str">
        <f>VLOOKUP(B1343,SAOM!B$2:H3000,7,0)</f>
        <v>SES-SAGO-4641</v>
      </c>
      <c r="E1343" s="15">
        <v>41201</v>
      </c>
      <c r="F1343" s="15">
        <f t="shared" si="77"/>
        <v>41246</v>
      </c>
      <c r="G1343" s="15">
        <f>VLOOKUP(B1343,SAOM!B$2:D2887,3,0)</f>
        <v>41246</v>
      </c>
      <c r="H1343" s="15">
        <f t="shared" si="74"/>
        <v>41261</v>
      </c>
      <c r="I1343" s="15" t="s">
        <v>497</v>
      </c>
      <c r="J1343" s="12" t="s">
        <v>511</v>
      </c>
      <c r="K1343" s="37" t="str">
        <f>VLOOKUP(B1343,SAOM!B$2:H2884,4,0)</f>
        <v>Aceito</v>
      </c>
      <c r="L1343" s="12" t="s">
        <v>495</v>
      </c>
      <c r="M1343" s="12" t="s">
        <v>497</v>
      </c>
      <c r="N1343" s="73" t="s">
        <v>9256</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5" t="str">
        <f>VLOOKUP(B1343,SAOM!B$2:O2884,11,0)</f>
        <v>36350-000</v>
      </c>
      <c r="X1343" s="37" t="str">
        <f>VLOOKUP(B1343,SAOM!B$2:Q2884,13,0)</f>
        <v>00:20:0E:10:54:DE</v>
      </c>
      <c r="Y1343" s="15">
        <v>41261</v>
      </c>
      <c r="Z1343" s="13" t="s">
        <v>12528</v>
      </c>
      <c r="AA1343" s="16">
        <v>41261</v>
      </c>
      <c r="AB1343" s="32">
        <f>VLOOKUP(C1343,Relatorios!A$3:B2114,2,0)</f>
        <v>41291</v>
      </c>
      <c r="AC1343" s="45"/>
      <c r="AD1343" s="16" t="str">
        <f>VLOOKUP(B1343,SAOM!B$2:T2884,16,0)</f>
        <v>-</v>
      </c>
      <c r="AE1343" s="16">
        <f t="shared" si="75"/>
        <v>41351</v>
      </c>
      <c r="AF1343" s="16" t="s">
        <v>4492</v>
      </c>
      <c r="AG1343" s="16"/>
      <c r="AH1343" s="51"/>
      <c r="AI1343" s="120"/>
      <c r="AJ1343" s="120"/>
      <c r="AK1343" s="13"/>
    </row>
    <row r="1344" spans="1:37" s="62" customFormat="1" ht="15.75" customHeight="1">
      <c r="A1344" s="43">
        <v>4640</v>
      </c>
      <c r="B1344" s="35">
        <v>4640</v>
      </c>
      <c r="C1344" s="35">
        <v>4640</v>
      </c>
      <c r="D1344" s="37" t="str">
        <f>VLOOKUP(B1344,SAOM!B$2:H3001,7,0)</f>
        <v>SES-SADE-4640</v>
      </c>
      <c r="E1344" s="28">
        <v>41201</v>
      </c>
      <c r="F1344" s="28">
        <f t="shared" si="77"/>
        <v>41246</v>
      </c>
      <c r="G1344" s="15">
        <f>VLOOKUP(B1344,SAOM!B$2:D2888,3,0)</f>
        <v>41246</v>
      </c>
      <c r="H1344" s="28">
        <f t="shared" si="74"/>
        <v>41261</v>
      </c>
      <c r="I1344" s="28" t="s">
        <v>497</v>
      </c>
      <c r="J1344" s="52" t="s">
        <v>511</v>
      </c>
      <c r="K1344" s="37" t="str">
        <f>VLOOKUP(B1344,SAOM!B$2:H2885,4,0)</f>
        <v>Aceito</v>
      </c>
      <c r="L1344" s="12" t="s">
        <v>495</v>
      </c>
      <c r="M1344" s="52" t="s">
        <v>497</v>
      </c>
      <c r="N1344" s="107" t="s">
        <v>9261</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5" t="str">
        <f>VLOOKUP(B1344,SAOM!B$2:O2885,11,0)</f>
        <v>37467-000</v>
      </c>
      <c r="X1344" s="37" t="str">
        <f>VLOOKUP(B1344,SAOM!B$2:Q2885,13,0)</f>
        <v>00:20:0e:10:54:71</v>
      </c>
      <c r="Y1344" s="28">
        <v>41235</v>
      </c>
      <c r="Z1344" s="44" t="s">
        <v>5739</v>
      </c>
      <c r="AA1344" s="60">
        <v>41236</v>
      </c>
      <c r="AB1344" s="32">
        <f>VLOOKUP(C1344,Relatorios!A$3:B2115,2,0)</f>
        <v>41291</v>
      </c>
      <c r="AC1344" s="49"/>
      <c r="AD1344" s="16" t="str">
        <f>VLOOKUP(B1344,SAOM!B$2:T2885,16,0)</f>
        <v>-</v>
      </c>
      <c r="AE1344" s="60">
        <f t="shared" si="75"/>
        <v>41326</v>
      </c>
      <c r="AF1344" s="60" t="s">
        <v>4492</v>
      </c>
      <c r="AG1344" s="60"/>
      <c r="AH1344" s="187"/>
      <c r="AI1344" s="121"/>
      <c r="AJ1344" s="121"/>
      <c r="AK1344" s="44"/>
    </row>
    <row r="1345" spans="1:37" s="62" customFormat="1" ht="15.75" customHeight="1">
      <c r="A1345" s="43">
        <v>4642</v>
      </c>
      <c r="B1345" s="35">
        <v>4642</v>
      </c>
      <c r="C1345" s="35">
        <v>4642</v>
      </c>
      <c r="D1345" s="37" t="str">
        <f>VLOOKUP(B1345,SAOM!B$2:H3002,7,0)</f>
        <v>SES-SETO-4642</v>
      </c>
      <c r="E1345" s="28">
        <v>41201</v>
      </c>
      <c r="F1345" s="28">
        <f t="shared" si="77"/>
        <v>41246</v>
      </c>
      <c r="G1345" s="15">
        <f>VLOOKUP(B1345,SAOM!B$2:D2889,3,0)</f>
        <v>41246</v>
      </c>
      <c r="H1345" s="28">
        <f t="shared" si="74"/>
        <v>41261</v>
      </c>
      <c r="I1345" s="28" t="s">
        <v>497</v>
      </c>
      <c r="J1345" s="52" t="s">
        <v>511</v>
      </c>
      <c r="K1345" s="37" t="str">
        <f>VLOOKUP(B1345,SAOM!B$2:H2886,4,0)</f>
        <v>Aceito</v>
      </c>
      <c r="L1345" s="12" t="s">
        <v>495</v>
      </c>
      <c r="M1345" s="52" t="s">
        <v>497</v>
      </c>
      <c r="N1345" s="107" t="s">
        <v>9266</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5" t="str">
        <f>VLOOKUP(B1345,SAOM!B$2:O2886,11,0)</f>
        <v>37558-000</v>
      </c>
      <c r="X1345" s="37" t="str">
        <f>VLOOKUP(B1345,SAOM!B$2:Q2886,13,0)</f>
        <v>00:20:0E:10:55:21</v>
      </c>
      <c r="Y1345" s="28">
        <v>41208</v>
      </c>
      <c r="Z1345" s="44" t="s">
        <v>5739</v>
      </c>
      <c r="AA1345" s="60">
        <v>41208</v>
      </c>
      <c r="AB1345" s="32">
        <f>VLOOKUP(C1345,Relatorios!A$3:B2116,2,0)</f>
        <v>41254</v>
      </c>
      <c r="AC1345" s="49"/>
      <c r="AD1345" s="16" t="str">
        <f>VLOOKUP(B1345,SAOM!B$2:T2886,16,0)</f>
        <v>-</v>
      </c>
      <c r="AE1345" s="60">
        <f t="shared" si="75"/>
        <v>41298</v>
      </c>
      <c r="AF1345" s="60" t="s">
        <v>4492</v>
      </c>
      <c r="AG1345" s="60"/>
      <c r="AH1345" s="187"/>
      <c r="AI1345" s="121"/>
      <c r="AJ1345" s="121"/>
      <c r="AK1345" s="44"/>
    </row>
    <row r="1346" spans="1:37" s="62" customFormat="1" ht="15.75" customHeight="1">
      <c r="A1346" s="43">
        <v>4643</v>
      </c>
      <c r="B1346" s="35">
        <v>4643</v>
      </c>
      <c r="C1346" s="35">
        <v>4643</v>
      </c>
      <c r="D1346" s="37" t="str">
        <f>VLOOKUP(B1346,SAOM!B$2:H3003,7,0)</f>
        <v>SES-SEES-4643</v>
      </c>
      <c r="E1346" s="28">
        <v>41201</v>
      </c>
      <c r="F1346" s="28">
        <f t="shared" si="77"/>
        <v>41246</v>
      </c>
      <c r="G1346" s="15">
        <f>VLOOKUP(B1346,SAOM!B$2:D2890,3,0)</f>
        <v>41246</v>
      </c>
      <c r="H1346" s="28">
        <f t="shared" si="74"/>
        <v>41261</v>
      </c>
      <c r="I1346" s="28" t="s">
        <v>497</v>
      </c>
      <c r="J1346" s="52" t="s">
        <v>511</v>
      </c>
      <c r="K1346" s="37" t="str">
        <f>VLOOKUP(B1346,SAOM!B$2:H2887,4,0)</f>
        <v>Aceito</v>
      </c>
      <c r="L1346" s="12" t="s">
        <v>495</v>
      </c>
      <c r="M1346" s="52" t="s">
        <v>497</v>
      </c>
      <c r="N1346" s="107" t="s">
        <v>9271</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5" t="str">
        <f>VLOOKUP(B1346,SAOM!B$2:O2887,11,0)</f>
        <v>39190-000</v>
      </c>
      <c r="X1346" s="37" t="str">
        <f>VLOOKUP(B1346,SAOM!B$2:Q2887,13,0)</f>
        <v>00:20:0e:10:55:33</v>
      </c>
      <c r="Y1346" s="28">
        <v>41253</v>
      </c>
      <c r="Z1346" s="13" t="s">
        <v>6071</v>
      </c>
      <c r="AA1346" s="60">
        <v>41254</v>
      </c>
      <c r="AB1346" s="32">
        <f>VLOOKUP(C1346,Relatorios!A$3:B2117,2,0)</f>
        <v>41277</v>
      </c>
      <c r="AC1346" s="49"/>
      <c r="AD1346" s="16" t="str">
        <f>VLOOKUP(B1346,SAOM!B$2:T2887,16,0)</f>
        <v>-</v>
      </c>
      <c r="AE1346" s="60">
        <f t="shared" si="75"/>
        <v>41344</v>
      </c>
      <c r="AF1346" s="60" t="s">
        <v>4492</v>
      </c>
      <c r="AG1346" s="60"/>
      <c r="AH1346" s="187"/>
      <c r="AI1346" s="121"/>
      <c r="AJ1346" s="121"/>
      <c r="AK1346" s="44"/>
    </row>
    <row r="1347" spans="1:37" s="62" customFormat="1" ht="15.75" customHeight="1">
      <c r="A1347" s="43">
        <v>4644</v>
      </c>
      <c r="B1347" s="35">
        <v>4644</v>
      </c>
      <c r="C1347" s="35">
        <v>4644</v>
      </c>
      <c r="D1347" s="37" t="str">
        <f>VLOOKUP(B1347,SAOM!B$2:H3004,7,0)</f>
        <v>SES-SEGA-4644</v>
      </c>
      <c r="E1347" s="28">
        <v>41201</v>
      </c>
      <c r="F1347" s="28">
        <f t="shared" si="77"/>
        <v>41246</v>
      </c>
      <c r="G1347" s="15">
        <f>VLOOKUP(B1347,SAOM!B$2:D2891,3,0)</f>
        <v>41246</v>
      </c>
      <c r="H1347" s="28">
        <f t="shared" si="74"/>
        <v>41261</v>
      </c>
      <c r="I1347" s="28" t="s">
        <v>497</v>
      </c>
      <c r="J1347" s="52" t="s">
        <v>511</v>
      </c>
      <c r="K1347" s="37" t="str">
        <f>VLOOKUP(B1347,SAOM!B$2:H2888,4,0)</f>
        <v>Aceito</v>
      </c>
      <c r="L1347" s="52" t="s">
        <v>12371</v>
      </c>
      <c r="M1347" s="52" t="s">
        <v>497</v>
      </c>
      <c r="N1347" s="44" t="s">
        <v>9276</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5" t="str">
        <f>VLOOKUP(B1347,SAOM!B$2:O2888,11,0)</f>
        <v>37454-000</v>
      </c>
      <c r="X1347" s="37" t="str">
        <f>VLOOKUP(B1347,SAOM!B$2:Q2888,13,0)</f>
        <v>00:20:0e:10:56:96</v>
      </c>
      <c r="Y1347" s="28">
        <v>41254</v>
      </c>
      <c r="Z1347" s="44" t="s">
        <v>12526</v>
      </c>
      <c r="AA1347" s="60">
        <v>41255</v>
      </c>
      <c r="AB1347" s="32">
        <f>VLOOKUP(C1347,Relatorios!A$3:B2118,2,0)</f>
        <v>41257</v>
      </c>
      <c r="AC1347" s="49"/>
      <c r="AD1347" s="16" t="str">
        <f>VLOOKUP(B1347,SAOM!B$2:T2888,16,0)</f>
        <v>-</v>
      </c>
      <c r="AE1347" s="60">
        <f t="shared" si="75"/>
        <v>41345</v>
      </c>
      <c r="AF1347" s="60" t="s">
        <v>4492</v>
      </c>
      <c r="AG1347" s="60"/>
      <c r="AH1347" s="187"/>
      <c r="AI1347" s="121"/>
      <c r="AJ1347" s="121"/>
      <c r="AK1347" s="44"/>
    </row>
    <row r="1348" spans="1:37" s="62" customFormat="1" ht="15.75" customHeight="1">
      <c r="A1348" s="43">
        <v>4645</v>
      </c>
      <c r="B1348" s="35">
        <v>4645</v>
      </c>
      <c r="C1348" s="35">
        <v>4645</v>
      </c>
      <c r="D1348" s="35" t="str">
        <f>VLOOKUP(B1348,SAOM!B$2:H3005,7,0)</f>
        <v>SES-SEAS-4645</v>
      </c>
      <c r="E1348" s="28">
        <v>41201</v>
      </c>
      <c r="F1348" s="28">
        <f t="shared" si="77"/>
        <v>41246</v>
      </c>
      <c r="G1348" s="28">
        <f>VLOOKUP(B1348,SAOM!B$2:D2892,3,0)</f>
        <v>41246</v>
      </c>
      <c r="H1348" s="28">
        <f t="shared" si="74"/>
        <v>41261</v>
      </c>
      <c r="I1348" s="28" t="s">
        <v>497</v>
      </c>
      <c r="J1348" s="52" t="s">
        <v>511</v>
      </c>
      <c r="K1348" s="35" t="str">
        <f>VLOOKUP(B1348,SAOM!B$2:H2889,4,0)</f>
        <v>Agendado</v>
      </c>
      <c r="L1348" s="52" t="s">
        <v>495</v>
      </c>
      <c r="M1348" s="52" t="s">
        <v>497</v>
      </c>
      <c r="N1348" s="44" t="s">
        <v>9281</v>
      </c>
      <c r="O1348" s="44" t="str">
        <f>VLOOKUP(N1348,Coordenadas!B$2:C2195,2,0)</f>
        <v>CENTRO</v>
      </c>
      <c r="P1348" s="44" t="str">
        <f>VLOOKUP(N1348,Coordenadas!B$2:D2195,3,0)</f>
        <v xml:space="preserve"> 18°20'40.44"S</v>
      </c>
      <c r="Q1348" s="44" t="str">
        <f>VLOOKUP(N1348,Coordenadas!B$2:E2195,4,0)</f>
        <v xml:space="preserve"> 43°10'31.71"O</v>
      </c>
      <c r="R1348" s="35">
        <v>4033</v>
      </c>
      <c r="S1348" s="28">
        <v>41236</v>
      </c>
      <c r="T1348" s="59" t="str">
        <f>VLOOKUP(B1348,SAOM!B$2:M2889,9,0)</f>
        <v>FLÁVIA CRISTINA SIMAN CHAVES</v>
      </c>
      <c r="U1348" s="28" t="str">
        <f>VLOOKUP(B1348,SAOM!B$2:N2889,10,0)</f>
        <v xml:space="preserve"> RUA DEPUTADO FRANCELINO PEREIRA, nº 376 CENTRO</v>
      </c>
      <c r="V1348" s="59" t="str">
        <f>VLOOKUP(B1348,SAOM!B$2:P2889,12,0)</f>
        <v>(38)3547-1374</v>
      </c>
      <c r="W1348" s="181" t="str">
        <f>VLOOKUP(B1348,SAOM!B$2:O2889,11,0)</f>
        <v>39165-000</v>
      </c>
      <c r="X1348" s="35" t="str">
        <f>VLOOKUP(B1348,SAOM!B$2:Q2889,13,0)</f>
        <v>00:20:0e:10:54</v>
      </c>
      <c r="Y1348" s="28">
        <v>41236</v>
      </c>
      <c r="Z1348" s="44" t="s">
        <v>6071</v>
      </c>
      <c r="AA1348" s="60">
        <v>41236</v>
      </c>
      <c r="AB1348" s="61" t="str">
        <f>VLOOKUP(C1348,Relatorios!A$3:B2119,2,0)</f>
        <v>Pendente</v>
      </c>
      <c r="AC1348" s="49" t="s">
        <v>9685</v>
      </c>
      <c r="AD1348" s="60" t="str">
        <f>VLOOKUP(B1348,SAOM!B$2:T2889,16,0)</f>
        <v>-</v>
      </c>
      <c r="AE1348" s="60">
        <f t="shared" si="75"/>
        <v>41326</v>
      </c>
      <c r="AF1348" s="60" t="s">
        <v>4492</v>
      </c>
      <c r="AG1348" s="60"/>
      <c r="AH1348" s="187"/>
      <c r="AI1348" s="121"/>
      <c r="AJ1348" s="121"/>
      <c r="AK1348" s="44"/>
    </row>
    <row r="1349" spans="1:37" s="62" customFormat="1" ht="15.75" customHeight="1">
      <c r="A1349" s="43">
        <v>4646</v>
      </c>
      <c r="B1349" s="35">
        <v>4646</v>
      </c>
      <c r="C1349" s="35">
        <v>4646</v>
      </c>
      <c r="D1349" s="37" t="str">
        <f>VLOOKUP(B1349,SAOM!B$2:H3006,7,0)</f>
        <v>SES-SEOS-4646</v>
      </c>
      <c r="E1349" s="28">
        <v>41201</v>
      </c>
      <c r="F1349" s="28">
        <f t="shared" si="77"/>
        <v>41246</v>
      </c>
      <c r="G1349" s="15">
        <f>VLOOKUP(B1349,SAOM!B$2:D2893,3,0)</f>
        <v>41246</v>
      </c>
      <c r="H1349" s="28">
        <f t="shared" si="74"/>
        <v>41261</v>
      </c>
      <c r="I1349" s="28" t="s">
        <v>497</v>
      </c>
      <c r="J1349" s="52" t="s">
        <v>511</v>
      </c>
      <c r="K1349" s="37" t="str">
        <f>VLOOKUP(B1349,SAOM!B$2:H2890,4,0)</f>
        <v>Aceito</v>
      </c>
      <c r="L1349" s="12" t="s">
        <v>495</v>
      </c>
      <c r="M1349" s="52" t="s">
        <v>497</v>
      </c>
      <c r="N1349" s="44" t="s">
        <v>9286</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5" t="str">
        <f>VLOOKUP(B1349,SAOM!B$2:O2890,11,0)</f>
        <v>37452-000</v>
      </c>
      <c r="X1349" s="37" t="str">
        <f>VLOOKUP(B1349,SAOM!B$2:Q2890,13,0)</f>
        <v>00:20:0E:10:4C:58</v>
      </c>
      <c r="Y1349" s="28">
        <v>41242</v>
      </c>
      <c r="Z1349" s="44" t="s">
        <v>5316</v>
      </c>
      <c r="AA1349" s="60">
        <v>41242</v>
      </c>
      <c r="AB1349" s="32">
        <f>VLOOKUP(C1349,Relatorios!A$3:B2120,2,0)</f>
        <v>41277</v>
      </c>
      <c r="AC1349" s="49"/>
      <c r="AD1349" s="16" t="str">
        <f>VLOOKUP(B1349,SAOM!B$2:T2890,16,0)</f>
        <v>-</v>
      </c>
      <c r="AE1349" s="60">
        <f t="shared" si="75"/>
        <v>41332</v>
      </c>
      <c r="AF1349" s="60" t="s">
        <v>4492</v>
      </c>
      <c r="AG1349" s="60"/>
      <c r="AH1349" s="187"/>
      <c r="AI1349" s="121"/>
      <c r="AJ1349" s="121"/>
      <c r="AK1349" s="44"/>
    </row>
    <row r="1350" spans="1:37" s="62" customFormat="1" ht="15.75" customHeight="1">
      <c r="A1350" s="43">
        <v>4647</v>
      </c>
      <c r="B1350" s="35">
        <v>4647</v>
      </c>
      <c r="C1350" s="35">
        <v>4647</v>
      </c>
      <c r="D1350" s="37" t="str">
        <f>VLOOKUP(B1350,SAOM!B$2:H3007,7,0)</f>
        <v>SES-TIES-4647</v>
      </c>
      <c r="E1350" s="28">
        <v>41201</v>
      </c>
      <c r="F1350" s="28">
        <f t="shared" si="77"/>
        <v>41246</v>
      </c>
      <c r="G1350" s="15">
        <f>VLOOKUP(B1350,SAOM!B$2:D2894,3,0)</f>
        <v>41246</v>
      </c>
      <c r="H1350" s="28">
        <f t="shared" si="74"/>
        <v>41261</v>
      </c>
      <c r="I1350" s="28" t="s">
        <v>497</v>
      </c>
      <c r="J1350" s="52" t="s">
        <v>511</v>
      </c>
      <c r="K1350" s="37" t="str">
        <f>VLOOKUP(B1350,SAOM!B$2:H2891,4,0)</f>
        <v>Aceito</v>
      </c>
      <c r="L1350" s="12" t="s">
        <v>495</v>
      </c>
      <c r="M1350" s="52" t="s">
        <v>497</v>
      </c>
      <c r="N1350" s="107" t="s">
        <v>9291</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f>VLOOKUP(B1350,SAOM!B$2:P2891,12,0)</f>
        <v>3233552422</v>
      </c>
      <c r="W1350" s="65" t="str">
        <f>VLOOKUP(B1350,SAOM!B$2:O2891,11,0)</f>
        <v>36325-000</v>
      </c>
      <c r="X1350" s="37" t="str">
        <f>VLOOKUP(B1350,SAOM!B$2:Q2891,13,0)</f>
        <v>00:20:0E:10:54:7C</v>
      </c>
      <c r="Y1350" s="28">
        <v>41235</v>
      </c>
      <c r="Z1350" s="44" t="s">
        <v>5316</v>
      </c>
      <c r="AA1350" s="60">
        <v>41235</v>
      </c>
      <c r="AB1350" s="32">
        <f>VLOOKUP(C1350,Relatorios!A$3:B2121,2,0)</f>
        <v>41277</v>
      </c>
      <c r="AC1350" s="49"/>
      <c r="AD1350" s="16" t="str">
        <f>VLOOKUP(B1350,SAOM!B$2:T2891,16,0)</f>
        <v>-</v>
      </c>
      <c r="AE1350" s="60">
        <f t="shared" si="75"/>
        <v>41325</v>
      </c>
      <c r="AF1350" s="60" t="s">
        <v>4492</v>
      </c>
      <c r="AG1350" s="60"/>
      <c r="AH1350" s="187"/>
      <c r="AI1350" s="121"/>
      <c r="AJ1350" s="121"/>
      <c r="AK1350" s="44"/>
    </row>
    <row r="1351" spans="1:37" s="17" customFormat="1" ht="15.75" customHeight="1">
      <c r="A1351" s="43">
        <v>4648</v>
      </c>
      <c r="B1351" s="35">
        <v>4648</v>
      </c>
      <c r="C1351" s="35">
        <v>4648</v>
      </c>
      <c r="D1351" s="37" t="str">
        <f>VLOOKUP(B1351,SAOM!B$2:H3008,7,0)</f>
        <v>-</v>
      </c>
      <c r="E1351" s="15">
        <v>41201</v>
      </c>
      <c r="F1351" s="15">
        <f t="shared" si="77"/>
        <v>41246</v>
      </c>
      <c r="G1351" s="15">
        <f>VLOOKUP(B1351,SAOM!B$2:D2895,3,0)</f>
        <v>41246</v>
      </c>
      <c r="H1351" s="15">
        <f t="shared" si="74"/>
        <v>41261</v>
      </c>
      <c r="I1351" s="15">
        <v>41289</v>
      </c>
      <c r="J1351" s="12" t="s">
        <v>756</v>
      </c>
      <c r="K1351" s="37" t="str">
        <f>VLOOKUP(B1351,SAOM!B$2:H2892,4,0)</f>
        <v>Paralisado</v>
      </c>
      <c r="L1351" s="12" t="s">
        <v>495</v>
      </c>
      <c r="M1351" s="12" t="s">
        <v>495</v>
      </c>
      <c r="N1351" s="73" t="s">
        <v>9295</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5"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5"/>
        <v>90</v>
      </c>
      <c r="AF1351" s="16" t="s">
        <v>4492</v>
      </c>
      <c r="AG1351" s="16"/>
      <c r="AH1351" s="51"/>
      <c r="AI1351" s="120"/>
      <c r="AJ1351" s="120"/>
      <c r="AK1351" s="13"/>
    </row>
    <row r="1352" spans="1:37" s="62" customFormat="1" ht="15.75" customHeight="1">
      <c r="A1352" s="43">
        <v>4621</v>
      </c>
      <c r="B1352" s="35">
        <v>4621</v>
      </c>
      <c r="C1352" s="35">
        <v>4621</v>
      </c>
      <c r="D1352" s="37" t="str">
        <f>VLOOKUP(B1352,SAOM!B$2:H3009,7,0)</f>
        <v>SES-PODO-4621</v>
      </c>
      <c r="E1352" s="28">
        <v>41201</v>
      </c>
      <c r="F1352" s="28">
        <f t="shared" si="77"/>
        <v>41246</v>
      </c>
      <c r="G1352" s="15">
        <f>VLOOKUP(B1352,SAOM!B$2:D2896,3,0)</f>
        <v>41246</v>
      </c>
      <c r="H1352" s="28">
        <f t="shared" si="74"/>
        <v>41261</v>
      </c>
      <c r="I1352" s="28" t="s">
        <v>497</v>
      </c>
      <c r="J1352" s="52" t="s">
        <v>511</v>
      </c>
      <c r="K1352" s="37" t="str">
        <f>VLOOKUP(B1352,SAOM!B$2:H2893,4,0)</f>
        <v>Aceito</v>
      </c>
      <c r="L1352" s="12" t="s">
        <v>495</v>
      </c>
      <c r="M1352" s="52" t="s">
        <v>497</v>
      </c>
      <c r="N1352" s="44" t="s">
        <v>7445</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5" t="str">
        <f>VLOOKUP(B1352,SAOM!B$2:O2893,11,0)</f>
        <v>37757-000</v>
      </c>
      <c r="X1352" s="37" t="str">
        <f>VLOOKUP(B1352,SAOM!B$2:Q2893,13,0)</f>
        <v>00:20:0e:10:55:74</v>
      </c>
      <c r="Y1352" s="28">
        <v>41248</v>
      </c>
      <c r="Z1352" s="13" t="s">
        <v>5739</v>
      </c>
      <c r="AA1352" s="60">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60">
        <f t="shared" si="75"/>
        <v>41338</v>
      </c>
      <c r="AF1352" s="60" t="s">
        <v>4492</v>
      </c>
      <c r="AG1352" s="60"/>
      <c r="AH1352" s="187"/>
      <c r="AI1352" s="121"/>
      <c r="AJ1352" s="121"/>
      <c r="AK1352" s="44"/>
    </row>
    <row r="1353" spans="1:37" s="216" customFormat="1" ht="15.75" customHeight="1">
      <c r="A1353" s="43">
        <v>5510</v>
      </c>
      <c r="B1353" s="35">
        <v>5510</v>
      </c>
      <c r="C1353" s="35">
        <v>5510</v>
      </c>
      <c r="D1353" s="37" t="str">
        <f>VLOOKUP(B1353,SAOM!B$2:H3010,7,0)</f>
        <v>SES-SAEI-5510</v>
      </c>
      <c r="E1353" s="28">
        <v>41221</v>
      </c>
      <c r="F1353" s="28">
        <f t="shared" si="77"/>
        <v>41266</v>
      </c>
      <c r="G1353" s="15">
        <f>VLOOKUP(B1353,SAOM!B$2:D2897,3,0)</f>
        <v>41266</v>
      </c>
      <c r="H1353" s="28">
        <f t="shared" si="74"/>
        <v>41281</v>
      </c>
      <c r="I1353" s="28" t="s">
        <v>497</v>
      </c>
      <c r="J1353" s="52" t="s">
        <v>511</v>
      </c>
      <c r="K1353" s="37" t="str">
        <f>VLOOKUP(B1353,SAOM!B$2:H2894,4,0)</f>
        <v>Aceito</v>
      </c>
      <c r="L1353" s="12" t="s">
        <v>495</v>
      </c>
      <c r="M1353" s="52" t="s">
        <v>497</v>
      </c>
      <c r="N1353" s="107" t="s">
        <v>1841</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5" t="str">
        <f>VLOOKUP(B1353,SAOM!B$2:O2894,11,0)</f>
        <v>36305-326</v>
      </c>
      <c r="X1353" s="37" t="str">
        <f>VLOOKUP(B1353,SAOM!B$2:Q2894,13,0)</f>
        <v>00:20:0E:10:54:C9</v>
      </c>
      <c r="Y1353" s="28">
        <v>41233</v>
      </c>
      <c r="Z1353" s="44" t="s">
        <v>5316</v>
      </c>
      <c r="AA1353" s="60">
        <v>41233</v>
      </c>
      <c r="AB1353" s="32">
        <f>VLOOKUP(C1353,Relatorios!A$3:B2124,2,0)</f>
        <v>41277</v>
      </c>
      <c r="AC1353" s="49"/>
      <c r="AD1353" s="16" t="str">
        <f>VLOOKUP(B1353,SAOM!B$2:T2894,16,0)</f>
        <v>-</v>
      </c>
      <c r="AE1353" s="60">
        <f t="shared" si="75"/>
        <v>41323</v>
      </c>
      <c r="AF1353" s="60" t="s">
        <v>4492</v>
      </c>
      <c r="AG1353" s="60"/>
      <c r="AH1353" s="187"/>
      <c r="AI1353" s="121"/>
      <c r="AJ1353" s="121"/>
      <c r="AK1353" s="44"/>
    </row>
    <row r="1354" spans="1:37" s="17" customFormat="1" ht="15.75" customHeight="1">
      <c r="A1354" s="209">
        <v>5527</v>
      </c>
      <c r="B1354" s="210">
        <v>5527</v>
      </c>
      <c r="C1354" s="35">
        <v>5527</v>
      </c>
      <c r="D1354" s="37" t="str">
        <f>VLOOKUP(B1354,SAOM!B$2:H3011,7,0)</f>
        <v>-</v>
      </c>
      <c r="E1354" s="211">
        <v>41221</v>
      </c>
      <c r="F1354" s="211">
        <f t="shared" si="77"/>
        <v>41266</v>
      </c>
      <c r="G1354" s="15">
        <f>VLOOKUP(B1354,SAOM!B$2:D2898,3,0)</f>
        <v>41266</v>
      </c>
      <c r="H1354" s="211">
        <f t="shared" si="74"/>
        <v>41281</v>
      </c>
      <c r="I1354" s="211">
        <v>41232</v>
      </c>
      <c r="J1354" s="212" t="s">
        <v>1406</v>
      </c>
      <c r="K1354" s="37" t="str">
        <f>VLOOKUP(B1354,SAOM!B$2:H2895,4,0)</f>
        <v>Paralisado</v>
      </c>
      <c r="L1354" s="12" t="s">
        <v>1406</v>
      </c>
      <c r="M1354" s="12" t="s">
        <v>1406</v>
      </c>
      <c r="N1354" s="214" t="s">
        <v>9532</v>
      </c>
      <c r="O1354" s="13" t="str">
        <f>VLOOKUP(N1354,Coordenadas!B$2:C2201,2,0)</f>
        <v>SUDESTE</v>
      </c>
      <c r="P1354" s="13" t="str">
        <f>VLOOKUP(N1354,Coordenadas!B$2:D2201,3,0)</f>
        <v xml:space="preserve"> 21°43'44.65"S</v>
      </c>
      <c r="Q1354" s="13" t="str">
        <f>VLOOKUP(N1354,Coordenadas!B$2:E2201,4,0)</f>
        <v xml:space="preserve"> 43° 4'2.34"O</v>
      </c>
      <c r="R1354" s="213">
        <v>4033</v>
      </c>
      <c r="S1354" s="211">
        <v>41226</v>
      </c>
      <c r="T1354" s="39" t="str">
        <f>VLOOKUP(B1354,SAOM!B$2:M2895,9,0)</f>
        <v>Vera Maria Borges do Nascimento Guilherme</v>
      </c>
      <c r="U1354" s="15" t="str">
        <f>VLOOKUP(B1354,SAOM!B$2:N2895,10,0)</f>
        <v xml:space="preserve">Fazenda:Córrego dos Claros </v>
      </c>
      <c r="V1354" s="39" t="str">
        <f>VLOOKUP(B1354,SAOM!B$2:P2895,12,0)</f>
        <v>(33) 3322.1211</v>
      </c>
      <c r="W1354" s="65" t="str">
        <f>VLOOKUP(B1354,SAOM!B$2:O2895,11,0)</f>
        <v>36600-000</v>
      </c>
      <c r="X1354" s="37" t="str">
        <f>VLOOKUP(B1354,SAOM!B$2:Q2895,13,0)</f>
        <v>-</v>
      </c>
      <c r="Y1354" s="211"/>
      <c r="Z1354" s="58"/>
      <c r="AA1354" s="108"/>
      <c r="AB1354" s="32" t="e">
        <f>VLOOKUP(C1354,Relatorios!A$3:B2125,2,0)</f>
        <v>#N/A</v>
      </c>
      <c r="AC1354" s="110"/>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8">
        <f t="shared" si="75"/>
        <v>90</v>
      </c>
      <c r="AF1354" s="108" t="s">
        <v>4492</v>
      </c>
      <c r="AG1354" s="108"/>
      <c r="AH1354" s="215"/>
      <c r="AI1354" s="194"/>
      <c r="AJ1354" s="194"/>
      <c r="AK1354" s="58"/>
    </row>
    <row r="1355" spans="1:37" s="62" customFormat="1" ht="15.75" customHeight="1">
      <c r="A1355" s="43">
        <v>5528</v>
      </c>
      <c r="B1355" s="35">
        <v>5528</v>
      </c>
      <c r="C1355" s="35">
        <v>5528</v>
      </c>
      <c r="D1355" s="37" t="str">
        <f>VLOOKUP(B1355,SAOM!B$2:H3012,7,0)</f>
        <v>SES-PEDO-5528</v>
      </c>
      <c r="E1355" s="28">
        <v>41221</v>
      </c>
      <c r="F1355" s="28">
        <f t="shared" si="77"/>
        <v>41266</v>
      </c>
      <c r="G1355" s="15">
        <f>VLOOKUP(B1355,SAOM!B$2:D2899,3,0)</f>
        <v>41266</v>
      </c>
      <c r="H1355" s="28">
        <f t="shared" si="74"/>
        <v>41281</v>
      </c>
      <c r="I1355" s="28" t="s">
        <v>497</v>
      </c>
      <c r="J1355" s="52" t="s">
        <v>511</v>
      </c>
      <c r="K1355" s="37" t="str">
        <f>VLOOKUP(B1355,SAOM!B$2:H2896,4,0)</f>
        <v>Aceito</v>
      </c>
      <c r="L1355" s="52" t="s">
        <v>676</v>
      </c>
      <c r="M1355" s="52" t="s">
        <v>497</v>
      </c>
      <c r="N1355" s="107" t="s">
        <v>8489</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5" t="str">
        <f>VLOOKUP(B1355,SAOM!B$2:O2896,11,0)</f>
        <v>33600-000</v>
      </c>
      <c r="X1355" s="37" t="str">
        <f>VLOOKUP(B1355,SAOM!B$2:Q2896,13,0)</f>
        <v>00:20:0E:10:54:FD</v>
      </c>
      <c r="Y1355" s="28">
        <v>41227</v>
      </c>
      <c r="Z1355" s="44" t="s">
        <v>4115</v>
      </c>
      <c r="AA1355" s="60">
        <v>41232</v>
      </c>
      <c r="AB1355" s="32" t="e">
        <f>VLOOKUP(C1355,Relatorios!A$3:B2126,2,0)</f>
        <v>#N/A</v>
      </c>
      <c r="AC1355" s="49"/>
      <c r="AD1355" s="16" t="str">
        <f>VLOOKUP(B1355,SAOM!B$2:T2896,16,0)</f>
        <v>-</v>
      </c>
      <c r="AE1355" s="60">
        <f t="shared" si="75"/>
        <v>41322</v>
      </c>
      <c r="AF1355" s="60">
        <v>41285</v>
      </c>
      <c r="AG1355" s="60" t="s">
        <v>14133</v>
      </c>
      <c r="AH1355" s="187" t="s">
        <v>676</v>
      </c>
      <c r="AI1355" s="121" t="s">
        <v>14252</v>
      </c>
      <c r="AJ1355" s="121" t="s">
        <v>4492</v>
      </c>
      <c r="AK1355" s="44"/>
    </row>
    <row r="1356" spans="1:37" s="17" customFormat="1" ht="15.75" customHeight="1">
      <c r="A1356" s="43">
        <v>5530</v>
      </c>
      <c r="B1356" s="35">
        <v>5530</v>
      </c>
      <c r="C1356" s="35">
        <v>5530</v>
      </c>
      <c r="D1356" s="37" t="str">
        <f>VLOOKUP(B1356,SAOM!B$2:H3013,7,0)</f>
        <v>SES-UBBA-5530</v>
      </c>
      <c r="E1356" s="15">
        <v>41221</v>
      </c>
      <c r="F1356" s="15">
        <f t="shared" si="77"/>
        <v>41266</v>
      </c>
      <c r="G1356" s="15">
        <f>VLOOKUP(B1356,SAOM!B$2:D2900,3,0)</f>
        <v>41266</v>
      </c>
      <c r="H1356" s="15">
        <f t="shared" si="74"/>
        <v>41281</v>
      </c>
      <c r="I1356" s="15" t="s">
        <v>497</v>
      </c>
      <c r="J1356" s="12" t="s">
        <v>511</v>
      </c>
      <c r="K1356" s="37" t="str">
        <f>VLOOKUP(B1356,SAOM!B$2:H2897,4,0)</f>
        <v>Aceito</v>
      </c>
      <c r="L1356" s="12" t="s">
        <v>495</v>
      </c>
      <c r="M1356" s="12" t="s">
        <v>497</v>
      </c>
      <c r="N1356" s="73" t="s">
        <v>9539</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5" t="str">
        <f>VLOOKUP(B1356,SAOM!B$2:O2897,11,0)</f>
        <v>38015-140</v>
      </c>
      <c r="X1356" s="37" t="str">
        <f>VLOOKUP(B1356,SAOM!B$2:Q2897,13,0)</f>
        <v>00:20:0e:10:53:b8</v>
      </c>
      <c r="Y1356" s="15">
        <v>41264</v>
      </c>
      <c r="Z1356" s="44" t="s">
        <v>9992</v>
      </c>
      <c r="AA1356" s="16">
        <v>41264</v>
      </c>
      <c r="AB1356" s="32" t="str">
        <f>VLOOKUP(C1356,Relatorios!A$3:B2127,2,0)</f>
        <v>Pendente</v>
      </c>
      <c r="AC1356" s="45"/>
      <c r="AD1356" s="16" t="str">
        <f>VLOOKUP(B1356,SAOM!B$2:T2897,16,0)</f>
        <v>-</v>
      </c>
      <c r="AE1356" s="16">
        <f t="shared" si="75"/>
        <v>41354</v>
      </c>
      <c r="AF1356" s="16" t="s">
        <v>4492</v>
      </c>
      <c r="AG1356" s="16"/>
      <c r="AH1356" s="51"/>
      <c r="AI1356" s="120"/>
      <c r="AJ1356" s="120"/>
      <c r="AK1356" s="13"/>
    </row>
    <row r="1357" spans="1:37" s="62" customFormat="1" ht="15.75" customHeight="1">
      <c r="A1357" s="43">
        <v>5531</v>
      </c>
      <c r="B1357" s="35">
        <v>5531</v>
      </c>
      <c r="C1357" s="35">
        <v>5531</v>
      </c>
      <c r="D1357" s="37" t="str">
        <f>VLOOKUP(B1357,SAOM!B$2:H3014,7,0)</f>
        <v>SES-JURA-5531</v>
      </c>
      <c r="E1357" s="28">
        <v>41221</v>
      </c>
      <c r="F1357" s="28">
        <f t="shared" si="77"/>
        <v>41266</v>
      </c>
      <c r="G1357" s="15">
        <f>VLOOKUP(B1357,SAOM!B$2:D2901,3,0)</f>
        <v>41266</v>
      </c>
      <c r="H1357" s="28">
        <f t="shared" si="74"/>
        <v>41281</v>
      </c>
      <c r="I1357" s="28" t="s">
        <v>497</v>
      </c>
      <c r="J1357" s="52" t="s">
        <v>511</v>
      </c>
      <c r="K1357" s="37" t="str">
        <f>VLOOKUP(B1357,SAOM!B$2:H2898,4,0)</f>
        <v>Aceito</v>
      </c>
      <c r="L1357" s="12" t="s">
        <v>495</v>
      </c>
      <c r="M1357" s="52" t="s">
        <v>497</v>
      </c>
      <c r="N1357" s="107"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5" t="str">
        <f>VLOOKUP(B1357,SAOM!B$2:O2898,11,0)</f>
        <v>36087-100</v>
      </c>
      <c r="X1357" s="37" t="str">
        <f>VLOOKUP(B1357,SAOM!B$2:Q2898,13,0)</f>
        <v>00:20:0E:10:54:97</v>
      </c>
      <c r="Y1357" s="28">
        <v>41229</v>
      </c>
      <c r="Z1357" s="44" t="s">
        <v>7898</v>
      </c>
      <c r="AA1357" s="60">
        <v>41232</v>
      </c>
      <c r="AB1357" s="32">
        <f>VLOOKUP(C1357,Relatorios!A$3:B2128,2,0)</f>
        <v>41277</v>
      </c>
      <c r="AC1357" s="49"/>
      <c r="AD1357" s="16" t="str">
        <f>VLOOKUP(B1357,SAOM!B$2:T2898,16,0)</f>
        <v>-</v>
      </c>
      <c r="AE1357" s="60">
        <f t="shared" si="75"/>
        <v>41322</v>
      </c>
      <c r="AF1357" s="60" t="s">
        <v>4492</v>
      </c>
      <c r="AG1357" s="60"/>
      <c r="AH1357" s="187"/>
      <c r="AI1357" s="121"/>
      <c r="AJ1357" s="121"/>
      <c r="AK1357" s="44"/>
    </row>
    <row r="1358" spans="1:37" s="17" customFormat="1" ht="15.75" customHeight="1">
      <c r="A1358" s="43">
        <v>5533</v>
      </c>
      <c r="B1358" s="35">
        <v>5533</v>
      </c>
      <c r="C1358" s="35">
        <v>5533</v>
      </c>
      <c r="D1358" s="37" t="str">
        <f>VLOOKUP(B1358,SAOM!B$2:H3015,7,0)</f>
        <v>SES-OLRA-5533</v>
      </c>
      <c r="E1358" s="15">
        <v>41221</v>
      </c>
      <c r="F1358" s="15">
        <f t="shared" si="77"/>
        <v>41266</v>
      </c>
      <c r="G1358" s="15">
        <f>VLOOKUP(B1358,SAOM!B$2:D2902,3,0)</f>
        <v>41266</v>
      </c>
      <c r="H1358" s="15">
        <f t="shared" si="74"/>
        <v>41281</v>
      </c>
      <c r="I1358" s="15" t="s">
        <v>497</v>
      </c>
      <c r="J1358" s="12" t="s">
        <v>511</v>
      </c>
      <c r="K1358" s="37" t="str">
        <f>VLOOKUP(B1358,SAOM!B$2:H2899,4,0)</f>
        <v>Aceito</v>
      </c>
      <c r="L1358" s="12" t="s">
        <v>495</v>
      </c>
      <c r="M1358" s="12" t="s">
        <v>497</v>
      </c>
      <c r="N1358" s="73" t="s">
        <v>5171</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5" t="str">
        <f>VLOOKUP(B1358,SAOM!B$2:O2899,11,0)</f>
        <v>35540-000</v>
      </c>
      <c r="X1358" s="37" t="str">
        <f>VLOOKUP(B1358,SAOM!B$2:Q2899,13,0)</f>
        <v>00:20:0e:10:55:0c</v>
      </c>
      <c r="Y1358" s="15">
        <v>41263</v>
      </c>
      <c r="Z1358" s="13" t="s">
        <v>12528</v>
      </c>
      <c r="AA1358" s="16">
        <v>41263</v>
      </c>
      <c r="AB1358" s="32">
        <f>VLOOKUP(C1358,Relatorios!A$3:B2129,2,0)</f>
        <v>41291</v>
      </c>
      <c r="AC1358" s="45"/>
      <c r="AD1358" s="16" t="str">
        <f>VLOOKUP(B1358,SAOM!B$2:T2899,16,0)</f>
        <v>-</v>
      </c>
      <c r="AE1358" s="16">
        <f t="shared" si="75"/>
        <v>41353</v>
      </c>
      <c r="AF1358" s="16" t="s">
        <v>4492</v>
      </c>
      <c r="AG1358" s="16"/>
      <c r="AH1358" s="51"/>
      <c r="AI1358" s="120"/>
      <c r="AJ1358" s="120"/>
      <c r="AK1358" s="13"/>
    </row>
    <row r="1359" spans="1:37" s="17" customFormat="1" ht="15.75" customHeight="1">
      <c r="A1359" s="43">
        <v>5534</v>
      </c>
      <c r="B1359" s="35">
        <v>5534</v>
      </c>
      <c r="C1359" s="35">
        <v>5534</v>
      </c>
      <c r="D1359" s="37" t="str">
        <f>VLOOKUP(B1359,SAOM!B$2:H3016,7,0)</f>
        <v>SES-OLRA-5534</v>
      </c>
      <c r="E1359" s="15">
        <v>41221</v>
      </c>
      <c r="F1359" s="15">
        <f t="shared" si="77"/>
        <v>41266</v>
      </c>
      <c r="G1359" s="15">
        <f>VLOOKUP(B1359,SAOM!B$2:D2903,3,0)</f>
        <v>41266</v>
      </c>
      <c r="H1359" s="15">
        <f t="shared" si="74"/>
        <v>41281</v>
      </c>
      <c r="I1359" s="15" t="s">
        <v>497</v>
      </c>
      <c r="J1359" s="12" t="s">
        <v>511</v>
      </c>
      <c r="K1359" s="37" t="str">
        <f>VLOOKUP(B1359,SAOM!B$2:H2900,4,0)</f>
        <v>Aceito</v>
      </c>
      <c r="L1359" s="12" t="s">
        <v>495</v>
      </c>
      <c r="M1359" s="12" t="s">
        <v>497</v>
      </c>
      <c r="N1359" s="73" t="s">
        <v>5171</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5" t="str">
        <f>VLOOKUP(B1359,SAOM!B$2:O2900,11,0)</f>
        <v>35540-000</v>
      </c>
      <c r="X1359" s="37" t="str">
        <f>VLOOKUP(B1359,SAOM!B$2:Q2900,13,0)</f>
        <v>00:20:0E:10:55:43</v>
      </c>
      <c r="Y1359" s="15">
        <v>41262</v>
      </c>
      <c r="Z1359" s="13" t="s">
        <v>12528</v>
      </c>
      <c r="AA1359" s="16">
        <v>41262</v>
      </c>
      <c r="AB1359" s="32">
        <f>VLOOKUP(C1359,Relatorios!A$3:B2130,2,0)</f>
        <v>41291</v>
      </c>
      <c r="AC1359" s="45"/>
      <c r="AD1359" s="16" t="str">
        <f>VLOOKUP(B1359,SAOM!B$2:T2900,16,0)</f>
        <v>-</v>
      </c>
      <c r="AE1359" s="16">
        <f t="shared" si="75"/>
        <v>41352</v>
      </c>
      <c r="AF1359" s="16" t="s">
        <v>4492</v>
      </c>
      <c r="AG1359" s="16"/>
      <c r="AH1359" s="51"/>
      <c r="AI1359" s="120"/>
      <c r="AJ1359" s="120"/>
      <c r="AK1359" s="13"/>
    </row>
    <row r="1360" spans="1:37" s="17" customFormat="1" ht="15.75" customHeight="1">
      <c r="A1360" s="43">
        <v>5535</v>
      </c>
      <c r="B1360" s="35">
        <v>5535</v>
      </c>
      <c r="C1360" s="35">
        <v>5535</v>
      </c>
      <c r="D1360" s="37" t="str">
        <f>VLOOKUP(B1360,SAOM!B$2:H3017,7,0)</f>
        <v>SES-UBBA-5535</v>
      </c>
      <c r="E1360" s="15">
        <v>41221</v>
      </c>
      <c r="F1360" s="15">
        <f t="shared" si="77"/>
        <v>41266</v>
      </c>
      <c r="G1360" s="15">
        <f>VLOOKUP(B1360,SAOM!B$2:D2904,3,0)</f>
        <v>41266</v>
      </c>
      <c r="H1360" s="15">
        <f t="shared" si="74"/>
        <v>41281</v>
      </c>
      <c r="I1360" s="15" t="s">
        <v>497</v>
      </c>
      <c r="J1360" s="12" t="s">
        <v>511</v>
      </c>
      <c r="K1360" s="37" t="str">
        <f>VLOOKUP(B1360,SAOM!B$2:H2901,4,0)</f>
        <v>Aceito</v>
      </c>
      <c r="L1360" s="12" t="s">
        <v>14647</v>
      </c>
      <c r="M1360" s="12" t="s">
        <v>497</v>
      </c>
      <c r="N1360" s="73" t="s">
        <v>9539</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5" t="str">
        <f>VLOOKUP(B1360,SAOM!B$2:O2901,11,0)</f>
        <v>38017-030</v>
      </c>
      <c r="X1360" s="37" t="str">
        <f>VLOOKUP(B1360,SAOM!B$2:Q2901,13,0)</f>
        <v>00:20:0E:10:57:91</v>
      </c>
      <c r="Y1360" s="15">
        <v>41297</v>
      </c>
      <c r="Z1360" s="13" t="s">
        <v>15141</v>
      </c>
      <c r="AA1360" s="16">
        <v>41298</v>
      </c>
      <c r="AB1360" s="32">
        <v>41305</v>
      </c>
      <c r="AC1360" s="45"/>
      <c r="AD1360" s="16" t="str">
        <f>VLOOKUP(B1360,SAOM!B$2:T2901,16,0)</f>
        <v>-</v>
      </c>
      <c r="AE1360" s="16">
        <f t="shared" si="75"/>
        <v>41388</v>
      </c>
      <c r="AF1360" s="16" t="s">
        <v>4492</v>
      </c>
      <c r="AG1360" s="16"/>
      <c r="AH1360" s="51"/>
      <c r="AI1360" s="120"/>
      <c r="AJ1360" s="120"/>
      <c r="AK1360" s="13"/>
    </row>
    <row r="1361" spans="1:42" s="17" customFormat="1" ht="15.75" customHeight="1">
      <c r="A1361" s="43">
        <v>5536</v>
      </c>
      <c r="B1361" s="35">
        <v>5536</v>
      </c>
      <c r="C1361" s="35">
        <v>5536</v>
      </c>
      <c r="D1361" s="37" t="str">
        <f>VLOOKUP(B1361,SAOM!B$2:H3018,7,0)</f>
        <v>SES-UBBA-5536</v>
      </c>
      <c r="E1361" s="15">
        <v>41221</v>
      </c>
      <c r="F1361" s="15">
        <f t="shared" si="77"/>
        <v>41266</v>
      </c>
      <c r="G1361" s="15">
        <f>VLOOKUP(B1361,SAOM!B$2:D2905,3,0)</f>
        <v>41266</v>
      </c>
      <c r="H1361" s="15">
        <f t="shared" si="74"/>
        <v>41281</v>
      </c>
      <c r="I1361" s="15" t="s">
        <v>497</v>
      </c>
      <c r="J1361" s="12" t="s">
        <v>511</v>
      </c>
      <c r="K1361" s="37" t="str">
        <f>VLOOKUP(B1361,SAOM!B$2:H2902,4,0)</f>
        <v>Aceito</v>
      </c>
      <c r="L1361" s="12" t="s">
        <v>495</v>
      </c>
      <c r="M1361" s="12" t="s">
        <v>497</v>
      </c>
      <c r="N1361" s="73" t="s">
        <v>9539</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(34)8862-0788</v>
      </c>
      <c r="W1361" s="65" t="str">
        <f>VLOOKUP(B1361,SAOM!B$2:O2902,11,0)</f>
        <v>38026-260</v>
      </c>
      <c r="X1361" s="37" t="str">
        <f>VLOOKUP(B1361,SAOM!B$2:Q2902,13,0)</f>
        <v>00:20:0e:10:53:f0</v>
      </c>
      <c r="Y1361" s="15">
        <v>41264</v>
      </c>
      <c r="Z1361" s="44" t="s">
        <v>9992</v>
      </c>
      <c r="AA1361" s="16">
        <v>41269</v>
      </c>
      <c r="AB1361" s="32" t="str">
        <f>VLOOKUP(C1361,Relatorios!A$3:B2132,2,0)</f>
        <v>Pendente</v>
      </c>
      <c r="AC1361" s="45"/>
      <c r="AD1361" s="16" t="str">
        <f>VLOOKUP(B1361,SAOM!B$2:T2902,16,0)</f>
        <v>-</v>
      </c>
      <c r="AE1361" s="16">
        <f t="shared" si="75"/>
        <v>41359</v>
      </c>
      <c r="AF1361" s="16">
        <v>41334</v>
      </c>
      <c r="AG1361" s="13" t="s">
        <v>14175</v>
      </c>
      <c r="AH1361" s="13" t="s">
        <v>676</v>
      </c>
      <c r="AI1361" s="13" t="s">
        <v>16088</v>
      </c>
      <c r="AJ1361" s="13" t="s">
        <v>4492</v>
      </c>
      <c r="AK1361" s="13" t="s">
        <v>4492</v>
      </c>
      <c r="AL1361" s="16">
        <v>41282</v>
      </c>
      <c r="AM1361" s="16">
        <v>41296</v>
      </c>
      <c r="AN1361" s="51" t="s">
        <v>495</v>
      </c>
      <c r="AO1361" s="120" t="s">
        <v>14169</v>
      </c>
      <c r="AP1361" s="120" t="s">
        <v>14753</v>
      </c>
    </row>
    <row r="1362" spans="1:42" s="62" customFormat="1" ht="15.75" customHeight="1">
      <c r="A1362" s="43">
        <v>5537</v>
      </c>
      <c r="B1362" s="35">
        <v>5537</v>
      </c>
      <c r="C1362" s="35">
        <v>5537</v>
      </c>
      <c r="D1362" s="37" t="str">
        <f>VLOOKUP(B1362,SAOM!B$2:H3019,7,0)</f>
        <v>SES-JAAS-5537</v>
      </c>
      <c r="E1362" s="28">
        <v>41221</v>
      </c>
      <c r="F1362" s="28">
        <f t="shared" si="77"/>
        <v>41266</v>
      </c>
      <c r="G1362" s="15">
        <f>VLOOKUP(B1362,SAOM!B$2:D2906,3,0)</f>
        <v>41266</v>
      </c>
      <c r="H1362" s="28">
        <f t="shared" si="74"/>
        <v>41281</v>
      </c>
      <c r="I1362" s="28" t="s">
        <v>497</v>
      </c>
      <c r="J1362" s="52" t="s">
        <v>511</v>
      </c>
      <c r="K1362" s="37" t="str">
        <f>VLOOKUP(B1362,SAOM!B$2:H2903,4,0)</f>
        <v>Aceito</v>
      </c>
      <c r="L1362" s="52" t="s">
        <v>676</v>
      </c>
      <c r="M1362" s="52" t="s">
        <v>497</v>
      </c>
      <c r="N1362" s="107" t="s">
        <v>9561</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5" t="str">
        <f>VLOOKUP(B1362,SAOM!B$2:O2903,11,0)</f>
        <v>35830-000</v>
      </c>
      <c r="X1362" s="37" t="str">
        <f>VLOOKUP(B1362,SAOM!B$2:Q2903,13,0)</f>
        <v>00:20:0E:10:54:C2</v>
      </c>
      <c r="Y1362" s="28">
        <v>41233</v>
      </c>
      <c r="Z1362" s="44" t="s">
        <v>5490</v>
      </c>
      <c r="AA1362" s="60">
        <v>41234</v>
      </c>
      <c r="AB1362" s="32" t="e">
        <f>VLOOKUP(C1362,Relatorios!A$3:B2133,2,0)</f>
        <v>#N/A</v>
      </c>
      <c r="AC1362" s="49"/>
      <c r="AD1362" s="16" t="str">
        <f>VLOOKUP(B1362,SAOM!B$2:T2903,16,0)</f>
        <v>-</v>
      </c>
      <c r="AE1362" s="60">
        <f t="shared" si="75"/>
        <v>41324</v>
      </c>
      <c r="AF1362" s="60" t="s">
        <v>4492</v>
      </c>
      <c r="AG1362" s="60"/>
      <c r="AH1362" s="187"/>
      <c r="AI1362" s="121"/>
      <c r="AJ1362" s="121"/>
      <c r="AK1362" s="44"/>
    </row>
    <row r="1363" spans="1:42" s="17" customFormat="1" ht="15.75" customHeight="1">
      <c r="A1363" s="43">
        <v>5538</v>
      </c>
      <c r="B1363" s="35">
        <v>5538</v>
      </c>
      <c r="C1363" s="35">
        <v>5538</v>
      </c>
      <c r="D1363" s="37" t="str">
        <f>VLOOKUP(B1363,SAOM!B$2:H3020,7,0)</f>
        <v>SES-CALO-5538</v>
      </c>
      <c r="E1363" s="15">
        <v>41221</v>
      </c>
      <c r="F1363" s="15">
        <f t="shared" si="77"/>
        <v>41266</v>
      </c>
      <c r="G1363" s="15">
        <f>VLOOKUP(B1363,SAOM!B$2:D2907,3,0)</f>
        <v>41266</v>
      </c>
      <c r="H1363" s="15">
        <f t="shared" si="74"/>
        <v>41281</v>
      </c>
      <c r="I1363" s="15" t="s">
        <v>497</v>
      </c>
      <c r="J1363" s="12" t="s">
        <v>511</v>
      </c>
      <c r="K1363" s="37" t="str">
        <f>VLOOKUP(B1363,SAOM!B$2:H2904,4,0)</f>
        <v>Aceito</v>
      </c>
      <c r="L1363" s="12" t="s">
        <v>495</v>
      </c>
      <c r="M1363" s="12" t="s">
        <v>497</v>
      </c>
      <c r="N1363" s="73"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5" t="str">
        <f>VLOOKUP(B1363,SAOM!B$2:O2904,11,0)</f>
        <v>37270-000</v>
      </c>
      <c r="X1363" s="37" t="str">
        <f>VLOOKUP(B1363,SAOM!B$2:Q2904,13,0)</f>
        <v>00:20:0E:10:55:36</v>
      </c>
      <c r="Y1363" s="15">
        <v>41234</v>
      </c>
      <c r="Z1363" s="13" t="s">
        <v>8472</v>
      </c>
      <c r="AA1363" s="16">
        <v>41235</v>
      </c>
      <c r="AB1363" s="32">
        <f>VLOOKUP(C1363,Relatorios!A$3:B2134,2,0)</f>
        <v>41277</v>
      </c>
      <c r="AC1363" s="45"/>
      <c r="AD1363" s="16" t="str">
        <f>VLOOKUP(B1363,SAOM!B$2:T2904,16,0)</f>
        <v>-</v>
      </c>
      <c r="AE1363" s="16">
        <f t="shared" si="75"/>
        <v>41325</v>
      </c>
      <c r="AF1363" s="16" t="s">
        <v>4492</v>
      </c>
      <c r="AG1363" s="16"/>
      <c r="AH1363" s="51"/>
      <c r="AI1363" s="120"/>
      <c r="AJ1363" s="120"/>
      <c r="AK1363" s="13"/>
    </row>
    <row r="1364" spans="1:42" s="62" customFormat="1" ht="15.75" customHeight="1">
      <c r="A1364" s="43">
        <v>5540</v>
      </c>
      <c r="B1364" s="35">
        <v>5540</v>
      </c>
      <c r="C1364" s="35">
        <v>5540</v>
      </c>
      <c r="D1364" s="37" t="str">
        <f>VLOOKUP(B1364,SAOM!B$2:H3021,7,0)</f>
        <v>SES-RORA-5540</v>
      </c>
      <c r="E1364" s="28">
        <v>41221</v>
      </c>
      <c r="F1364" s="28">
        <f t="shared" si="77"/>
        <v>41266</v>
      </c>
      <c r="G1364" s="15">
        <f>VLOOKUP(B1364,SAOM!B$2:D2908,3,0)</f>
        <v>41266</v>
      </c>
      <c r="H1364" s="28">
        <f t="shared" si="74"/>
        <v>41281</v>
      </c>
      <c r="I1364" s="28" t="s">
        <v>497</v>
      </c>
      <c r="J1364" s="52" t="s">
        <v>511</v>
      </c>
      <c r="K1364" s="37" t="str">
        <f>VLOOKUP(B1364,SAOM!B$2:H2905,4,0)</f>
        <v>Aceito</v>
      </c>
      <c r="L1364" s="12" t="s">
        <v>495</v>
      </c>
      <c r="M1364" s="52" t="s">
        <v>497</v>
      </c>
      <c r="N1364" s="107" t="s">
        <v>9569</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5" t="str">
        <f>VLOOKUP(B1364,SAOM!B$2:O2905,11,0)</f>
        <v>36878-000</v>
      </c>
      <c r="X1364" s="37" t="str">
        <f>VLOOKUP(B1364,SAOM!B$2:Q2905,13,0)</f>
        <v>00:20:0E:10:54:7E</v>
      </c>
      <c r="Y1364" s="28">
        <v>41233</v>
      </c>
      <c r="Z1364" s="44" t="s">
        <v>5003</v>
      </c>
      <c r="AA1364" s="60">
        <v>41233</v>
      </c>
      <c r="AB1364" s="32">
        <f>VLOOKUP(C1364,Relatorios!A$3:B2135,2,0)</f>
        <v>41277</v>
      </c>
      <c r="AC1364" s="49"/>
      <c r="AD1364" s="16" t="str">
        <f>VLOOKUP(B1364,SAOM!B$2:T2905,16,0)</f>
        <v>-</v>
      </c>
      <c r="AE1364" s="60">
        <f t="shared" si="75"/>
        <v>41323</v>
      </c>
      <c r="AF1364" s="60" t="s">
        <v>4492</v>
      </c>
      <c r="AG1364" s="60"/>
      <c r="AH1364" s="187"/>
      <c r="AI1364" s="121"/>
      <c r="AJ1364" s="121"/>
      <c r="AK1364" s="44"/>
    </row>
    <row r="1365" spans="1:42" s="62" customFormat="1" ht="15.75" customHeight="1">
      <c r="A1365" s="43">
        <v>5541</v>
      </c>
      <c r="B1365" s="35">
        <v>5541</v>
      </c>
      <c r="C1365" s="35">
        <v>5541</v>
      </c>
      <c r="D1365" s="37" t="str">
        <f>VLOOKUP(B1365,SAOM!B$2:H3022,7,0)</f>
        <v>SES-SARA-5541</v>
      </c>
      <c r="E1365" s="28">
        <v>41221</v>
      </c>
      <c r="F1365" s="28">
        <f t="shared" si="77"/>
        <v>41266</v>
      </c>
      <c r="G1365" s="15">
        <f>VLOOKUP(B1365,SAOM!B$2:D2909,3,0)</f>
        <v>41266</v>
      </c>
      <c r="H1365" s="28">
        <f t="shared" si="74"/>
        <v>41281</v>
      </c>
      <c r="I1365" s="28" t="s">
        <v>497</v>
      </c>
      <c r="J1365" s="52" t="s">
        <v>511</v>
      </c>
      <c r="K1365" s="37" t="str">
        <f>VLOOKUP(B1365,SAOM!B$2:H2906,4,0)</f>
        <v>Aceito</v>
      </c>
      <c r="L1365" s="52" t="s">
        <v>676</v>
      </c>
      <c r="M1365" s="52" t="s">
        <v>497</v>
      </c>
      <c r="N1365" s="107" t="s">
        <v>5167</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5" t="str">
        <f>VLOOKUP(B1365,SAOM!B$2:O2906,11,0)</f>
        <v>34740-000</v>
      </c>
      <c r="X1365" s="37" t="str">
        <f>VLOOKUP(B1365,SAOM!B$2:Q2906,13,0)</f>
        <v>00:20:0E:10:54:72</v>
      </c>
      <c r="Y1365" s="28">
        <v>41225</v>
      </c>
      <c r="Z1365" s="44" t="s">
        <v>7092</v>
      </c>
      <c r="AA1365" s="60">
        <v>41226</v>
      </c>
      <c r="AB1365" s="32">
        <f>VLOOKUP(C1365,Relatorios!A$3:B2136,2,0)</f>
        <v>41271</v>
      </c>
      <c r="AC1365" s="49"/>
      <c r="AD1365" s="16" t="str">
        <f>VLOOKUP(B1365,SAOM!B$2:T2906,16,0)</f>
        <v>-</v>
      </c>
      <c r="AE1365" s="60">
        <f t="shared" si="75"/>
        <v>41316</v>
      </c>
      <c r="AF1365" s="60" t="s">
        <v>4492</v>
      </c>
      <c r="AG1365" s="60"/>
      <c r="AH1365" s="187"/>
      <c r="AI1365" s="121"/>
      <c r="AJ1365" s="121"/>
      <c r="AK1365" s="44"/>
    </row>
    <row r="1366" spans="1:42" s="62" customFormat="1">
      <c r="A1366" s="43">
        <v>5542</v>
      </c>
      <c r="B1366" s="35">
        <v>5542</v>
      </c>
      <c r="C1366" s="35">
        <v>5542</v>
      </c>
      <c r="D1366" s="37" t="str">
        <f>VLOOKUP(B1366,SAOM!B$2:H3023,7,0)</f>
        <v>SES-LATA-5542</v>
      </c>
      <c r="E1366" s="28">
        <v>41221</v>
      </c>
      <c r="F1366" s="28">
        <f t="shared" si="77"/>
        <v>41266</v>
      </c>
      <c r="G1366" s="28">
        <f>VLOOKUP(B1366,SAOM!B$2:D2910,3,0)</f>
        <v>41266</v>
      </c>
      <c r="H1366" s="28">
        <f t="shared" si="74"/>
        <v>41281</v>
      </c>
      <c r="I1366" s="28" t="s">
        <v>497</v>
      </c>
      <c r="J1366" s="52" t="s">
        <v>511</v>
      </c>
      <c r="K1366" s="35" t="str">
        <f>VLOOKUP(B1366,SAOM!B$2:H2907,4,0)</f>
        <v>Aceito</v>
      </c>
      <c r="L1366" s="52" t="s">
        <v>676</v>
      </c>
      <c r="M1366" s="52" t="s">
        <v>497</v>
      </c>
      <c r="N1366" s="107" t="s">
        <v>9577</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9" t="str">
        <f>VLOOKUP(B1366,SAOM!B$2:M2907,9,0)</f>
        <v>Valtencir ou Binha</v>
      </c>
      <c r="U1366" s="28" t="str">
        <f>VLOOKUP(B1366,SAOM!B$2:N2907,10,0)</f>
        <v>Rua Lucas de Matos Pinho, 145</v>
      </c>
      <c r="V1366" s="59" t="str">
        <f>VLOOKUP(B1366,SAOM!B$2:P2907,12,0)</f>
        <v>9203-2017</v>
      </c>
      <c r="W1366" s="181" t="str">
        <f>VLOOKUP(B1366,SAOM!B$2:O2907,11,0)</f>
        <v>33400-000</v>
      </c>
      <c r="X1366" s="35" t="str">
        <f>VLOOKUP(B1366,SAOM!B$2:Q2907,13,0)</f>
        <v>00:20:0E:10:54:D0</v>
      </c>
      <c r="Y1366" s="28">
        <v>41256</v>
      </c>
      <c r="Z1366" s="44" t="s">
        <v>4098</v>
      </c>
      <c r="AA1366" s="60">
        <v>41256</v>
      </c>
      <c r="AB1366" s="32" t="e">
        <f>VLOOKUP(C1366,Relatorios!A$3:B2137,2,0)</f>
        <v>#N/A</v>
      </c>
      <c r="AC1366" s="49"/>
      <c r="AD1366" s="60" t="str">
        <f>VLOOKUP(B1366,SAOM!B$2:T2907,16,0)</f>
        <v>-</v>
      </c>
      <c r="AE1366" s="60">
        <f t="shared" si="75"/>
        <v>41346</v>
      </c>
      <c r="AF1366" s="60" t="s">
        <v>4492</v>
      </c>
      <c r="AG1366" s="60"/>
      <c r="AH1366" s="187"/>
      <c r="AI1366" s="121"/>
      <c r="AJ1366" s="121"/>
      <c r="AK1366" s="44"/>
    </row>
    <row r="1367" spans="1:42" s="62" customFormat="1" ht="15.75" customHeight="1">
      <c r="A1367" s="43">
        <v>5543</v>
      </c>
      <c r="B1367" s="35">
        <v>5543</v>
      </c>
      <c r="C1367" s="35">
        <v>5543</v>
      </c>
      <c r="D1367" s="37" t="str">
        <f>VLOOKUP(B1367,SAOM!B$2:H3024,7,0)</f>
        <v>SES-FRSA-5543</v>
      </c>
      <c r="E1367" s="28">
        <v>41221</v>
      </c>
      <c r="F1367" s="28">
        <f t="shared" si="77"/>
        <v>41266</v>
      </c>
      <c r="G1367" s="28">
        <f>VLOOKUP(B1367,SAOM!B$2:D2911,3,0)</f>
        <v>41266</v>
      </c>
      <c r="H1367" s="28">
        <f t="shared" si="74"/>
        <v>41281</v>
      </c>
      <c r="I1367" s="28" t="s">
        <v>497</v>
      </c>
      <c r="J1367" s="52" t="s">
        <v>511</v>
      </c>
      <c r="K1367" s="35" t="str">
        <f>VLOOKUP(B1367,SAOM!B$2:H2908,4,0)</f>
        <v>Aceito</v>
      </c>
      <c r="L1367" s="12" t="s">
        <v>495</v>
      </c>
      <c r="M1367" s="52" t="s">
        <v>497</v>
      </c>
      <c r="N1367" s="107" t="s">
        <v>8360</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9" t="str">
        <f>VLOOKUP(B1367,SAOM!B$2:M2908,9,0)</f>
        <v xml:space="preserve">GERALDINHO </v>
      </c>
      <c r="U1367" s="28" t="str">
        <f>VLOOKUP(B1367,SAOM!B$2:N2908,10,0)</f>
        <v>Rua BR 251- KM23</v>
      </c>
      <c r="V1367" s="59" t="str">
        <f>VLOOKUP(B1367,SAOM!B$2:P2908,12,0)</f>
        <v>38-9938-7997/9121-02</v>
      </c>
      <c r="W1367" s="181" t="str">
        <f>VLOOKUP(B1367,SAOM!B$2:O2908,11,0)</f>
        <v>39400-197</v>
      </c>
      <c r="X1367" s="35" t="str">
        <f>VLOOKUP(B1367,SAOM!B$2:Q2908,13,0)</f>
        <v>00:20:0e:10:54:db</v>
      </c>
      <c r="Y1367" s="28">
        <v>41261</v>
      </c>
      <c r="Z1367" s="44" t="s">
        <v>1981</v>
      </c>
      <c r="AA1367" s="60">
        <v>41263</v>
      </c>
      <c r="AB1367" s="32">
        <f>VLOOKUP(C1367,Relatorios!A$3:B2138,2,0)</f>
        <v>41299</v>
      </c>
      <c r="AC1367" s="49" t="s">
        <v>13663</v>
      </c>
      <c r="AD1367" s="60" t="str">
        <f>VLOOKUP(B1367,SAOM!B$2:T2908,16,0)</f>
        <v>29/11/2012 17:15:28 	Ivan Santos 	Aprovado  	Pendência Ativação Resolvida</v>
      </c>
      <c r="AE1367" s="60">
        <f t="shared" si="75"/>
        <v>41353</v>
      </c>
      <c r="AF1367" s="60" t="s">
        <v>4492</v>
      </c>
      <c r="AG1367" s="60"/>
      <c r="AH1367" s="187"/>
      <c r="AI1367" s="121"/>
      <c r="AJ1367" s="121"/>
      <c r="AK1367" s="44"/>
    </row>
    <row r="1368" spans="1:42" s="62" customFormat="1" ht="15.75" customHeight="1">
      <c r="A1368" s="43">
        <v>5544</v>
      </c>
      <c r="B1368" s="35">
        <v>5544</v>
      </c>
      <c r="C1368" s="35">
        <v>5544</v>
      </c>
      <c r="D1368" s="37" t="str">
        <f>VLOOKUP(B1368,SAOM!B$2:H3025,7,0)</f>
        <v>SES-COTE-5544</v>
      </c>
      <c r="E1368" s="28">
        <v>41221</v>
      </c>
      <c r="F1368" s="28">
        <f t="shared" si="77"/>
        <v>41266</v>
      </c>
      <c r="G1368" s="15">
        <f>VLOOKUP(B1368,SAOM!B$2:D2912,3,0)</f>
        <v>41266</v>
      </c>
      <c r="H1368" s="28">
        <f t="shared" si="74"/>
        <v>41281</v>
      </c>
      <c r="I1368" s="28" t="s">
        <v>497</v>
      </c>
      <c r="J1368" s="52" t="s">
        <v>511</v>
      </c>
      <c r="K1368" s="37" t="str">
        <f>VLOOKUP(B1368,SAOM!B$2:H2909,4,0)</f>
        <v>Aceito</v>
      </c>
      <c r="L1368" s="12" t="s">
        <v>495</v>
      </c>
      <c r="M1368" s="52" t="s">
        <v>497</v>
      </c>
      <c r="N1368" s="107" t="s">
        <v>9585</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5" t="str">
        <f>VLOOKUP(B1368,SAOM!B$2:O2909,11,0)</f>
        <v>36400-000</v>
      </c>
      <c r="X1368" s="37" t="str">
        <f>VLOOKUP(B1368,SAOM!B$2:Q2909,13,0)</f>
        <v>00:20:0e:10:54:78</v>
      </c>
      <c r="Y1368" s="28">
        <v>41233</v>
      </c>
      <c r="Z1368" s="44" t="s">
        <v>9767</v>
      </c>
      <c r="AA1368" s="60">
        <v>41234</v>
      </c>
      <c r="AB1368" s="32">
        <f>VLOOKUP(C1368,Relatorios!A$3:B2139,2,0)</f>
        <v>41291</v>
      </c>
      <c r="AC1368" s="49"/>
      <c r="AD1368" s="16" t="str">
        <f>VLOOKUP(B1368,SAOM!B$2:T2909,16,0)</f>
        <v>-</v>
      </c>
      <c r="AE1368" s="60">
        <f t="shared" si="75"/>
        <v>41324</v>
      </c>
      <c r="AF1368" s="60" t="s">
        <v>4492</v>
      </c>
      <c r="AG1368" s="60"/>
      <c r="AH1368" s="187"/>
      <c r="AI1368" s="121"/>
      <c r="AJ1368" s="121"/>
      <c r="AK1368" s="44"/>
    </row>
    <row r="1369" spans="1:42" s="17" customFormat="1" ht="15.75" customHeight="1">
      <c r="A1369" s="43">
        <v>5546</v>
      </c>
      <c r="B1369" s="35">
        <v>5546</v>
      </c>
      <c r="C1369" s="35">
        <v>5546</v>
      </c>
      <c r="D1369" s="37" t="str">
        <f>VLOOKUP(B1369,SAOM!B$2:H3026,7,0)</f>
        <v>SES-UBIA-5546</v>
      </c>
      <c r="E1369" s="15">
        <v>41221</v>
      </c>
      <c r="F1369" s="15">
        <f t="shared" si="77"/>
        <v>41266</v>
      </c>
      <c r="G1369" s="15">
        <f>VLOOKUP(B1369,SAOM!B$2:D2913,3,0)</f>
        <v>41266</v>
      </c>
      <c r="H1369" s="15">
        <f t="shared" si="74"/>
        <v>41281</v>
      </c>
      <c r="I1369" s="15" t="s">
        <v>497</v>
      </c>
      <c r="J1369" s="12" t="s">
        <v>511</v>
      </c>
      <c r="K1369" s="37" t="str">
        <f>VLOOKUP(B1369,SAOM!B$2:H2910,4,0)</f>
        <v>Aceito</v>
      </c>
      <c r="L1369" s="12" t="s">
        <v>14647</v>
      </c>
      <c r="M1369" s="12" t="s">
        <v>497</v>
      </c>
      <c r="N1369" s="13" t="s">
        <v>9590</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5" t="str">
        <f>VLOOKUP(B1369,SAOM!B$2:O2910,11,0)</f>
        <v>38412-604</v>
      </c>
      <c r="X1369" s="37" t="str">
        <f>VLOOKUP(B1369,SAOM!B$2:Q2910,13,0)</f>
        <v>00:20:0e:10:58:e5</v>
      </c>
      <c r="Y1369" s="15">
        <v>41290</v>
      </c>
      <c r="Z1369" s="13" t="s">
        <v>14658</v>
      </c>
      <c r="AA1369" s="16">
        <v>41290</v>
      </c>
      <c r="AB1369" s="32">
        <f>VLOOKUP(C1369,Relatorios!A$3:B2140,2,0)</f>
        <v>41295</v>
      </c>
      <c r="AC1369" s="45"/>
      <c r="AD1369" s="16" t="str">
        <f>VLOOKUP(B1369,SAOM!B$2:T2910,16,0)</f>
        <v>-</v>
      </c>
      <c r="AE1369" s="16">
        <f t="shared" si="75"/>
        <v>41380</v>
      </c>
      <c r="AF1369" s="16" t="s">
        <v>4492</v>
      </c>
      <c r="AG1369" s="16"/>
      <c r="AH1369" s="51"/>
      <c r="AI1369" s="120"/>
      <c r="AJ1369" s="120"/>
      <c r="AK1369" s="13"/>
    </row>
    <row r="1370" spans="1:42" s="17" customFormat="1" ht="15.75" customHeight="1">
      <c r="A1370" s="43">
        <v>5547</v>
      </c>
      <c r="B1370" s="35">
        <v>5547</v>
      </c>
      <c r="C1370" s="35">
        <v>5547</v>
      </c>
      <c r="D1370" s="37" t="str">
        <f>VLOOKUP(B1370,SAOM!B$2:H3027,7,0)</f>
        <v>SES-UBIA-5547</v>
      </c>
      <c r="E1370" s="15">
        <v>41221</v>
      </c>
      <c r="F1370" s="15">
        <f t="shared" si="77"/>
        <v>41266</v>
      </c>
      <c r="G1370" s="15">
        <f>VLOOKUP(B1370,SAOM!B$2:D2914,3,0)</f>
        <v>41266</v>
      </c>
      <c r="H1370" s="15">
        <f t="shared" si="74"/>
        <v>41281</v>
      </c>
      <c r="I1370" s="15" t="s">
        <v>497</v>
      </c>
      <c r="J1370" s="12" t="s">
        <v>511</v>
      </c>
      <c r="K1370" s="37" t="str">
        <f>VLOOKUP(B1370,SAOM!B$2:H2911,4,0)</f>
        <v>Aceito</v>
      </c>
      <c r="L1370" s="12" t="s">
        <v>14647</v>
      </c>
      <c r="M1370" s="12" t="s">
        <v>497</v>
      </c>
      <c r="N1370" s="13" t="s">
        <v>9590</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5" t="str">
        <f>VLOOKUP(B1370,SAOM!B$2:O2911,11,0)</f>
        <v>38412-608</v>
      </c>
      <c r="X1370" s="37" t="str">
        <f>VLOOKUP(B1370,SAOM!B$2:Q2911,13,0)</f>
        <v>00:20:0e:10:57:df</v>
      </c>
      <c r="Y1370" s="15">
        <v>41291</v>
      </c>
      <c r="Z1370" s="13" t="s">
        <v>14658</v>
      </c>
      <c r="AA1370" s="16">
        <v>41291</v>
      </c>
      <c r="AB1370" s="32">
        <f>VLOOKUP(C1370,Relatorios!A$3:B2141,2,0)</f>
        <v>41295</v>
      </c>
      <c r="AC1370" s="45"/>
      <c r="AD1370" s="16" t="str">
        <f>VLOOKUP(B1370,SAOM!B$2:T2911,16,0)</f>
        <v>-</v>
      </c>
      <c r="AE1370" s="16">
        <f t="shared" si="75"/>
        <v>41381</v>
      </c>
      <c r="AF1370" s="16" t="s">
        <v>4492</v>
      </c>
      <c r="AG1370" s="16"/>
      <c r="AH1370" s="51"/>
      <c r="AI1370" s="120"/>
      <c r="AJ1370" s="120"/>
      <c r="AK1370" s="13"/>
    </row>
    <row r="1371" spans="1:42" s="17" customFormat="1" ht="15.75" customHeight="1">
      <c r="A1371" s="43">
        <v>5548</v>
      </c>
      <c r="B1371" s="35">
        <v>5548</v>
      </c>
      <c r="C1371" s="35">
        <v>5548</v>
      </c>
      <c r="D1371" s="37" t="str">
        <f>VLOOKUP(B1371,SAOM!B$2:H3028,7,0)</f>
        <v>SES-BAIS-5548</v>
      </c>
      <c r="E1371" s="15">
        <v>41221</v>
      </c>
      <c r="F1371" s="15">
        <f t="shared" si="77"/>
        <v>41266</v>
      </c>
      <c r="G1371" s="15">
        <f>VLOOKUP(B1371,SAOM!B$2:D2915,3,0)</f>
        <v>41266</v>
      </c>
      <c r="H1371" s="15">
        <f t="shared" si="74"/>
        <v>41281</v>
      </c>
      <c r="I1371" s="15" t="s">
        <v>497</v>
      </c>
      <c r="J1371" s="12" t="s">
        <v>511</v>
      </c>
      <c r="K1371" s="37" t="str">
        <f>VLOOKUP(B1371,SAOM!B$2:H2912,4,0)</f>
        <v>Aceito</v>
      </c>
      <c r="L1371" s="12" t="s">
        <v>676</v>
      </c>
      <c r="M1371" s="12" t="s">
        <v>497</v>
      </c>
      <c r="N1371" s="73" t="s">
        <v>2312</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5" t="str">
        <f>VLOOKUP(B1371,SAOM!B$2:O2912,11,0)</f>
        <v>35970-000</v>
      </c>
      <c r="X1371" s="37" t="str">
        <f>VLOOKUP(B1371,SAOM!B$2:Q2912,13,0)</f>
        <v>00:20:0e:10:57:c1</v>
      </c>
      <c r="Y1371" s="15">
        <v>41295</v>
      </c>
      <c r="Z1371" s="237" t="s">
        <v>4115</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5"/>
        <v>41385</v>
      </c>
      <c r="AF1371" s="16" t="s">
        <v>4492</v>
      </c>
      <c r="AG1371" s="16"/>
      <c r="AH1371" s="51"/>
      <c r="AI1371" s="120" t="s">
        <v>13267</v>
      </c>
      <c r="AJ1371" s="120"/>
      <c r="AK1371" s="13"/>
    </row>
    <row r="1372" spans="1:42" s="62" customFormat="1" ht="15.75" customHeight="1">
      <c r="A1372" s="43">
        <v>5549</v>
      </c>
      <c r="B1372" s="35">
        <v>5549</v>
      </c>
      <c r="C1372" s="35">
        <v>5549</v>
      </c>
      <c r="D1372" s="37" t="str">
        <f>VLOOKUP(B1372,SAOM!B$2:H3029,7,0)</f>
        <v>SES-COEM-5549</v>
      </c>
      <c r="E1372" s="28">
        <v>41221</v>
      </c>
      <c r="F1372" s="28">
        <f t="shared" si="77"/>
        <v>41266</v>
      </c>
      <c r="G1372" s="15">
        <f>VLOOKUP(B1372,SAOM!B$2:D2916,3,0)</f>
        <v>41266</v>
      </c>
      <c r="H1372" s="28">
        <f t="shared" si="74"/>
        <v>41281</v>
      </c>
      <c r="I1372" s="28" t="s">
        <v>497</v>
      </c>
      <c r="J1372" s="12" t="s">
        <v>511</v>
      </c>
      <c r="K1372" s="37" t="str">
        <f>VLOOKUP(B1372,SAOM!B$2:H2913,4,0)</f>
        <v>Aceito</v>
      </c>
      <c r="L1372" s="52" t="s">
        <v>676</v>
      </c>
      <c r="M1372" s="52" t="s">
        <v>497</v>
      </c>
      <c r="N1372" s="107" t="s">
        <v>9600</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5" t="str">
        <f>VLOOKUP(B1372,SAOM!B$2:O2913,11,0)</f>
        <v>32223-540</v>
      </c>
      <c r="X1372" s="37" t="str">
        <f>VLOOKUP(B1372,SAOM!B$2:Q2913,13,0)</f>
        <v>00:20:0e:10:54:b6</v>
      </c>
      <c r="Y1372" s="28">
        <v>41250</v>
      </c>
      <c r="Z1372" s="44" t="s">
        <v>5490</v>
      </c>
      <c r="AA1372" s="60">
        <v>41250</v>
      </c>
      <c r="AB1372" s="32">
        <f>VLOOKUP(C1372,Relatorios!A$3:B2143,2,0)</f>
        <v>41271</v>
      </c>
      <c r="AC1372" s="49"/>
      <c r="AD1372" s="16" t="str">
        <f>VLOOKUP(B1372,SAOM!B$2:T2913,16,0)</f>
        <v>-</v>
      </c>
      <c r="AE1372" s="60">
        <f t="shared" si="75"/>
        <v>41340</v>
      </c>
      <c r="AF1372" s="60" t="s">
        <v>4492</v>
      </c>
      <c r="AG1372" s="60"/>
      <c r="AH1372" s="187"/>
      <c r="AI1372" s="121"/>
      <c r="AJ1372" s="121"/>
      <c r="AK1372" s="44"/>
    </row>
    <row r="1373" spans="1:42" s="17" customFormat="1" ht="15.75" customHeight="1">
      <c r="A1373" s="43">
        <v>5550</v>
      </c>
      <c r="B1373" s="35">
        <v>5550</v>
      </c>
      <c r="C1373" s="35">
        <v>5550</v>
      </c>
      <c r="D1373" s="37" t="str">
        <f>VLOOKUP(B1373,SAOM!B$2:H3030,7,0)</f>
        <v>SES-UBIA-5550</v>
      </c>
      <c r="E1373" s="15">
        <v>41221</v>
      </c>
      <c r="F1373" s="15">
        <f t="shared" si="77"/>
        <v>41266</v>
      </c>
      <c r="G1373" s="15">
        <f>VLOOKUP(B1373,SAOM!B$2:D2917,3,0)</f>
        <v>41266</v>
      </c>
      <c r="H1373" s="15">
        <f t="shared" si="74"/>
        <v>41281</v>
      </c>
      <c r="I1373" s="15" t="s">
        <v>497</v>
      </c>
      <c r="J1373" s="12" t="s">
        <v>511</v>
      </c>
      <c r="K1373" s="37" t="str">
        <f>VLOOKUP(B1373,SAOM!B$2:H2914,4,0)</f>
        <v>Aceito</v>
      </c>
      <c r="L1373" s="12" t="s">
        <v>14647</v>
      </c>
      <c r="M1373" s="12" t="s">
        <v>497</v>
      </c>
      <c r="N1373" s="13" t="s">
        <v>9590</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5" t="str">
        <f>VLOOKUP(B1373,SAOM!B$2:O2914,11,0)</f>
        <v>38414-050</v>
      </c>
      <c r="X1373" s="37" t="str">
        <f>VLOOKUP(B1373,SAOM!B$2:Q2914,13,0)</f>
        <v>00:20:0e:10:57:90</v>
      </c>
      <c r="Y1373" s="15">
        <v>41291</v>
      </c>
      <c r="Z1373" s="13" t="s">
        <v>14658</v>
      </c>
      <c r="AA1373" s="16">
        <v>41291</v>
      </c>
      <c r="AB1373" s="32">
        <f>VLOOKUP(C1373,Relatorios!A$3:B2144,2,0)</f>
        <v>41295</v>
      </c>
      <c r="AC1373" s="45"/>
      <c r="AD1373" s="16" t="str">
        <f>VLOOKUP(B1373,SAOM!B$2:T2914,16,0)</f>
        <v>-</v>
      </c>
      <c r="AE1373" s="16">
        <f t="shared" si="75"/>
        <v>41381</v>
      </c>
      <c r="AF1373" s="16" t="s">
        <v>4492</v>
      </c>
      <c r="AG1373" s="16"/>
      <c r="AH1373" s="51"/>
      <c r="AI1373" s="120"/>
      <c r="AJ1373" s="120"/>
      <c r="AK1373" s="13"/>
    </row>
    <row r="1374" spans="1:42" s="17" customFormat="1" ht="15.75" customHeight="1">
      <c r="A1374" s="43">
        <v>5551</v>
      </c>
      <c r="B1374" s="35">
        <v>5551</v>
      </c>
      <c r="C1374" s="35">
        <v>5551</v>
      </c>
      <c r="D1374" s="37" t="str">
        <f>VLOOKUP(B1374,SAOM!B$2:H3031,7,0)</f>
        <v>SES-UBIA-5551</v>
      </c>
      <c r="E1374" s="15">
        <v>41221</v>
      </c>
      <c r="F1374" s="15">
        <f t="shared" si="77"/>
        <v>41266</v>
      </c>
      <c r="G1374" s="15">
        <f>VLOOKUP(B1374,SAOM!B$2:D2918,3,0)</f>
        <v>41266</v>
      </c>
      <c r="H1374" s="15">
        <f t="shared" si="74"/>
        <v>41281</v>
      </c>
      <c r="I1374" s="15" t="s">
        <v>497</v>
      </c>
      <c r="J1374" s="12" t="s">
        <v>511</v>
      </c>
      <c r="K1374" s="37" t="str">
        <f>VLOOKUP(B1374,SAOM!B$2:H2915,4,0)</f>
        <v>Aceito</v>
      </c>
      <c r="L1374" s="12" t="s">
        <v>14647</v>
      </c>
      <c r="M1374" s="12" t="s">
        <v>497</v>
      </c>
      <c r="N1374" s="13" t="s">
        <v>9590</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5" t="str">
        <f>VLOOKUP(B1374,SAOM!B$2:O2915,11,0)</f>
        <v>38400-000</v>
      </c>
      <c r="X1374" s="37" t="str">
        <f>VLOOKUP(B1374,SAOM!B$2:Q2915,13,0)</f>
        <v>00:20:0e:10:57:45</v>
      </c>
      <c r="Y1374" s="15">
        <v>41292</v>
      </c>
      <c r="Z1374" s="55" t="s">
        <v>14658</v>
      </c>
      <c r="AA1374" s="16">
        <v>41292</v>
      </c>
      <c r="AB1374" s="32">
        <f>VLOOKUP(C1374,Relatorios!A$3:B2145,2,0)</f>
        <v>41295</v>
      </c>
      <c r="AC1374" s="45"/>
      <c r="AD1374" s="16" t="str">
        <f>VLOOKUP(B1374,SAOM!B$2:T2915,16,0)</f>
        <v>-</v>
      </c>
      <c r="AE1374" s="16">
        <f t="shared" si="75"/>
        <v>41382</v>
      </c>
      <c r="AF1374" s="16" t="s">
        <v>4492</v>
      </c>
      <c r="AG1374" s="16"/>
      <c r="AH1374" s="51"/>
      <c r="AI1374" s="120"/>
      <c r="AJ1374" s="120"/>
      <c r="AK1374" s="13"/>
    </row>
    <row r="1375" spans="1:42" s="17" customFormat="1" ht="15" customHeight="1">
      <c r="A1375" s="43">
        <v>5529</v>
      </c>
      <c r="B1375" s="35">
        <v>5529</v>
      </c>
      <c r="C1375" s="35">
        <v>5529</v>
      </c>
      <c r="D1375" s="37" t="str">
        <f>VLOOKUP(B1375,SAOM!B$2:H3032,7,0)</f>
        <v>-</v>
      </c>
      <c r="E1375" s="15">
        <v>41221</v>
      </c>
      <c r="F1375" s="15">
        <f t="shared" si="77"/>
        <v>41266</v>
      </c>
      <c r="G1375" s="15">
        <f>VLOOKUP(B1375,SAOM!B$2:D2919,3,0)</f>
        <v>41266</v>
      </c>
      <c r="H1375" s="15">
        <f t="shared" si="74"/>
        <v>41281</v>
      </c>
      <c r="I1375" s="15" t="s">
        <v>497</v>
      </c>
      <c r="J1375" s="12" t="s">
        <v>1406</v>
      </c>
      <c r="K1375" s="37" t="str">
        <f>VLOOKUP(B1375,SAOM!B$2:H2916,4,0)</f>
        <v>A agendar</v>
      </c>
      <c r="L1375" s="12" t="s">
        <v>1406</v>
      </c>
      <c r="M1375" s="12" t="s">
        <v>1406</v>
      </c>
      <c r="N1375" s="73" t="s">
        <v>4335</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5" t="str">
        <f>VLOOKUP(B1375,SAOM!B$2:O2916,11,0)</f>
        <v>32534-730</v>
      </c>
      <c r="X1375" s="37" t="str">
        <f>VLOOKUP(B1375,SAOM!B$2:Q2916,13,0)</f>
        <v>-</v>
      </c>
      <c r="Y1375" s="15"/>
      <c r="Z1375" s="13" t="s">
        <v>4557</v>
      </c>
      <c r="AA1375" s="16"/>
      <c r="AB1375" s="32" t="e">
        <f>VLOOKUP(C1375,Relatorios!A$3:B2146,2,0)</f>
        <v>#N/A</v>
      </c>
      <c r="AC1375" s="45"/>
      <c r="AD1375" s="16" t="str">
        <f>VLOOKUP(B1375,SAOM!B$2:T2916,16,0)</f>
        <v>08/11/2012 14:27:19 	Marcos Gonzaga Milagres 	  	Solicitação Cancelada</v>
      </c>
      <c r="AE1375" s="16">
        <f t="shared" si="75"/>
        <v>90</v>
      </c>
      <c r="AF1375" s="16" t="s">
        <v>4492</v>
      </c>
      <c r="AG1375" s="16"/>
      <c r="AH1375" s="51"/>
      <c r="AI1375" s="120"/>
      <c r="AJ1375" s="120"/>
      <c r="AK1375" s="13"/>
    </row>
    <row r="1376" spans="1:42" s="62" customFormat="1" ht="15.75" customHeight="1">
      <c r="A1376" s="43">
        <v>5545</v>
      </c>
      <c r="B1376" s="35">
        <v>5545</v>
      </c>
      <c r="C1376" s="35">
        <v>5545</v>
      </c>
      <c r="D1376" s="37" t="str">
        <f>VLOOKUP(B1376,SAOM!B$2:H3033,7,0)</f>
        <v>SES-ESAS-5545</v>
      </c>
      <c r="E1376" s="28">
        <v>41221</v>
      </c>
      <c r="F1376" s="28">
        <f t="shared" si="77"/>
        <v>41266</v>
      </c>
      <c r="G1376" s="15">
        <f>VLOOKUP(B1376,SAOM!B$2:D2920,3,0)</f>
        <v>41266</v>
      </c>
      <c r="H1376" s="28">
        <f t="shared" ref="H1376:H1439" si="78">F1376+15</f>
        <v>41281</v>
      </c>
      <c r="I1376" s="28" t="s">
        <v>497</v>
      </c>
      <c r="J1376" s="52" t="s">
        <v>511</v>
      </c>
      <c r="K1376" s="37" t="str">
        <f>VLOOKUP(B1376,SAOM!B$2:H2917,4,0)</f>
        <v>Aceito</v>
      </c>
      <c r="L1376" s="52" t="s">
        <v>676</v>
      </c>
      <c r="M1376" s="52" t="s">
        <v>497</v>
      </c>
      <c r="N1376" s="107" t="s">
        <v>9617</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5" t="str">
        <f>VLOOKUP(B1376,SAOM!B$2:O2917,11,0)</f>
        <v>35740-000</v>
      </c>
      <c r="X1376" s="37" t="str">
        <f>VLOOKUP(B1376,SAOM!B$2:Q2917,13,0)</f>
        <v>00:20:0e:10:55:7b</v>
      </c>
      <c r="Y1376" s="28">
        <v>41227</v>
      </c>
      <c r="Z1376" s="44" t="s">
        <v>5490</v>
      </c>
      <c r="AA1376" s="60">
        <v>41232</v>
      </c>
      <c r="AB1376" s="32">
        <f>VLOOKUP(C1376,Relatorios!A$3:B2147,2,0)</f>
        <v>41271</v>
      </c>
      <c r="AC1376" s="49"/>
      <c r="AD1376" s="16" t="str">
        <f>VLOOKUP(B1376,SAOM!B$2:T2917,16,0)</f>
        <v>-</v>
      </c>
      <c r="AE1376" s="60">
        <f t="shared" ref="AE1376:AE1439" si="79">AA1376+90</f>
        <v>41322</v>
      </c>
      <c r="AF1376" s="60" t="s">
        <v>4492</v>
      </c>
      <c r="AG1376" s="60"/>
      <c r="AH1376" s="187"/>
      <c r="AI1376" s="121"/>
      <c r="AJ1376" s="121"/>
      <c r="AK1376" s="44"/>
    </row>
    <row r="1377" spans="1:37" s="62" customFormat="1" ht="15.75" customHeight="1">
      <c r="A1377" s="43">
        <v>5552</v>
      </c>
      <c r="B1377" s="35">
        <v>5552</v>
      </c>
      <c r="C1377" s="35">
        <v>5552</v>
      </c>
      <c r="D1377" s="37" t="str">
        <f>VLOOKUP(B1377,SAOM!B$2:H3034,7,0)</f>
        <v>SES-BETE-5552</v>
      </c>
      <c r="E1377" s="28">
        <v>41222</v>
      </c>
      <c r="F1377" s="28">
        <f t="shared" si="77"/>
        <v>41267</v>
      </c>
      <c r="G1377" s="15">
        <f>VLOOKUP(B1377,SAOM!B$2:D2921,3,0)</f>
        <v>41267</v>
      </c>
      <c r="H1377" s="28">
        <f t="shared" si="78"/>
        <v>41282</v>
      </c>
      <c r="I1377" s="28" t="s">
        <v>497</v>
      </c>
      <c r="J1377" s="52" t="s">
        <v>511</v>
      </c>
      <c r="K1377" s="37" t="str">
        <f>VLOOKUP(B1377,SAOM!B$2:H2918,4,0)</f>
        <v>Aceito</v>
      </c>
      <c r="L1377" s="52" t="s">
        <v>676</v>
      </c>
      <c r="M1377" s="52" t="s">
        <v>497</v>
      </c>
      <c r="N1377" s="107" t="s">
        <v>1658</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5" t="str">
        <f>VLOOKUP(B1377,SAOM!B$2:O2918,11,0)</f>
        <v>31515-130</v>
      </c>
      <c r="X1377" s="37" t="str">
        <f>VLOOKUP(B1377,SAOM!B$2:Q2918,13,0)</f>
        <v>00:20:0E:10:54:B9</v>
      </c>
      <c r="Y1377" s="28">
        <v>41236</v>
      </c>
      <c r="Z1377" s="44" t="s">
        <v>5490</v>
      </c>
      <c r="AA1377" s="60">
        <v>41236</v>
      </c>
      <c r="AB1377" s="32">
        <f>VLOOKUP(C1377,Relatorios!A$3:B2148,2,0)</f>
        <v>41271</v>
      </c>
      <c r="AC1377" s="49"/>
      <c r="AD1377" s="16" t="str">
        <f>VLOOKUP(B1377,SAOM!B$2:T2918,16,0)</f>
        <v>-</v>
      </c>
      <c r="AE1377" s="60">
        <f t="shared" si="79"/>
        <v>41326</v>
      </c>
      <c r="AF1377" s="60" t="s">
        <v>4492</v>
      </c>
      <c r="AG1377" s="60"/>
      <c r="AH1377" s="187"/>
      <c r="AI1377" s="121"/>
      <c r="AJ1377" s="121"/>
      <c r="AK1377" s="44"/>
    </row>
    <row r="1378" spans="1:37" s="62" customFormat="1" ht="15.75" customHeight="1">
      <c r="A1378" s="43">
        <v>5553</v>
      </c>
      <c r="B1378" s="35">
        <v>5553</v>
      </c>
      <c r="C1378" s="196">
        <v>5553</v>
      </c>
      <c r="D1378" s="35" t="str">
        <f>VLOOKUP(B1378,SAOM!B$2:H3035,7,0)</f>
        <v>SES-GOES-5553</v>
      </c>
      <c r="E1378" s="28">
        <v>41222</v>
      </c>
      <c r="F1378" s="28">
        <f t="shared" si="77"/>
        <v>41267</v>
      </c>
      <c r="G1378" s="28">
        <f>VLOOKUP(B1378,SAOM!B$2:D2922,3,0)</f>
        <v>41267</v>
      </c>
      <c r="H1378" s="28">
        <f t="shared" si="78"/>
        <v>41282</v>
      </c>
      <c r="I1378" s="28" t="s">
        <v>497</v>
      </c>
      <c r="J1378" s="52" t="s">
        <v>511</v>
      </c>
      <c r="K1378" s="35" t="str">
        <f>VLOOKUP(B1378,SAOM!B$2:H2919,4,0)</f>
        <v>Aceito</v>
      </c>
      <c r="L1378" s="52" t="s">
        <v>495</v>
      </c>
      <c r="M1378" s="52" t="s">
        <v>497</v>
      </c>
      <c r="N1378" s="107" t="s">
        <v>1833</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9" t="str">
        <f>VLOOKUP(B1378,SAOM!B$2:M2919,9,0)</f>
        <v>Ana Martins Godoy Pimenta</v>
      </c>
      <c r="U1378" s="28" t="str">
        <f>VLOOKUP(B1378,SAOM!B$2:N2919,10,0)</f>
        <v>Rua: GERALDO VIEIRA S/N - SÃO ANTONIO</v>
      </c>
      <c r="V1378" s="59" t="str">
        <f>VLOOKUP(B1378,SAOM!B$2:P2919,12,0)</f>
        <v>33-9989-5607</v>
      </c>
      <c r="W1378" s="181" t="str">
        <f>VLOOKUP(B1378,SAOM!B$2:O2919,11,0)</f>
        <v>35053-240</v>
      </c>
      <c r="X1378" s="35" t="str">
        <f>VLOOKUP(B1378,SAOM!B$2:Q2919,13,0)</f>
        <v>00:20:0e:10:4f:53</v>
      </c>
      <c r="Y1378" s="28">
        <v>41305</v>
      </c>
      <c r="Z1378" s="44" t="s">
        <v>9771</v>
      </c>
      <c r="AA1378" s="60">
        <v>41309</v>
      </c>
      <c r="AB1378" s="61" t="str">
        <f>VLOOKUP(C1378,Relatorios!A$3:B2149,2,0)</f>
        <v>Pendente</v>
      </c>
      <c r="AC1378" s="49"/>
      <c r="AD1378" s="60"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60">
        <f t="shared" si="79"/>
        <v>41399</v>
      </c>
      <c r="AF1378" s="60" t="s">
        <v>4492</v>
      </c>
      <c r="AG1378" s="60"/>
      <c r="AH1378" s="187"/>
      <c r="AI1378" s="121"/>
      <c r="AJ1378" s="121"/>
      <c r="AK1378" s="44"/>
    </row>
    <row r="1379" spans="1:37" s="62" customFormat="1" ht="15.75" customHeight="1">
      <c r="A1379" s="43">
        <v>5554</v>
      </c>
      <c r="B1379" s="35">
        <v>5554</v>
      </c>
      <c r="C1379" s="35">
        <v>5554</v>
      </c>
      <c r="D1379" s="37" t="str">
        <f>VLOOKUP(B1379,SAOM!B$2:H3036,7,0)</f>
        <v>SES-JODE-5554</v>
      </c>
      <c r="E1379" s="28">
        <v>41222</v>
      </c>
      <c r="F1379" s="28">
        <f t="shared" si="77"/>
        <v>41267</v>
      </c>
      <c r="G1379" s="15">
        <f>VLOOKUP(B1379,SAOM!B$2:D2923,3,0)</f>
        <v>41267</v>
      </c>
      <c r="H1379" s="28">
        <f t="shared" si="78"/>
        <v>41282</v>
      </c>
      <c r="I1379" s="28" t="s">
        <v>497</v>
      </c>
      <c r="J1379" s="52" t="s">
        <v>511</v>
      </c>
      <c r="K1379" s="37" t="str">
        <f>VLOOKUP(B1379,SAOM!B$2:H2920,4,0)</f>
        <v>Aceito</v>
      </c>
      <c r="L1379" s="12" t="s">
        <v>495</v>
      </c>
      <c r="M1379" s="52" t="s">
        <v>497</v>
      </c>
      <c r="N1379" s="107" t="s">
        <v>3810</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5" t="str">
        <f>VLOOKUP(B1379,SAOM!B$2:O2920,11,0)</f>
        <v>35930-002</v>
      </c>
      <c r="X1379" s="37" t="str">
        <f>VLOOKUP(B1379,SAOM!B$2:Q2920,13,0)</f>
        <v>00:20:0E:10:54:49</v>
      </c>
      <c r="Y1379" s="28">
        <v>41229</v>
      </c>
      <c r="Z1379" s="44" t="s">
        <v>5316</v>
      </c>
      <c r="AA1379" s="60">
        <v>41232</v>
      </c>
      <c r="AB1379" s="32">
        <f>VLOOKUP(C1379,Relatorios!A$3:B2150,2,0)</f>
        <v>41277</v>
      </c>
      <c r="AC1379" s="49"/>
      <c r="AD1379" s="16" t="str">
        <f>VLOOKUP(B1379,SAOM!B$2:T2920,16,0)</f>
        <v>-</v>
      </c>
      <c r="AE1379" s="60">
        <f t="shared" si="79"/>
        <v>41322</v>
      </c>
      <c r="AF1379" s="60" t="s">
        <v>4492</v>
      </c>
      <c r="AG1379" s="60"/>
      <c r="AH1379" s="187"/>
      <c r="AI1379" s="121"/>
      <c r="AJ1379" s="121"/>
      <c r="AK1379" s="44"/>
    </row>
    <row r="1380" spans="1:37" s="62" customFormat="1" ht="15.75" customHeight="1">
      <c r="A1380" s="43">
        <v>5555</v>
      </c>
      <c r="B1380" s="35">
        <v>5555</v>
      </c>
      <c r="C1380" s="35">
        <v>5555</v>
      </c>
      <c r="D1380" s="37" t="str">
        <f>VLOOKUP(B1380,SAOM!B$2:H3037,7,0)</f>
        <v>SES-BEIM-5555</v>
      </c>
      <c r="E1380" s="28">
        <v>41222</v>
      </c>
      <c r="F1380" s="28">
        <f t="shared" si="77"/>
        <v>41267</v>
      </c>
      <c r="G1380" s="15">
        <f>VLOOKUP(B1380,SAOM!B$2:D2924,3,0)</f>
        <v>41267</v>
      </c>
      <c r="H1380" s="28">
        <f t="shared" si="78"/>
        <v>41282</v>
      </c>
      <c r="I1380" s="28" t="s">
        <v>497</v>
      </c>
      <c r="J1380" s="52" t="s">
        <v>511</v>
      </c>
      <c r="K1380" s="37" t="str">
        <f>VLOOKUP(B1380,SAOM!B$2:H2921,4,0)</f>
        <v>Aceito</v>
      </c>
      <c r="L1380" s="52" t="s">
        <v>676</v>
      </c>
      <c r="M1380" s="52" t="s">
        <v>497</v>
      </c>
      <c r="N1380" s="107" t="s">
        <v>4335</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5" t="str">
        <f>VLOOKUP(B1380,SAOM!B$2:O2921,11,0)</f>
        <v>32556-400</v>
      </c>
      <c r="X1380" s="37" t="str">
        <f>VLOOKUP(B1380,SAOM!B$2:Q2921,13,0)</f>
        <v>00:20:0E:10:55:7D</v>
      </c>
      <c r="Y1380" s="28">
        <v>41227</v>
      </c>
      <c r="Z1380" s="44" t="s">
        <v>6145</v>
      </c>
      <c r="AA1380" s="60">
        <v>41232</v>
      </c>
      <c r="AB1380" s="32" t="e">
        <f>VLOOKUP(C1380,Relatorios!A$3:B2151,2,0)</f>
        <v>#N/A</v>
      </c>
      <c r="AC1380" s="49"/>
      <c r="AD1380" s="16" t="str">
        <f>VLOOKUP(B1380,SAOM!B$2:T2921,16,0)</f>
        <v>-</v>
      </c>
      <c r="AE1380" s="60">
        <f t="shared" si="79"/>
        <v>41322</v>
      </c>
      <c r="AF1380" s="60" t="s">
        <v>4492</v>
      </c>
      <c r="AG1380" s="60"/>
      <c r="AH1380" s="187"/>
      <c r="AI1380" s="121"/>
      <c r="AJ1380" s="121"/>
      <c r="AK1380" s="44"/>
    </row>
    <row r="1381" spans="1:37" s="17" customFormat="1" ht="15.75" customHeight="1">
      <c r="A1381" s="43">
        <v>5556</v>
      </c>
      <c r="B1381" s="35">
        <v>5556</v>
      </c>
      <c r="C1381" s="35">
        <v>5556</v>
      </c>
      <c r="D1381" s="37" t="str">
        <f>VLOOKUP(B1381,SAOM!B$2:H3038,7,0)</f>
        <v>SES-ARXA-5556</v>
      </c>
      <c r="E1381" s="15">
        <v>41222</v>
      </c>
      <c r="F1381" s="15">
        <f t="shared" si="77"/>
        <v>41267</v>
      </c>
      <c r="G1381" s="15">
        <f>VLOOKUP(B1381,SAOM!B$2:D2925,3,0)</f>
        <v>41267</v>
      </c>
      <c r="H1381" s="15">
        <f t="shared" si="78"/>
        <v>41282</v>
      </c>
      <c r="I1381" s="15" t="s">
        <v>497</v>
      </c>
      <c r="J1381" s="12" t="s">
        <v>511</v>
      </c>
      <c r="K1381" s="37" t="str">
        <f>VLOOKUP(B1381,SAOM!B$2:H2922,4,0)</f>
        <v>Aceito</v>
      </c>
      <c r="L1381" s="12" t="s">
        <v>495</v>
      </c>
      <c r="M1381" s="12" t="s">
        <v>497</v>
      </c>
      <c r="N1381" s="73" t="s">
        <v>9675</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5" t="str">
        <f>VLOOKUP(B1381,SAOM!B$2:O2922,11,0)</f>
        <v>38181-292</v>
      </c>
      <c r="X1381" s="37" t="str">
        <f>VLOOKUP(B1381,SAOM!B$2:Q2922,13,0)</f>
        <v>00:20:0E:10:55:69</v>
      </c>
      <c r="Y1381" s="15">
        <v>41240</v>
      </c>
      <c r="Z1381" s="13" t="s">
        <v>6592</v>
      </c>
      <c r="AA1381" s="16">
        <v>41241</v>
      </c>
      <c r="AB1381" s="32">
        <f>VLOOKUP(C1381,Relatorios!A$3:B2152,2,0)</f>
        <v>41291</v>
      </c>
      <c r="AC1381" s="45"/>
      <c r="AD1381" s="16" t="str">
        <f>VLOOKUP(B1381,SAOM!B$2:T2922,16,0)</f>
        <v>-</v>
      </c>
      <c r="AE1381" s="16">
        <f t="shared" si="79"/>
        <v>41331</v>
      </c>
      <c r="AF1381" s="16" t="s">
        <v>4492</v>
      </c>
      <c r="AG1381" s="16"/>
      <c r="AH1381" s="51"/>
      <c r="AI1381" s="120"/>
      <c r="AJ1381" s="120"/>
      <c r="AK1381" s="13"/>
    </row>
    <row r="1382" spans="1:37" s="62" customFormat="1" ht="15.75" customHeight="1">
      <c r="A1382" s="43">
        <v>5558</v>
      </c>
      <c r="B1382" s="35">
        <v>5558</v>
      </c>
      <c r="C1382" s="35">
        <v>5558</v>
      </c>
      <c r="D1382" s="37" t="str">
        <f>VLOOKUP(B1382,SAOM!B$2:H3039,7,0)</f>
        <v>SES-BEIM-5558</v>
      </c>
      <c r="E1382" s="28">
        <v>41222</v>
      </c>
      <c r="F1382" s="28">
        <f t="shared" si="77"/>
        <v>41267</v>
      </c>
      <c r="G1382" s="15">
        <f>VLOOKUP(B1382,SAOM!B$2:D2926,3,0)</f>
        <v>41267</v>
      </c>
      <c r="H1382" s="28">
        <f t="shared" si="78"/>
        <v>41282</v>
      </c>
      <c r="I1382" s="28" t="s">
        <v>497</v>
      </c>
      <c r="J1382" s="52" t="s">
        <v>511</v>
      </c>
      <c r="K1382" s="37" t="str">
        <f>VLOOKUP(B1382,SAOM!B$2:H2923,4,0)</f>
        <v>Aceito</v>
      </c>
      <c r="L1382" s="12" t="s">
        <v>495</v>
      </c>
      <c r="M1382" s="52" t="s">
        <v>497</v>
      </c>
      <c r="N1382" s="107" t="s">
        <v>4335</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5" t="str">
        <f>VLOOKUP(B1382,SAOM!B$2:O2923,11,0)</f>
        <v>32534-730</v>
      </c>
      <c r="X1382" s="37" t="str">
        <f>VLOOKUP(B1382,SAOM!B$2:Q2923,13,0)</f>
        <v>00:20:0e:10:54:4d</v>
      </c>
      <c r="Y1382" s="28">
        <v>41226</v>
      </c>
      <c r="Z1382" s="44" t="s">
        <v>5316</v>
      </c>
      <c r="AA1382" s="60">
        <v>41227</v>
      </c>
      <c r="AB1382" s="32">
        <f>VLOOKUP(C1382,Relatorios!A$3:B2153,2,0)</f>
        <v>41277</v>
      </c>
      <c r="AC1382" s="49"/>
      <c r="AD1382" s="16" t="str">
        <f>VLOOKUP(B1382,SAOM!B$2:T2923,16,0)</f>
        <v>-</v>
      </c>
      <c r="AE1382" s="60">
        <f t="shared" si="79"/>
        <v>41317</v>
      </c>
      <c r="AF1382" s="60">
        <v>41292</v>
      </c>
      <c r="AG1382" s="60">
        <v>41313</v>
      </c>
      <c r="AH1382" s="187" t="s">
        <v>8981</v>
      </c>
      <c r="AI1382" s="73" t="s">
        <v>14665</v>
      </c>
      <c r="AJ1382" s="121" t="s">
        <v>15867</v>
      </c>
      <c r="AK1382" s="44" t="s">
        <v>4492</v>
      </c>
    </row>
    <row r="1383" spans="1:37" s="17" customFormat="1" ht="15.75" customHeight="1">
      <c r="A1383" s="43">
        <v>5557</v>
      </c>
      <c r="B1383" s="35">
        <v>5557</v>
      </c>
      <c r="C1383" s="35">
        <v>5557</v>
      </c>
      <c r="D1383" s="37" t="str">
        <f>VLOOKUP(B1383,SAOM!B$2:H3040,7,0)</f>
        <v>SES-BETE-5557</v>
      </c>
      <c r="E1383" s="15">
        <v>41220</v>
      </c>
      <c r="F1383" s="15">
        <f t="shared" si="77"/>
        <v>41265</v>
      </c>
      <c r="G1383" s="15">
        <f>VLOOKUP(B1383,SAOM!B$2:D2927,3,0)</f>
        <v>41265</v>
      </c>
      <c r="H1383" s="15">
        <f t="shared" si="78"/>
        <v>41280</v>
      </c>
      <c r="I1383" s="15" t="s">
        <v>497</v>
      </c>
      <c r="J1383" s="12" t="s">
        <v>511</v>
      </c>
      <c r="K1383" s="37" t="str">
        <f>VLOOKUP(B1383,SAOM!B$2:H2924,4,0)</f>
        <v>Aceito</v>
      </c>
      <c r="L1383" s="12" t="s">
        <v>676</v>
      </c>
      <c r="M1383" s="12" t="s">
        <v>497</v>
      </c>
      <c r="N1383" s="13" t="s">
        <v>1658</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5" t="str">
        <f>VLOOKUP(B1383,SAOM!B$2:O2924,11,0)</f>
        <v>30110-027</v>
      </c>
      <c r="X1383" s="37" t="str">
        <f>VLOOKUP(B1383,SAOM!B$2:Q2924,13,0)</f>
        <v>00:20:0e:10:56:f5</v>
      </c>
      <c r="Y1383" s="15">
        <v>41260</v>
      </c>
      <c r="Z1383" s="13" t="s">
        <v>4098</v>
      </c>
      <c r="AA1383" s="16">
        <v>41260</v>
      </c>
      <c r="AB1383" s="32" t="e">
        <f>VLOOKUP(C1383,Relatorios!A$3:B2154,2,0)</f>
        <v>#N/A</v>
      </c>
      <c r="AC1383" s="45"/>
      <c r="AD1383" s="16" t="str">
        <f>VLOOKUP(B1383,SAOM!B$2:T2924,16,0)</f>
        <v>-</v>
      </c>
      <c r="AE1383" s="16">
        <f t="shared" si="79"/>
        <v>41350</v>
      </c>
      <c r="AF1383" s="16">
        <v>41290</v>
      </c>
      <c r="AG1383" s="16"/>
      <c r="AH1383" s="51" t="s">
        <v>8983</v>
      </c>
      <c r="AI1383" s="120" t="s">
        <v>14648</v>
      </c>
      <c r="AJ1383" s="120" t="s">
        <v>4492</v>
      </c>
      <c r="AK1383" s="13"/>
    </row>
    <row r="1384" spans="1:37" s="17" customFormat="1" ht="15.75" customHeight="1">
      <c r="A1384" s="43">
        <v>5539</v>
      </c>
      <c r="B1384" s="35">
        <v>5539</v>
      </c>
      <c r="C1384" s="35">
        <v>5539</v>
      </c>
      <c r="D1384" s="37" t="str">
        <f>VLOOKUP(B1384,SAOM!B$2:H3041,7,0)</f>
        <v>SES-CALO-5539</v>
      </c>
      <c r="E1384" s="15">
        <v>41220</v>
      </c>
      <c r="F1384" s="15">
        <f t="shared" si="77"/>
        <v>41265</v>
      </c>
      <c r="G1384" s="15">
        <f>VLOOKUP(B1384,SAOM!B$2:D2928,3,0)</f>
        <v>41265</v>
      </c>
      <c r="H1384" s="15">
        <f t="shared" si="78"/>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5" t="str">
        <f>VLOOKUP(B1384,SAOM!B$2:O2925,11,0)</f>
        <v>37270-000</v>
      </c>
      <c r="X1384" s="37" t="str">
        <f>VLOOKUP(B1384,SAOM!B$2:Q2925,13,0)</f>
        <v>00:20:0E:10:54:5C</v>
      </c>
      <c r="Y1384" s="15">
        <v>41234</v>
      </c>
      <c r="Z1384" s="13" t="s">
        <v>8472</v>
      </c>
      <c r="AA1384" s="16">
        <v>41235</v>
      </c>
      <c r="AB1384" s="32">
        <f>VLOOKUP(C1384,Relatorios!A$3:B2155,2,0)</f>
        <v>41277</v>
      </c>
      <c r="AC1384" s="45"/>
      <c r="AD1384" s="16" t="str">
        <f>VLOOKUP(B1384,SAOM!B$2:T2925,16,0)</f>
        <v>-</v>
      </c>
      <c r="AE1384" s="16">
        <f t="shared" si="79"/>
        <v>41325</v>
      </c>
      <c r="AF1384" s="16">
        <v>41278</v>
      </c>
      <c r="AG1384" s="16" t="s">
        <v>14133</v>
      </c>
      <c r="AH1384" s="51" t="s">
        <v>495</v>
      </c>
      <c r="AI1384" s="120" t="s">
        <v>14161</v>
      </c>
      <c r="AJ1384" s="120" t="s">
        <v>4492</v>
      </c>
      <c r="AK1384" s="13"/>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8"/>
        <v>41304</v>
      </c>
      <c r="I1385" s="15">
        <v>41289</v>
      </c>
      <c r="J1385" s="12" t="s">
        <v>756</v>
      </c>
      <c r="K1385" s="37" t="str">
        <f>VLOOKUP(B1385,SAOM!B$2:H2926,4,0)</f>
        <v>Agendado</v>
      </c>
      <c r="L1385" s="12" t="s">
        <v>495</v>
      </c>
      <c r="M1385" s="12" t="s">
        <v>497</v>
      </c>
      <c r="N1385" s="13" t="s">
        <v>5644</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5" t="str">
        <f>VLOOKUP(B1385,SAOM!B$2:O2926,11,0)</f>
        <v>36600-000</v>
      </c>
      <c r="X1385" s="37" t="str">
        <f>VLOOKUP(B1385,SAOM!B$2:Q2926,13,0)</f>
        <v>-</v>
      </c>
      <c r="Y1385" s="15"/>
      <c r="Z1385" s="13"/>
      <c r="AA1385" s="16"/>
      <c r="AB1385" s="32" t="e">
        <f>VLOOKUP(C1385,Relatorios!A$3:B2156,2,0)</f>
        <v>#N/A</v>
      </c>
      <c r="AC1385" s="45"/>
      <c r="AD1385" s="16" t="str">
        <f>VLOOKUP(B1385,SAOM!B$2:T2926,16,0)</f>
        <v>27/02/2013 13:41:22 	Ivan Santos 	Essa é solicitação é apedido do Secretário, não precisa ser PSF.  	Agenda Ativacao Aprovada
15/01/2013 16:47:11 	Ivan Santos 	  	Pendência Ativação Resolvida
15/01/2013 16:40:59 	Hernan Martins Alves 	Não cons</v>
      </c>
      <c r="AE1385" s="16">
        <f t="shared" si="79"/>
        <v>90</v>
      </c>
      <c r="AF1385" s="16" t="s">
        <v>4492</v>
      </c>
      <c r="AG1385" s="16"/>
      <c r="AH1385" s="51"/>
      <c r="AI1385" s="120"/>
      <c r="AJ1385" s="120"/>
      <c r="AK1385" s="13"/>
    </row>
    <row r="1386" spans="1:37" s="17" customFormat="1" ht="15.75" customHeight="1">
      <c r="A1386" s="43">
        <v>4650</v>
      </c>
      <c r="B1386" s="35">
        <v>4650</v>
      </c>
      <c r="C1386" s="35">
        <v>4650</v>
      </c>
      <c r="D1386" s="37" t="str">
        <f>VLOOKUP(B1386,SAOM!B$2:H3043,7,0)</f>
        <v>-</v>
      </c>
      <c r="E1386" s="15">
        <v>41226</v>
      </c>
      <c r="F1386" s="15">
        <v>41300</v>
      </c>
      <c r="G1386" s="15">
        <f>VLOOKUP(B1386,SAOM!B$2:D2930,3,0)</f>
        <v>41323</v>
      </c>
      <c r="H1386" s="15">
        <f t="shared" si="78"/>
        <v>41315</v>
      </c>
      <c r="I1386" s="15">
        <v>41305</v>
      </c>
      <c r="J1386" s="12" t="s">
        <v>15229</v>
      </c>
      <c r="K1386" s="37" t="str">
        <f>VLOOKUP(B1386,SAOM!B$2:H2927,4,0)</f>
        <v>A agendar</v>
      </c>
      <c r="L1386" s="12"/>
      <c r="M1386" s="12"/>
      <c r="N1386" s="13" t="s">
        <v>9889</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5"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9"/>
        <v>90</v>
      </c>
      <c r="AF1386" s="16" t="s">
        <v>4492</v>
      </c>
      <c r="AG1386" s="16"/>
      <c r="AH1386" s="51"/>
      <c r="AI1386" s="120"/>
      <c r="AJ1386" s="120"/>
      <c r="AK1386" s="13"/>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8"/>
        <v>41315</v>
      </c>
      <c r="I1387" s="15">
        <v>41247</v>
      </c>
      <c r="J1387" s="12" t="s">
        <v>12443</v>
      </c>
      <c r="K1387" s="37" t="str">
        <f>VLOOKUP(B1387,SAOM!B$2:H2928,4,0)</f>
        <v>Agendado</v>
      </c>
      <c r="L1387" s="12" t="s">
        <v>495</v>
      </c>
      <c r="M1387" s="12" t="s">
        <v>495</v>
      </c>
      <c r="N1387" s="13" t="s">
        <v>7355</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2290 - Pedro Andalecio</v>
      </c>
      <c r="V1387" s="39" t="str">
        <f>VLOOKUP(B1387,SAOM!B$2:P2928,12,0)</f>
        <v>(38)3567-5007</v>
      </c>
      <c r="W1387" s="65"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9"/>
        <v>90</v>
      </c>
      <c r="AF1387" s="16" t="s">
        <v>4492</v>
      </c>
      <c r="AG1387" s="16"/>
      <c r="AH1387" s="51"/>
      <c r="AI1387" s="120"/>
      <c r="AJ1387" s="120"/>
      <c r="AK1387" s="13"/>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8"/>
        <v>41287</v>
      </c>
      <c r="I1388" s="15">
        <v>41305</v>
      </c>
      <c r="J1388" s="12" t="s">
        <v>756</v>
      </c>
      <c r="K1388" s="37" t="str">
        <f>VLOOKUP(B1388,SAOM!B$2:H2929,4,0)</f>
        <v>Paralisado</v>
      </c>
      <c r="L1388" s="12"/>
      <c r="M1388" s="12"/>
      <c r="N1388" s="13" t="s">
        <v>1801</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5"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9"/>
        <v>90</v>
      </c>
      <c r="AF1388" s="16" t="s">
        <v>4492</v>
      </c>
      <c r="AG1388" s="16"/>
      <c r="AH1388" s="51"/>
      <c r="AI1388" s="120"/>
      <c r="AJ1388" s="120"/>
      <c r="AK1388" s="13"/>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8"/>
        <v>41289</v>
      </c>
      <c r="I1389" s="15">
        <v>41305</v>
      </c>
      <c r="J1389" s="12" t="s">
        <v>511</v>
      </c>
      <c r="K1389" s="37" t="str">
        <f>VLOOKUP(B1389,SAOM!B$2:H2930,4,0)</f>
        <v>Aceito</v>
      </c>
      <c r="L1389" s="12" t="s">
        <v>495</v>
      </c>
      <c r="M1389" s="12" t="s">
        <v>497</v>
      </c>
      <c r="N1389" s="13" t="s">
        <v>7330</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5" t="str">
        <f>VLOOKUP(B1389,SAOM!B$2:O2930,11,0)</f>
        <v>36970-000</v>
      </c>
      <c r="X1389" s="37" t="str">
        <f>VLOOKUP(B1389,SAOM!B$2:Q2930,13,0)</f>
        <v>00:20:0e:10:57:db</v>
      </c>
      <c r="Y1389" s="15">
        <v>41310</v>
      </c>
      <c r="Z1389" s="13" t="s">
        <v>5003</v>
      </c>
      <c r="AA1389" s="16">
        <v>41310</v>
      </c>
      <c r="AB1389" s="32" t="e">
        <f>VLOOKUP(C1389,Relatorios!A$3:B2160,2,0)</f>
        <v>#N/A</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9"/>
        <v>41400</v>
      </c>
      <c r="AF1389" s="16" t="s">
        <v>4492</v>
      </c>
      <c r="AG1389" s="16"/>
      <c r="AH1389" s="51"/>
      <c r="AI1389" s="120"/>
      <c r="AJ1389" s="120"/>
      <c r="AK1389" s="13"/>
    </row>
    <row r="1390" spans="1:37" s="62" customFormat="1" ht="15.75" customHeight="1">
      <c r="A1390" s="43">
        <v>5030</v>
      </c>
      <c r="B1390" s="35">
        <v>5030</v>
      </c>
      <c r="C1390" s="196">
        <v>5030</v>
      </c>
      <c r="D1390" s="35" t="str">
        <f>VLOOKUP(B1390,SAOM!B$2:H3047,7,0)</f>
        <v>SES-MAES-5030</v>
      </c>
      <c r="E1390" s="28">
        <v>41226</v>
      </c>
      <c r="F1390" s="28">
        <v>41274</v>
      </c>
      <c r="G1390" s="28">
        <f>VLOOKUP(B1390,SAOM!B$2:D2934,3,0)</f>
        <v>41274</v>
      </c>
      <c r="H1390" s="28">
        <f t="shared" si="78"/>
        <v>41289</v>
      </c>
      <c r="I1390" s="28">
        <v>41247</v>
      </c>
      <c r="J1390" s="52" t="s">
        <v>511</v>
      </c>
      <c r="K1390" s="35" t="str">
        <f>VLOOKUP(B1390,SAOM!B$2:H2931,4,0)</f>
        <v>Aceito</v>
      </c>
      <c r="L1390" s="52" t="s">
        <v>495</v>
      </c>
      <c r="M1390" s="52" t="s">
        <v>497</v>
      </c>
      <c r="N1390" s="44" t="s">
        <v>9899</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9" t="str">
        <f>VLOOKUP(B1390,SAOM!B$2:M2931,9,0)</f>
        <v>Justina Maria de Aguiar ou Penha Emerick</v>
      </c>
      <c r="U1390" s="28" t="str">
        <f>VLOOKUP(B1390,SAOM!B$2:N2931,10,0)</f>
        <v>Rua Projetada 3 Nº 54 - Distrito Pinheiro de Minas</v>
      </c>
      <c r="V1390" s="59" t="str">
        <f>VLOOKUP(B1390,SAOM!B$2:P2931,12,0)</f>
        <v>33 3342 -3055/3056</v>
      </c>
      <c r="W1390" s="181" t="str">
        <f>VLOOKUP(B1390,SAOM!B$2:O2931,11,0)</f>
        <v>36972-000</v>
      </c>
      <c r="X1390" s="35" t="str">
        <f>VLOOKUP(B1390,SAOM!B$2:Q2931,13,0)</f>
        <v>00:20:0e:10:58:be</v>
      </c>
      <c r="Y1390" s="28">
        <v>41309</v>
      </c>
      <c r="Z1390" s="44" t="s">
        <v>9815</v>
      </c>
      <c r="AA1390" s="60">
        <v>41310</v>
      </c>
      <c r="AB1390" s="61" t="e">
        <f>VLOOKUP(C1390,Relatorios!A$3:B2161,2,0)</f>
        <v>#N/A</v>
      </c>
      <c r="AC1390" s="49"/>
      <c r="AD1390" s="60"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60">
        <f t="shared" si="79"/>
        <v>41400</v>
      </c>
      <c r="AF1390" s="60" t="s">
        <v>4492</v>
      </c>
      <c r="AG1390" s="60"/>
      <c r="AH1390" s="187"/>
      <c r="AI1390" s="121"/>
      <c r="AJ1390" s="121"/>
      <c r="AK1390" s="44"/>
    </row>
    <row r="1391" spans="1:37" s="62" customFormat="1" ht="15.75" customHeight="1">
      <c r="A1391" s="43">
        <v>5031</v>
      </c>
      <c r="B1391" s="35">
        <v>5031</v>
      </c>
      <c r="C1391" s="196">
        <v>5031</v>
      </c>
      <c r="D1391" s="35" t="str">
        <f>VLOOKUP(B1391,SAOM!B$2:H3048,7,0)</f>
        <v>SES-MAES-5031</v>
      </c>
      <c r="E1391" s="28">
        <v>41226</v>
      </c>
      <c r="F1391" s="28">
        <v>41274</v>
      </c>
      <c r="G1391" s="28">
        <f>VLOOKUP(B1391,SAOM!B$2:D2935,3,0)</f>
        <v>41274</v>
      </c>
      <c r="H1391" s="28">
        <f t="shared" si="78"/>
        <v>41289</v>
      </c>
      <c r="I1391" s="28">
        <v>41247</v>
      </c>
      <c r="J1391" s="52" t="s">
        <v>511</v>
      </c>
      <c r="K1391" s="35" t="str">
        <f>VLOOKUP(B1391,SAOM!B$2:H2932,4,0)</f>
        <v>Aceito</v>
      </c>
      <c r="L1391" s="52" t="s">
        <v>495</v>
      </c>
      <c r="M1391" s="52" t="s">
        <v>497</v>
      </c>
      <c r="N1391" s="44" t="s">
        <v>9899</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9" t="str">
        <f>VLOOKUP(B1391,SAOM!B$2:M2932,9,0)</f>
        <v>Carolina Formagine de Souza</v>
      </c>
      <c r="U1391" s="28" t="str">
        <f>VLOOKUP(B1391,SAOM!B$2:N2932,10,0)</f>
        <v>Rua Cota Emerick Nº 257 - Centro</v>
      </c>
      <c r="V1391" s="59" t="str">
        <f>VLOOKUP(B1391,SAOM!B$2:P2932,12,0)</f>
        <v>33 /3342 -2138/2088</v>
      </c>
      <c r="W1391" s="181" t="str">
        <f>VLOOKUP(B1391,SAOM!B$2:O2932,11,0)</f>
        <v>36972-000</v>
      </c>
      <c r="X1391" s="35" t="str">
        <f>VLOOKUP(B1391,SAOM!B$2:Q2932,13,0)</f>
        <v>00:20:0e:10:59:6d</v>
      </c>
      <c r="Y1391" s="28">
        <v>41305</v>
      </c>
      <c r="Z1391" s="44" t="s">
        <v>9815</v>
      </c>
      <c r="AA1391" s="60">
        <v>41309</v>
      </c>
      <c r="AB1391" s="61" t="str">
        <f>VLOOKUP(C1391,Relatorios!A$3:B2162,2,0)</f>
        <v>Pendente</v>
      </c>
      <c r="AC1391" s="49"/>
      <c r="AD1391" s="60"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60">
        <f t="shared" si="79"/>
        <v>41399</v>
      </c>
      <c r="AF1391" s="60" t="s">
        <v>4492</v>
      </c>
      <c r="AG1391" s="60"/>
      <c r="AH1391" s="187"/>
      <c r="AI1391" s="121"/>
      <c r="AJ1391" s="121"/>
      <c r="AK1391" s="44"/>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8"/>
        <v>41289</v>
      </c>
      <c r="I1392" s="15">
        <v>41323</v>
      </c>
      <c r="J1392" s="12" t="s">
        <v>756</v>
      </c>
      <c r="K1392" s="37" t="str">
        <f>VLOOKUP(B1392,SAOM!B$2:H2933,4,0)</f>
        <v>Paralisado</v>
      </c>
      <c r="L1392" s="12" t="s">
        <v>495</v>
      </c>
      <c r="M1392" s="12" t="s">
        <v>495</v>
      </c>
      <c r="N1392" s="13" t="s">
        <v>9899</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5" t="str">
        <f>VLOOKUP(B1392,SAOM!B$2:O2933,11,0)</f>
        <v>36972-000</v>
      </c>
      <c r="X1392" s="37" t="str">
        <f>VLOOKUP(B1392,SAOM!B$2:Q2933,13,0)</f>
        <v>-</v>
      </c>
      <c r="Y1392" s="15"/>
      <c r="Z1392" s="13"/>
      <c r="AA1392" s="16"/>
      <c r="AB1392" s="32" t="e">
        <f>VLOOKUP(C1392,Relatorios!A$3:B2163,2,0)</f>
        <v>#N/A</v>
      </c>
      <c r="AC1392" s="45"/>
      <c r="AD1392" s="16"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6">
        <f t="shared" si="79"/>
        <v>90</v>
      </c>
      <c r="AF1392" s="16" t="s">
        <v>4492</v>
      </c>
      <c r="AG1392" s="16"/>
      <c r="AH1392" s="51"/>
      <c r="AI1392" s="120"/>
      <c r="AJ1392" s="120"/>
      <c r="AK1392" s="13"/>
    </row>
    <row r="1393" spans="1:37" s="62"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8"/>
        <v>41287</v>
      </c>
      <c r="I1393" s="28">
        <v>41247</v>
      </c>
      <c r="J1393" s="52" t="s">
        <v>511</v>
      </c>
      <c r="K1393" s="35" t="str">
        <f>VLOOKUP(B1393,SAOM!B$2:H2934,4,0)</f>
        <v>Aceito</v>
      </c>
      <c r="L1393" s="52" t="s">
        <v>12371</v>
      </c>
      <c r="M1393" s="52" t="s">
        <v>497</v>
      </c>
      <c r="N1393" s="44" t="s">
        <v>9908</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9" t="str">
        <f>VLOOKUP(B1393,SAOM!B$2:M2934,9,0)</f>
        <v>Vanda Cecília Brito Rezende</v>
      </c>
      <c r="U1393" s="28" t="str">
        <f>VLOOKUP(B1393,SAOM!B$2:N2934,10,0)</f>
        <v>Rua Alto da Santa Cruz,105 - Centro</v>
      </c>
      <c r="V1393" s="59" t="str">
        <f>VLOOKUP(B1393,SAOM!B$2:P2934,12,0)</f>
        <v>(35)34654827</v>
      </c>
      <c r="W1393" s="181" t="str">
        <f>VLOOKUP(B1393,SAOM!B$2:O2934,11,0)</f>
        <v>37580-000</v>
      </c>
      <c r="X1393" s="35" t="str">
        <f>VLOOKUP(B1393,SAOM!B$2:Q2934,13,0)</f>
        <v>00:20:0e:10:57:81</v>
      </c>
      <c r="Y1393" s="28">
        <v>41262</v>
      </c>
      <c r="Z1393" s="44" t="s">
        <v>13661</v>
      </c>
      <c r="AA1393" s="60">
        <v>41263</v>
      </c>
      <c r="AB1393" s="32">
        <f>VLOOKUP(C1393,Relatorios!A$3:B2164,2,0)</f>
        <v>41281</v>
      </c>
      <c r="AC1393" s="49"/>
      <c r="AD1393" s="60"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60">
        <f t="shared" si="79"/>
        <v>41353</v>
      </c>
      <c r="AF1393" s="60" t="s">
        <v>4492</v>
      </c>
      <c r="AG1393" s="60"/>
      <c r="AH1393" s="187"/>
      <c r="AI1393" s="121"/>
      <c r="AJ1393" s="121"/>
      <c r="AK1393" s="44"/>
    </row>
    <row r="1394" spans="1:37" s="62" customFormat="1" ht="15.75" customHeight="1">
      <c r="A1394" s="43">
        <v>5034</v>
      </c>
      <c r="B1394" s="35">
        <v>5034</v>
      </c>
      <c r="C1394" s="35">
        <v>5034</v>
      </c>
      <c r="D1394" s="37" t="str">
        <f>VLOOKUP(B1394,SAOM!B$2:H3051,7,0)</f>
        <v>SES-MOAO-5034</v>
      </c>
      <c r="E1394" s="28">
        <v>41226</v>
      </c>
      <c r="F1394" s="28">
        <f t="shared" ref="F1394:F1404" si="80">E1394+45</f>
        <v>41271</v>
      </c>
      <c r="G1394" s="28">
        <f>VLOOKUP(B1394,SAOM!B$2:D2938,3,0)</f>
        <v>41271</v>
      </c>
      <c r="H1394" s="28">
        <f t="shared" si="78"/>
        <v>41286</v>
      </c>
      <c r="I1394" s="28" t="s">
        <v>497</v>
      </c>
      <c r="J1394" s="52" t="s">
        <v>511</v>
      </c>
      <c r="K1394" s="35" t="str">
        <f>VLOOKUP(B1394,SAOM!B$2:H2935,4,0)</f>
        <v>Aceito</v>
      </c>
      <c r="L1394" s="52" t="s">
        <v>12371</v>
      </c>
      <c r="M1394" s="52" t="s">
        <v>497</v>
      </c>
      <c r="N1394" s="44" t="s">
        <v>9908</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9" t="str">
        <f>VLOOKUP(B1394,SAOM!B$2:M2935,9,0)</f>
        <v>Maria Imaculada Carvalho Silva Melo</v>
      </c>
      <c r="U1394" s="28" t="str">
        <f>VLOOKUP(B1394,SAOM!B$2:N2935,10,0)</f>
        <v>Rua Alto da Santa Cruz,130 - Centro</v>
      </c>
      <c r="V1394" s="59" t="str">
        <f>VLOOKUP(B1394,SAOM!B$2:P2935,12,0)</f>
        <v>(35)34654412</v>
      </c>
      <c r="W1394" s="181" t="str">
        <f>VLOOKUP(B1394,SAOM!B$2:O2935,11,0)</f>
        <v>37580-00</v>
      </c>
      <c r="X1394" s="35" t="str">
        <f>VLOOKUP(B1394,SAOM!B$2:Q2935,13,0)</f>
        <v>00:20:0e:10:57:49</v>
      </c>
      <c r="Y1394" s="28">
        <v>41260</v>
      </c>
      <c r="Z1394" s="44" t="s">
        <v>13272</v>
      </c>
      <c r="AA1394" s="60">
        <v>41261</v>
      </c>
      <c r="AB1394" s="32">
        <f>VLOOKUP(C1394,Relatorios!A$3:B2165,2,0)</f>
        <v>41278</v>
      </c>
      <c r="AC1394" s="49"/>
      <c r="AD1394" s="60" t="str">
        <f>VLOOKUP(B1394,SAOM!B$2:T2935,16,0)</f>
        <v>-</v>
      </c>
      <c r="AE1394" s="60">
        <f t="shared" si="79"/>
        <v>41351</v>
      </c>
      <c r="AF1394" s="60" t="s">
        <v>4492</v>
      </c>
      <c r="AG1394" s="60"/>
      <c r="AH1394" s="187"/>
      <c r="AI1394" s="121"/>
      <c r="AJ1394" s="121"/>
      <c r="AK1394" s="44"/>
    </row>
    <row r="1395" spans="1:37" s="17" customFormat="1" ht="15.75" customHeight="1">
      <c r="A1395" s="43">
        <v>5035</v>
      </c>
      <c r="B1395" s="35">
        <v>5035</v>
      </c>
      <c r="C1395" s="35">
        <v>5035</v>
      </c>
      <c r="D1395" s="37" t="str">
        <f>VLOOKUP(B1395,SAOM!B$2:H3052,7,0)</f>
        <v>SES-MOAO-5035</v>
      </c>
      <c r="E1395" s="15">
        <v>41226</v>
      </c>
      <c r="F1395" s="15">
        <f t="shared" si="80"/>
        <v>41271</v>
      </c>
      <c r="G1395" s="15">
        <f>VLOOKUP(B1395,SAOM!B$2:D2939,3,0)</f>
        <v>41271</v>
      </c>
      <c r="H1395" s="15">
        <f t="shared" si="78"/>
        <v>41286</v>
      </c>
      <c r="I1395" s="15">
        <v>41247</v>
      </c>
      <c r="J1395" s="12" t="s">
        <v>511</v>
      </c>
      <c r="K1395" s="37" t="str">
        <f>VLOOKUP(B1395,SAOM!B$2:H2936,4,0)</f>
        <v>Aceito</v>
      </c>
      <c r="L1395" s="12" t="s">
        <v>12371</v>
      </c>
      <c r="M1395" s="12" t="s">
        <v>497</v>
      </c>
      <c r="N1395" s="13" t="s">
        <v>9908</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5" t="str">
        <f>VLOOKUP(B1395,SAOM!B$2:O2936,11,0)</f>
        <v>37580-000</v>
      </c>
      <c r="X1395" s="37" t="str">
        <f>VLOOKUP(B1395,SAOM!B$2:Q2936,13,0)</f>
        <v>00:20:0e:10:55:46</v>
      </c>
      <c r="Y1395" s="15">
        <v>41260</v>
      </c>
      <c r="Z1395" s="13" t="s">
        <v>13271</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9"/>
        <v>41350</v>
      </c>
      <c r="AF1395" s="16" t="s">
        <v>4492</v>
      </c>
      <c r="AG1395" s="16"/>
      <c r="AH1395" s="51"/>
      <c r="AI1395" s="120"/>
      <c r="AJ1395" s="120"/>
      <c r="AK1395" s="13"/>
    </row>
    <row r="1396" spans="1:37" s="17" customFormat="1" ht="15.75" customHeight="1">
      <c r="A1396" s="43">
        <v>5036</v>
      </c>
      <c r="B1396" s="35">
        <v>5036</v>
      </c>
      <c r="C1396" s="35">
        <v>5036</v>
      </c>
      <c r="D1396" s="37" t="str">
        <f>VLOOKUP(B1396,SAOM!B$2:H3053,7,0)</f>
        <v>SES-MOAO-5036</v>
      </c>
      <c r="E1396" s="15">
        <v>41226</v>
      </c>
      <c r="F1396" s="15">
        <f t="shared" si="80"/>
        <v>41271</v>
      </c>
      <c r="G1396" s="15">
        <f>VLOOKUP(B1396,SAOM!B$2:D2940,3,0)</f>
        <v>41271</v>
      </c>
      <c r="H1396" s="15">
        <f t="shared" si="78"/>
        <v>41286</v>
      </c>
      <c r="I1396" s="15" t="s">
        <v>497</v>
      </c>
      <c r="J1396" s="12" t="s">
        <v>511</v>
      </c>
      <c r="K1396" s="37" t="str">
        <f>VLOOKUP(B1396,SAOM!B$2:H2937,4,0)</f>
        <v>Aceito</v>
      </c>
      <c r="L1396" s="12" t="s">
        <v>12371</v>
      </c>
      <c r="M1396" s="12" t="s">
        <v>497</v>
      </c>
      <c r="N1396" s="13" t="s">
        <v>9908</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5" t="str">
        <f>VLOOKUP(B1396,SAOM!B$2:O2937,11,0)</f>
        <v>37580-000</v>
      </c>
      <c r="X1396" s="37" t="str">
        <f>VLOOKUP(B1396,SAOM!B$2:Q2937,13,0)</f>
        <v>00:20:0E:10:57:87</v>
      </c>
      <c r="Y1396" s="15">
        <v>41260</v>
      </c>
      <c r="Z1396" s="13" t="s">
        <v>12560</v>
      </c>
      <c r="AA1396" s="16">
        <v>41261</v>
      </c>
      <c r="AB1396" s="32">
        <f>VLOOKUP(C1396,Relatorios!A$3:B2167,2,0)</f>
        <v>41263</v>
      </c>
      <c r="AC1396" s="45"/>
      <c r="AD1396" s="16" t="str">
        <f>VLOOKUP(B1396,SAOM!B$2:T2937,16,0)</f>
        <v>-</v>
      </c>
      <c r="AE1396" s="16">
        <f t="shared" si="79"/>
        <v>41351</v>
      </c>
      <c r="AF1396" s="16" t="s">
        <v>4492</v>
      </c>
      <c r="AG1396" s="16"/>
      <c r="AH1396" s="51"/>
      <c r="AI1396" s="120"/>
      <c r="AJ1396" s="120"/>
      <c r="AK1396" s="13"/>
    </row>
    <row r="1397" spans="1:37" s="17" customFormat="1" ht="15.75" customHeight="1">
      <c r="A1397" s="43">
        <v>5037</v>
      </c>
      <c r="B1397" s="35">
        <v>5037</v>
      </c>
      <c r="C1397" s="35">
        <v>5037</v>
      </c>
      <c r="D1397" s="37" t="str">
        <f>VLOOKUP(B1397,SAOM!B$2:H3054,7,0)</f>
        <v>SES-MOAO-5037</v>
      </c>
      <c r="E1397" s="15">
        <v>41226</v>
      </c>
      <c r="F1397" s="15">
        <f t="shared" si="80"/>
        <v>41271</v>
      </c>
      <c r="G1397" s="15">
        <f>VLOOKUP(B1397,SAOM!B$2:D2941,3,0)</f>
        <v>41271</v>
      </c>
      <c r="H1397" s="15">
        <f t="shared" si="78"/>
        <v>41286</v>
      </c>
      <c r="I1397" s="15" t="s">
        <v>497</v>
      </c>
      <c r="J1397" s="12" t="s">
        <v>511</v>
      </c>
      <c r="K1397" s="37" t="str">
        <f>VLOOKUP(B1397,SAOM!B$2:H2938,4,0)</f>
        <v>Aceito</v>
      </c>
      <c r="L1397" s="12" t="s">
        <v>12371</v>
      </c>
      <c r="M1397" s="12" t="s">
        <v>497</v>
      </c>
      <c r="N1397" s="13" t="s">
        <v>9908</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5" t="str">
        <f>VLOOKUP(B1397,SAOM!B$2:O2938,11,0)</f>
        <v>37580-000</v>
      </c>
      <c r="X1397" s="37" t="str">
        <f>VLOOKUP(B1397,SAOM!B$2:Q2938,13,0)</f>
        <v>00:20:0E:10:54:12</v>
      </c>
      <c r="Y1397" s="15">
        <v>41261</v>
      </c>
      <c r="Z1397" s="13" t="s">
        <v>13658</v>
      </c>
      <c r="AA1397" s="16">
        <v>41261</v>
      </c>
      <c r="AB1397" s="32">
        <f>VLOOKUP(C1397,Relatorios!A$3:B2168,2,0)</f>
        <v>41278</v>
      </c>
      <c r="AC1397" s="45"/>
      <c r="AD1397" s="16" t="str">
        <f>VLOOKUP(B1397,SAOM!B$2:T2938,16,0)</f>
        <v>-</v>
      </c>
      <c r="AE1397" s="16">
        <f t="shared" si="79"/>
        <v>41351</v>
      </c>
      <c r="AF1397" s="16" t="s">
        <v>4492</v>
      </c>
      <c r="AG1397" s="16"/>
      <c r="AH1397" s="51"/>
      <c r="AI1397" s="120"/>
      <c r="AJ1397" s="120"/>
      <c r="AK1397" s="13"/>
    </row>
    <row r="1398" spans="1:37" s="17" customFormat="1" ht="15.75" customHeight="1">
      <c r="A1398" s="43">
        <v>5038</v>
      </c>
      <c r="B1398" s="35">
        <v>5038</v>
      </c>
      <c r="C1398" s="35">
        <v>5038</v>
      </c>
      <c r="D1398" s="37" t="str">
        <f>VLOOKUP(B1398,SAOM!B$2:H3055,7,0)</f>
        <v>SES-MOAO-5038</v>
      </c>
      <c r="E1398" s="15">
        <v>41226</v>
      </c>
      <c r="F1398" s="15">
        <f t="shared" si="80"/>
        <v>41271</v>
      </c>
      <c r="G1398" s="15">
        <f>VLOOKUP(B1398,SAOM!B$2:D2942,3,0)</f>
        <v>41271</v>
      </c>
      <c r="H1398" s="15">
        <f t="shared" si="78"/>
        <v>41286</v>
      </c>
      <c r="I1398" s="15">
        <v>41247</v>
      </c>
      <c r="J1398" s="12" t="s">
        <v>511</v>
      </c>
      <c r="K1398" s="37" t="str">
        <f>VLOOKUP(B1398,SAOM!B$2:H2939,4,0)</f>
        <v>Aceito</v>
      </c>
      <c r="L1398" s="12" t="s">
        <v>12371</v>
      </c>
      <c r="M1398" s="12" t="s">
        <v>497</v>
      </c>
      <c r="N1398" s="13" t="s">
        <v>9908</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5" t="str">
        <f>VLOOKUP(B1398,SAOM!B$2:O2939,11,0)</f>
        <v>37580-000</v>
      </c>
      <c r="X1398" s="37" t="str">
        <f>VLOOKUP(B1398,SAOM!B$2:Q2939,13,0)</f>
        <v>00:20:0e:10:56:f1</v>
      </c>
      <c r="Y1398" s="15">
        <v>41261</v>
      </c>
      <c r="Z1398" s="13" t="s">
        <v>13658</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9"/>
        <v>41353</v>
      </c>
      <c r="AF1398" s="16" t="s">
        <v>4492</v>
      </c>
      <c r="AG1398" s="16"/>
      <c r="AH1398" s="51"/>
      <c r="AI1398" s="120"/>
      <c r="AJ1398" s="120"/>
      <c r="AK1398" s="13"/>
    </row>
    <row r="1399" spans="1:37" s="17" customFormat="1" ht="15.75" customHeight="1">
      <c r="A1399" s="43">
        <v>5039</v>
      </c>
      <c r="B1399" s="35">
        <v>5039</v>
      </c>
      <c r="C1399" s="35">
        <v>5039</v>
      </c>
      <c r="D1399" s="37" t="str">
        <f>VLOOKUP(B1399,SAOM!B$2:H3056,7,0)</f>
        <v>SES-MOAO-5039</v>
      </c>
      <c r="E1399" s="15">
        <v>41226</v>
      </c>
      <c r="F1399" s="15">
        <f t="shared" si="80"/>
        <v>41271</v>
      </c>
      <c r="G1399" s="15">
        <f>VLOOKUP(B1399,SAOM!B$2:D2943,3,0)</f>
        <v>41271</v>
      </c>
      <c r="H1399" s="15">
        <f t="shared" si="78"/>
        <v>41286</v>
      </c>
      <c r="I1399" s="15" t="s">
        <v>497</v>
      </c>
      <c r="J1399" s="12" t="s">
        <v>511</v>
      </c>
      <c r="K1399" s="37" t="str">
        <f>VLOOKUP(B1399,SAOM!B$2:H2940,4,0)</f>
        <v>Aceito</v>
      </c>
      <c r="L1399" s="12" t="s">
        <v>12371</v>
      </c>
      <c r="M1399" s="12" t="s">
        <v>497</v>
      </c>
      <c r="N1399" s="13" t="s">
        <v>9908</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5" t="str">
        <f>VLOOKUP(B1399,SAOM!B$2:O2940,11,0)</f>
        <v>37580-000</v>
      </c>
      <c r="X1399" s="37" t="str">
        <f>VLOOKUP(B1399,SAOM!B$2:Q2940,13,0)</f>
        <v>00:20:0E:10:56:8E</v>
      </c>
      <c r="Y1399" s="15">
        <v>41262</v>
      </c>
      <c r="Z1399" s="13" t="s">
        <v>12560</v>
      </c>
      <c r="AA1399" s="16">
        <v>41262</v>
      </c>
      <c r="AB1399" s="32">
        <f>VLOOKUP(C1399,Relatorios!A$3:B2170,2,0)</f>
        <v>41278</v>
      </c>
      <c r="AC1399" s="45"/>
      <c r="AD1399" s="16" t="str">
        <f>VLOOKUP(B1399,SAOM!B$2:T2940,16,0)</f>
        <v>-</v>
      </c>
      <c r="AE1399" s="16">
        <f t="shared" si="79"/>
        <v>41352</v>
      </c>
      <c r="AF1399" s="16" t="s">
        <v>4492</v>
      </c>
      <c r="AG1399" s="16"/>
      <c r="AH1399" s="51"/>
      <c r="AI1399" s="120"/>
      <c r="AJ1399" s="120"/>
      <c r="AK1399" s="13"/>
    </row>
    <row r="1400" spans="1:37" s="17" customFormat="1" ht="15.75" customHeight="1">
      <c r="A1400" s="43">
        <v>5040</v>
      </c>
      <c r="B1400" s="35">
        <v>5040</v>
      </c>
      <c r="C1400" s="35">
        <v>5040</v>
      </c>
      <c r="D1400" s="37" t="str">
        <f>VLOOKUP(B1400,SAOM!B$2:H3057,7,0)</f>
        <v>SES-MOAO-5040</v>
      </c>
      <c r="E1400" s="15">
        <v>41226</v>
      </c>
      <c r="F1400" s="15">
        <f t="shared" si="80"/>
        <v>41271</v>
      </c>
      <c r="G1400" s="15">
        <f>VLOOKUP(B1400,SAOM!B$2:D2944,3,0)</f>
        <v>41271</v>
      </c>
      <c r="H1400" s="15">
        <f t="shared" si="78"/>
        <v>41286</v>
      </c>
      <c r="I1400" s="15">
        <v>41247</v>
      </c>
      <c r="J1400" s="12" t="s">
        <v>511</v>
      </c>
      <c r="K1400" s="37" t="str">
        <f>VLOOKUP(B1400,SAOM!B$2:H2941,4,0)</f>
        <v>Aceito</v>
      </c>
      <c r="L1400" s="12" t="s">
        <v>12371</v>
      </c>
      <c r="M1400" s="12" t="s">
        <v>497</v>
      </c>
      <c r="N1400" s="13" t="s">
        <v>9908</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5" t="str">
        <f>VLOOKUP(B1400,SAOM!B$2:O2941,11,0)</f>
        <v>37580-000</v>
      </c>
      <c r="X1400" s="37" t="str">
        <f>VLOOKUP(B1400,SAOM!B$2:Q2941,13,0)</f>
        <v>00:20:0E:10:54:53</v>
      </c>
      <c r="Y1400" s="15">
        <v>41261</v>
      </c>
      <c r="Z1400" s="13" t="s">
        <v>12560</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9"/>
        <v>41351</v>
      </c>
      <c r="AF1400" s="16" t="s">
        <v>4492</v>
      </c>
      <c r="AG1400" s="16"/>
      <c r="AH1400" s="51"/>
      <c r="AI1400" s="120"/>
      <c r="AJ1400" s="120"/>
      <c r="AK1400" s="13"/>
    </row>
    <row r="1401" spans="1:37" s="72" customFormat="1" ht="15.75" customHeight="1">
      <c r="A1401" s="66">
        <v>5041</v>
      </c>
      <c r="B1401" s="67">
        <v>5041</v>
      </c>
      <c r="C1401" s="196">
        <v>5041</v>
      </c>
      <c r="D1401" s="67" t="str">
        <f>VLOOKUP(B1401,SAOM!B$2:H3058,7,0)</f>
        <v>SES-MOAS-5041</v>
      </c>
      <c r="E1401" s="68">
        <v>41226</v>
      </c>
      <c r="F1401" s="68">
        <f t="shared" si="80"/>
        <v>41271</v>
      </c>
      <c r="G1401" s="68">
        <f>VLOOKUP(B1401,SAOM!B$2:D2945,3,0)</f>
        <v>41305</v>
      </c>
      <c r="H1401" s="68">
        <f t="shared" si="78"/>
        <v>41286</v>
      </c>
      <c r="I1401" s="68">
        <v>41289</v>
      </c>
      <c r="J1401" s="69" t="s">
        <v>2335</v>
      </c>
      <c r="K1401" s="67" t="str">
        <f>VLOOKUP(B1401,SAOM!B$2:H2942,4,0)</f>
        <v>Agendado</v>
      </c>
      <c r="L1401" s="69" t="s">
        <v>495</v>
      </c>
      <c r="M1401" s="69" t="s">
        <v>497</v>
      </c>
      <c r="N1401" s="70" t="s">
        <v>1777</v>
      </c>
      <c r="O1401" s="70" t="str">
        <f>VLOOKUP(N1401,Coordenadas!B$2:C2248,2,0)</f>
        <v>CENTRO</v>
      </c>
      <c r="P1401" s="70" t="str">
        <f>VLOOKUP(N1401,Coordenadas!B$2:D2248,3,0)</f>
        <v xml:space="preserve"> 18°35'46.45"S</v>
      </c>
      <c r="Q1401" s="70" t="str">
        <f>VLOOKUP(N1401,Coordenadas!B$2:E2248,4,0)</f>
        <v xml:space="preserve"> 45°20'47.47"O</v>
      </c>
      <c r="R1401" s="67">
        <v>4033</v>
      </c>
      <c r="S1401" s="68">
        <v>41297</v>
      </c>
      <c r="T1401" s="227" t="str">
        <f>VLOOKUP(B1401,SAOM!B$2:M2942,9,0)</f>
        <v>Mariana / Aricelma</v>
      </c>
      <c r="U1401" s="68" t="str">
        <f>VLOOKUP(B1401,SAOM!B$2:N2942,10,0)</f>
        <v>Rua Vau das Flores, 574 - Varginha</v>
      </c>
      <c r="V1401" s="227" t="str">
        <f>VLOOKUP(B1401,SAOM!B$2:P2942,12,0)</f>
        <v>(38)3755-2056/1100</v>
      </c>
      <c r="W1401" s="228" t="str">
        <f>VLOOKUP(B1401,SAOM!B$2:O2942,11,0)</f>
        <v>35628-000</v>
      </c>
      <c r="X1401" s="67" t="str">
        <f>VLOOKUP(B1401,SAOM!B$2:Q2942,13,0)</f>
        <v>00:20:0e:10:58:a4</v>
      </c>
      <c r="Y1401" s="68">
        <v>41320</v>
      </c>
      <c r="Z1401" s="70" t="s">
        <v>9815</v>
      </c>
      <c r="AA1401" s="71"/>
      <c r="AB1401" s="239" t="e">
        <f>VLOOKUP(C1401,Relatorios!A$3:B2172,2,0)</f>
        <v>#N/A</v>
      </c>
      <c r="AC1401" s="50" t="s">
        <v>15913</v>
      </c>
      <c r="AD1401" s="71" t="str">
        <f>VLOOKUP(B1401,SAOM!B$2:T2942,16,0)</f>
        <v>15/01/2013 16:42:10 	Hernan Martins Alves 	Responsável não está ciente da instalação e se recusou a confirmar as informações de endereço do local.   	Pendência Ativação</v>
      </c>
      <c r="AE1401" s="71">
        <f t="shared" si="79"/>
        <v>90</v>
      </c>
      <c r="AF1401" s="71">
        <v>41324</v>
      </c>
      <c r="AG1401" s="71"/>
      <c r="AH1401" s="188" t="s">
        <v>495</v>
      </c>
      <c r="AI1401" s="122" t="s">
        <v>15907</v>
      </c>
      <c r="AJ1401" s="122"/>
      <c r="AK1401" s="70"/>
    </row>
    <row r="1402" spans="1:37" s="62" customFormat="1" ht="15.75" customHeight="1">
      <c r="A1402" s="43">
        <v>5042</v>
      </c>
      <c r="B1402" s="35">
        <v>5042</v>
      </c>
      <c r="C1402" s="196">
        <v>5042</v>
      </c>
      <c r="D1402" s="35" t="str">
        <f>VLOOKUP(B1402,SAOM!B$2:H3059,7,0)</f>
        <v>SES-MOAS-5042</v>
      </c>
      <c r="E1402" s="28">
        <v>41226</v>
      </c>
      <c r="F1402" s="28">
        <f t="shared" si="80"/>
        <v>41271</v>
      </c>
      <c r="G1402" s="28">
        <f>VLOOKUP(B1402,SAOM!B$2:D2946,3,0)</f>
        <v>41305</v>
      </c>
      <c r="H1402" s="28">
        <f t="shared" si="78"/>
        <v>41286</v>
      </c>
      <c r="I1402" s="28">
        <v>41289</v>
      </c>
      <c r="J1402" s="52" t="s">
        <v>511</v>
      </c>
      <c r="K1402" s="35" t="str">
        <f>VLOOKUP(B1402,SAOM!B$2:H2943,4,0)</f>
        <v>Aceito</v>
      </c>
      <c r="L1402" s="52" t="s">
        <v>495</v>
      </c>
      <c r="M1402" s="52" t="s">
        <v>497</v>
      </c>
      <c r="N1402" s="44" t="s">
        <v>1777</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9" t="str">
        <f>VLOOKUP(B1402,SAOM!B$2:M2943,9,0)</f>
        <v>Marcella / Aricelma</v>
      </c>
      <c r="U1402" s="28" t="str">
        <f>VLOOKUP(B1402,SAOM!B$2:N2943,10,0)</f>
        <v>Rua Frei Orlando, 574 - Centro</v>
      </c>
      <c r="V1402" s="59" t="str">
        <f>VLOOKUP(B1402,SAOM!B$2:P2943,12,0)</f>
        <v>(38)3755-1810 / 1100</v>
      </c>
      <c r="W1402" s="181" t="str">
        <f>VLOOKUP(B1402,SAOM!B$2:O2943,11,0)</f>
        <v>35628-000</v>
      </c>
      <c r="X1402" s="35" t="str">
        <f>VLOOKUP(B1402,SAOM!B$2:Q2943,13,0)</f>
        <v>00:20:0e:10:59:16</v>
      </c>
      <c r="Y1402" s="28">
        <v>41313</v>
      </c>
      <c r="Z1402" s="44" t="s">
        <v>9815</v>
      </c>
      <c r="AA1402" s="60">
        <v>41320</v>
      </c>
      <c r="AB1402" s="61" t="e">
        <f>VLOOKUP(C1402,Relatorios!A$3:B2173,2,0)</f>
        <v>#N/A</v>
      </c>
      <c r="AC1402" s="49"/>
      <c r="AD1402" s="60" t="str">
        <f>VLOOKUP(B1402,SAOM!B$2:T2943,16,0)</f>
        <v>15/01/2013 16:43:26 	Hernan Martins Alves 	Não consegue contato com a localidade.  	Pendência Ativação</v>
      </c>
      <c r="AE1402" s="60">
        <f t="shared" si="79"/>
        <v>41410</v>
      </c>
      <c r="AF1402" s="60" t="s">
        <v>4492</v>
      </c>
      <c r="AG1402" s="60"/>
      <c r="AH1402" s="187"/>
      <c r="AI1402" s="121"/>
      <c r="AJ1402" s="121"/>
      <c r="AK1402" s="44"/>
    </row>
    <row r="1403" spans="1:37" s="62" customFormat="1" ht="15.75" customHeight="1">
      <c r="A1403" s="43">
        <v>5043</v>
      </c>
      <c r="B1403" s="35">
        <v>5043</v>
      </c>
      <c r="C1403" s="196">
        <v>5043</v>
      </c>
      <c r="D1403" s="35" t="str">
        <f>VLOOKUP(B1403,SAOM!B$2:H3060,7,0)</f>
        <v>SES-MOAS-5043</v>
      </c>
      <c r="E1403" s="28">
        <v>41226</v>
      </c>
      <c r="F1403" s="28">
        <f t="shared" si="80"/>
        <v>41271</v>
      </c>
      <c r="G1403" s="28">
        <f>VLOOKUP(B1403,SAOM!B$2:D2947,3,0)</f>
        <v>41271</v>
      </c>
      <c r="H1403" s="28">
        <f t="shared" si="78"/>
        <v>41286</v>
      </c>
      <c r="I1403" s="28" t="s">
        <v>497</v>
      </c>
      <c r="J1403" s="52" t="s">
        <v>511</v>
      </c>
      <c r="K1403" s="35" t="str">
        <f>VLOOKUP(B1403,SAOM!B$2:H2944,4,0)</f>
        <v>Aceito</v>
      </c>
      <c r="L1403" s="52" t="s">
        <v>495</v>
      </c>
      <c r="M1403" s="52" t="s">
        <v>497</v>
      </c>
      <c r="N1403" s="44" t="s">
        <v>1777</v>
      </c>
      <c r="O1403" s="44" t="str">
        <f>VLOOKUP(N1403,Coordenadas!B$2:C2250,2,0)</f>
        <v>CENTRO</v>
      </c>
      <c r="P1403" s="44" t="str">
        <f>VLOOKUP(N1403,Coordenadas!B$2:D2250,3,0)</f>
        <v xml:space="preserve"> 18°35'46.45"S</v>
      </c>
      <c r="Q1403" s="44" t="str">
        <f>VLOOKUP(N1403,Coordenadas!B$2:E2250,4,0)</f>
        <v xml:space="preserve"> 45°20'47.47"O</v>
      </c>
      <c r="R1403" s="35">
        <v>4033</v>
      </c>
      <c r="S1403" s="28">
        <v>41297</v>
      </c>
      <c r="T1403" s="59" t="str">
        <f>VLOOKUP(B1403,SAOM!B$2:M2944,9,0)</f>
        <v>Roseane / Aricelma</v>
      </c>
      <c r="U1403" s="28" t="str">
        <f>VLOOKUP(B1403,SAOM!B$2:N2944,10,0)</f>
        <v>Rua Floripes Campos, 347 - São Geraldo</v>
      </c>
      <c r="V1403" s="59" t="str">
        <f>VLOOKUP(B1403,SAOM!B$2:P2944,12,0)</f>
        <v>(38)3755-2240</v>
      </c>
      <c r="W1403" s="181" t="str">
        <f>VLOOKUP(B1403,SAOM!B$2:O2944,11,0)</f>
        <v>35628-000</v>
      </c>
      <c r="X1403" s="35" t="str">
        <f>VLOOKUP(B1403,SAOM!B$2:Q2944,13,0)</f>
        <v>00:20:0e:10:59:2c</v>
      </c>
      <c r="Y1403" s="28">
        <v>41320</v>
      </c>
      <c r="Z1403" s="44" t="s">
        <v>9815</v>
      </c>
      <c r="AA1403" s="60">
        <v>41323</v>
      </c>
      <c r="AB1403" s="61" t="e">
        <f>VLOOKUP(C1403,Relatorios!A$3:B2174,2,0)</f>
        <v>#N/A</v>
      </c>
      <c r="AC1403" s="49"/>
      <c r="AD1403" s="60" t="str">
        <f>VLOOKUP(B1403,SAOM!B$2:T2944,16,0)</f>
        <v>-</v>
      </c>
      <c r="AE1403" s="60">
        <f t="shared" si="79"/>
        <v>41413</v>
      </c>
      <c r="AF1403" s="60" t="s">
        <v>4492</v>
      </c>
      <c r="AG1403" s="60"/>
      <c r="AH1403" s="187"/>
      <c r="AI1403" s="121"/>
      <c r="AJ1403" s="121"/>
      <c r="AK1403" s="44"/>
    </row>
    <row r="1404" spans="1:37" s="17" customFormat="1" ht="15.75" customHeight="1">
      <c r="A1404" s="43">
        <v>5044</v>
      </c>
      <c r="B1404" s="35">
        <v>5044</v>
      </c>
      <c r="C1404" s="35">
        <v>5044</v>
      </c>
      <c r="D1404" s="37" t="str">
        <f>VLOOKUP(B1404,SAOM!B$2:H3061,7,0)</f>
        <v>SES-NOAO-5044</v>
      </c>
      <c r="E1404" s="15">
        <v>41226</v>
      </c>
      <c r="F1404" s="15">
        <f t="shared" si="80"/>
        <v>41271</v>
      </c>
      <c r="G1404" s="15">
        <f>VLOOKUP(B1404,SAOM!B$2:D2948,3,0)</f>
        <v>41271</v>
      </c>
      <c r="H1404" s="15">
        <f t="shared" si="78"/>
        <v>41286</v>
      </c>
      <c r="I1404" s="15">
        <v>41247</v>
      </c>
      <c r="J1404" s="12" t="s">
        <v>511</v>
      </c>
      <c r="K1404" s="37" t="str">
        <f>VLOOKUP(B1404,SAOM!B$2:H2945,4,0)</f>
        <v>Aceito</v>
      </c>
      <c r="L1404" s="12" t="s">
        <v>495</v>
      </c>
      <c r="M1404" s="12" t="s">
        <v>497</v>
      </c>
      <c r="N1404" s="13" t="s">
        <v>9941</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5" t="str">
        <f>VLOOKUP(B1404,SAOM!B$2:O2945,11,0)</f>
        <v>34990-000</v>
      </c>
      <c r="X1404" s="37" t="str">
        <f>VLOOKUP(B1404,SAOM!B$2:Q2945,13,0)</f>
        <v>00:20:0e:10:4a:9e</v>
      </c>
      <c r="Y1404" s="15">
        <v>41334</v>
      </c>
      <c r="Z1404" s="13" t="s">
        <v>5003</v>
      </c>
      <c r="AA1404" s="16">
        <v>41334</v>
      </c>
      <c r="AB1404" s="32" t="e">
        <f>VLOOKUP(C1404,Relatorios!A$3:B2175,2,0)</f>
        <v>#N/A</v>
      </c>
      <c r="AC1404" s="45"/>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9"/>
        <v>41424</v>
      </c>
      <c r="AF1404" s="16" t="s">
        <v>4492</v>
      </c>
      <c r="AG1404" s="16"/>
      <c r="AH1404" s="51"/>
      <c r="AI1404" s="120"/>
      <c r="AJ1404" s="120"/>
      <c r="AK1404" s="13"/>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8"/>
        <v>41324</v>
      </c>
      <c r="I1405" s="15">
        <v>41289</v>
      </c>
      <c r="J1405" s="12" t="s">
        <v>12443</v>
      </c>
      <c r="K1405" s="37" t="str">
        <f>VLOOKUP(B1405,SAOM!B$2:H2946,4,0)</f>
        <v>Agendado</v>
      </c>
      <c r="L1405" s="12" t="s">
        <v>495</v>
      </c>
      <c r="M1405" s="12" t="s">
        <v>502</v>
      </c>
      <c r="N1405" s="13" t="s">
        <v>9946</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5"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9"/>
        <v>90</v>
      </c>
      <c r="AF1405" s="16" t="s">
        <v>4492</v>
      </c>
      <c r="AG1405" s="16"/>
      <c r="AH1405" s="51"/>
      <c r="AI1405" s="120"/>
      <c r="AJ1405" s="120"/>
      <c r="AK1405" s="13"/>
    </row>
    <row r="1406" spans="1:37" s="17" customFormat="1" ht="15.75" customHeight="1">
      <c r="A1406" s="43">
        <v>5046</v>
      </c>
      <c r="B1406" s="35">
        <v>5046</v>
      </c>
      <c r="C1406" s="35">
        <v>5046</v>
      </c>
      <c r="D1406" s="37" t="str">
        <f>VLOOKUP(B1406,SAOM!B$2:H3063,7,0)</f>
        <v>-</v>
      </c>
      <c r="E1406" s="15">
        <v>41226</v>
      </c>
      <c r="F1406" s="15">
        <f t="shared" ref="F1406:F1426" si="81">E1406+45</f>
        <v>41271</v>
      </c>
      <c r="G1406" s="15">
        <f>VLOOKUP(B1406,SAOM!B$2:D2950,3,0)</f>
        <v>41271</v>
      </c>
      <c r="H1406" s="15">
        <f t="shared" si="78"/>
        <v>41286</v>
      </c>
      <c r="I1406" s="15">
        <v>41247</v>
      </c>
      <c r="J1406" s="12" t="s">
        <v>12443</v>
      </c>
      <c r="K1406" s="37" t="str">
        <f>VLOOKUP(B1406,SAOM!B$2:H2947,4,0)</f>
        <v>Agendado</v>
      </c>
      <c r="L1406" s="12" t="s">
        <v>495</v>
      </c>
      <c r="M1406" s="12" t="s">
        <v>495</v>
      </c>
      <c r="N1406" s="13" t="s">
        <v>9946</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5"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9"/>
        <v>90</v>
      </c>
      <c r="AF1406" s="16" t="s">
        <v>4492</v>
      </c>
      <c r="AG1406" s="16"/>
      <c r="AH1406" s="51"/>
      <c r="AI1406" s="120"/>
      <c r="AJ1406" s="120"/>
      <c r="AK1406" s="13"/>
    </row>
    <row r="1407" spans="1:37" s="17" customFormat="1" ht="15.75" customHeight="1">
      <c r="A1407" s="43">
        <v>5047</v>
      </c>
      <c r="B1407" s="35">
        <v>5047</v>
      </c>
      <c r="C1407" s="35">
        <v>5047</v>
      </c>
      <c r="D1407" s="37" t="str">
        <f>VLOOKUP(B1407,SAOM!B$2:H3064,7,0)</f>
        <v>-</v>
      </c>
      <c r="E1407" s="15">
        <v>41226</v>
      </c>
      <c r="F1407" s="15">
        <f t="shared" si="81"/>
        <v>41271</v>
      </c>
      <c r="G1407" s="15">
        <f>VLOOKUP(B1407,SAOM!B$2:D2951,3,0)</f>
        <v>41271</v>
      </c>
      <c r="H1407" s="15">
        <f t="shared" si="78"/>
        <v>41286</v>
      </c>
      <c r="I1407" s="15">
        <v>41247</v>
      </c>
      <c r="J1407" s="12" t="s">
        <v>12443</v>
      </c>
      <c r="K1407" s="37" t="str">
        <f>VLOOKUP(B1407,SAOM!B$2:H2948,4,0)</f>
        <v>Agendado</v>
      </c>
      <c r="L1407" s="12" t="s">
        <v>495</v>
      </c>
      <c r="M1407" s="12" t="s">
        <v>495</v>
      </c>
      <c r="N1407" s="13" t="s">
        <v>9946</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5"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si="79"/>
        <v>90</v>
      </c>
      <c r="AF1407" s="16" t="s">
        <v>4492</v>
      </c>
      <c r="AG1407" s="16"/>
      <c r="AH1407" s="51"/>
      <c r="AI1407" s="120"/>
      <c r="AJ1407" s="120"/>
      <c r="AK1407" s="13"/>
    </row>
    <row r="1408" spans="1:37" s="17" customFormat="1" ht="15.75" customHeight="1">
      <c r="A1408" s="43">
        <v>5048</v>
      </c>
      <c r="B1408" s="35">
        <v>5048</v>
      </c>
      <c r="C1408" s="35">
        <v>5048</v>
      </c>
      <c r="D1408" s="37" t="str">
        <f>VLOOKUP(B1408,SAOM!B$2:H3065,7,0)</f>
        <v>-</v>
      </c>
      <c r="E1408" s="15">
        <v>41226</v>
      </c>
      <c r="F1408" s="15">
        <f t="shared" si="81"/>
        <v>41271</v>
      </c>
      <c r="G1408" s="15">
        <f>VLOOKUP(B1408,SAOM!B$2:D2952,3,0)</f>
        <v>41271</v>
      </c>
      <c r="H1408" s="15">
        <f t="shared" si="78"/>
        <v>41286</v>
      </c>
      <c r="I1408" s="15" t="s">
        <v>497</v>
      </c>
      <c r="J1408" s="12" t="s">
        <v>744</v>
      </c>
      <c r="K1408" s="37" t="str">
        <f>VLOOKUP(B1408,SAOM!B$2:H2949,4,0)</f>
        <v>Agendado</v>
      </c>
      <c r="L1408" s="12" t="s">
        <v>495</v>
      </c>
      <c r="M1408" s="12" t="s">
        <v>495</v>
      </c>
      <c r="N1408" s="13" t="s">
        <v>9946</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5"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79"/>
        <v>90</v>
      </c>
      <c r="AF1408" s="16" t="s">
        <v>4492</v>
      </c>
      <c r="AG1408" s="16"/>
      <c r="AH1408" s="51"/>
      <c r="AI1408" s="120"/>
      <c r="AJ1408" s="120"/>
      <c r="AK1408" s="13"/>
    </row>
    <row r="1409" spans="1:37" s="17" customFormat="1" ht="15.75" customHeight="1">
      <c r="A1409" s="43">
        <v>5049</v>
      </c>
      <c r="B1409" s="35">
        <v>5049</v>
      </c>
      <c r="C1409" s="35">
        <v>5049</v>
      </c>
      <c r="D1409" s="37" t="str">
        <f>VLOOKUP(B1409,SAOM!B$2:H3066,7,0)</f>
        <v>-</v>
      </c>
      <c r="E1409" s="15">
        <v>41226</v>
      </c>
      <c r="F1409" s="15">
        <f t="shared" si="81"/>
        <v>41271</v>
      </c>
      <c r="G1409" s="15">
        <f>VLOOKUP(B1409,SAOM!B$2:D2953,3,0)</f>
        <v>41271</v>
      </c>
      <c r="H1409" s="15">
        <f t="shared" si="78"/>
        <v>41286</v>
      </c>
      <c r="I1409" s="15">
        <v>41289</v>
      </c>
      <c r="J1409" s="12" t="s">
        <v>756</v>
      </c>
      <c r="K1409" s="37" t="str">
        <f>VLOOKUP(B1409,SAOM!B$2:H2950,4,0)</f>
        <v>Paralisado</v>
      </c>
      <c r="L1409" s="12" t="s">
        <v>495</v>
      </c>
      <c r="M1409" s="12" t="s">
        <v>502</v>
      </c>
      <c r="N1409" s="13" t="s">
        <v>9946</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5"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79"/>
        <v>90</v>
      </c>
      <c r="AF1409" s="16" t="s">
        <v>4492</v>
      </c>
      <c r="AG1409" s="16"/>
      <c r="AH1409" s="51"/>
      <c r="AI1409" s="120"/>
      <c r="AJ1409" s="120"/>
      <c r="AK1409" s="13"/>
    </row>
    <row r="1410" spans="1:37" s="17" customFormat="1" ht="15.75" customHeight="1">
      <c r="A1410" s="43">
        <v>5050</v>
      </c>
      <c r="B1410" s="35">
        <v>5050</v>
      </c>
      <c r="C1410" s="35">
        <v>5050</v>
      </c>
      <c r="D1410" s="37" t="str">
        <f>VLOOKUP(B1410,SAOM!B$2:H3067,7,0)</f>
        <v>-</v>
      </c>
      <c r="E1410" s="15">
        <v>41226</v>
      </c>
      <c r="F1410" s="15">
        <f t="shared" si="81"/>
        <v>41271</v>
      </c>
      <c r="G1410" s="15">
        <f>VLOOKUP(B1410,SAOM!B$2:D2954,3,0)</f>
        <v>41271</v>
      </c>
      <c r="H1410" s="15">
        <f t="shared" si="78"/>
        <v>41286</v>
      </c>
      <c r="I1410" s="15" t="s">
        <v>497</v>
      </c>
      <c r="J1410" s="12" t="s">
        <v>744</v>
      </c>
      <c r="K1410" s="37" t="str">
        <f>VLOOKUP(B1410,SAOM!B$2:H2951,4,0)</f>
        <v>Agendado</v>
      </c>
      <c r="L1410" s="12" t="s">
        <v>495</v>
      </c>
      <c r="M1410" s="12" t="s">
        <v>495</v>
      </c>
      <c r="N1410" s="13" t="s">
        <v>9946</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5"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79"/>
        <v>90</v>
      </c>
      <c r="AF1410" s="16" t="s">
        <v>4492</v>
      </c>
      <c r="AG1410" s="16"/>
      <c r="AH1410" s="51"/>
      <c r="AI1410" s="120"/>
      <c r="AJ1410" s="120"/>
      <c r="AK1410" s="13"/>
    </row>
    <row r="1411" spans="1:37" s="17" customFormat="1" ht="15.75" customHeight="1">
      <c r="A1411" s="43">
        <v>5051</v>
      </c>
      <c r="B1411" s="35">
        <v>5051</v>
      </c>
      <c r="C1411" s="35">
        <v>5051</v>
      </c>
      <c r="D1411" s="37" t="str">
        <f>VLOOKUP(B1411,SAOM!B$2:H3068,7,0)</f>
        <v>-</v>
      </c>
      <c r="E1411" s="15">
        <v>41226</v>
      </c>
      <c r="F1411" s="15">
        <f t="shared" si="81"/>
        <v>41271</v>
      </c>
      <c r="G1411" s="15">
        <f>VLOOKUP(B1411,SAOM!B$2:D2955,3,0)</f>
        <v>41271</v>
      </c>
      <c r="H1411" s="15">
        <f t="shared" si="78"/>
        <v>41286</v>
      </c>
      <c r="I1411" s="15" t="s">
        <v>497</v>
      </c>
      <c r="J1411" s="12" t="s">
        <v>1406</v>
      </c>
      <c r="K1411" s="37" t="str">
        <f>VLOOKUP(B1411,SAOM!B$2:H2952,4,0)</f>
        <v>A agendar</v>
      </c>
      <c r="L1411" s="12" t="s">
        <v>1406</v>
      </c>
      <c r="M1411" s="12" t="s">
        <v>1406</v>
      </c>
      <c r="N1411" s="13" t="s">
        <v>9946</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5"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79"/>
        <v>90</v>
      </c>
      <c r="AF1411" s="16" t="s">
        <v>4492</v>
      </c>
      <c r="AG1411" s="16"/>
      <c r="AH1411" s="51"/>
      <c r="AI1411" s="120"/>
      <c r="AJ1411" s="120"/>
      <c r="AK1411" s="13"/>
    </row>
    <row r="1412" spans="1:37" s="17" customFormat="1" ht="15.75" customHeight="1">
      <c r="A1412" s="43">
        <v>5052</v>
      </c>
      <c r="B1412" s="35">
        <v>5052</v>
      </c>
      <c r="C1412" s="35">
        <v>5052</v>
      </c>
      <c r="D1412" s="37" t="str">
        <f>VLOOKUP(B1412,SAOM!B$2:H3069,7,0)</f>
        <v>SES-OUNO-5052</v>
      </c>
      <c r="E1412" s="15">
        <v>41226</v>
      </c>
      <c r="F1412" s="15">
        <f t="shared" si="81"/>
        <v>41271</v>
      </c>
      <c r="G1412" s="15">
        <f>VLOOKUP(B1412,SAOM!B$2:D2956,3,0)</f>
        <v>41271</v>
      </c>
      <c r="H1412" s="15">
        <f t="shared" si="78"/>
        <v>41286</v>
      </c>
      <c r="I1412" s="15" t="s">
        <v>497</v>
      </c>
      <c r="J1412" s="12" t="s">
        <v>511</v>
      </c>
      <c r="K1412" s="37" t="str">
        <f>VLOOKUP(B1412,SAOM!B$2:H2953,4,0)</f>
        <v>Aceito</v>
      </c>
      <c r="L1412" s="12" t="s">
        <v>12371</v>
      </c>
      <c r="M1412" s="12" t="s">
        <v>497</v>
      </c>
      <c r="N1412" s="13" t="s">
        <v>9967</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5" t="str">
        <f>VLOOKUP(B1412,SAOM!B$2:O2953,11,0)</f>
        <v>37570-000</v>
      </c>
      <c r="X1412" s="37" t="str">
        <f>VLOOKUP(B1412,SAOM!B$2:Q2953,13,0)</f>
        <v>00:20:0e:10:54:1b</v>
      </c>
      <c r="Y1412" s="15">
        <v>41262</v>
      </c>
      <c r="Z1412" s="13" t="s">
        <v>13268</v>
      </c>
      <c r="AA1412" s="16">
        <v>41262</v>
      </c>
      <c r="AB1412" s="32">
        <f>VLOOKUP(C1412,Relatorios!A$3:B2183,2,0)</f>
        <v>41277</v>
      </c>
      <c r="AC1412" s="45"/>
      <c r="AD1412" s="16" t="str">
        <f>VLOOKUP(B1412,SAOM!B$2:T2953,16,0)</f>
        <v>-</v>
      </c>
      <c r="AE1412" s="16">
        <f t="shared" si="79"/>
        <v>41352</v>
      </c>
      <c r="AF1412" s="16" t="s">
        <v>4492</v>
      </c>
      <c r="AG1412" s="16"/>
      <c r="AH1412" s="51"/>
      <c r="AI1412" s="120"/>
      <c r="AJ1412" s="120"/>
      <c r="AK1412" s="13"/>
    </row>
    <row r="1413" spans="1:37" s="62" customFormat="1" ht="15.75" customHeight="1">
      <c r="A1413" s="43">
        <v>5053</v>
      </c>
      <c r="B1413" s="35">
        <v>5053</v>
      </c>
      <c r="C1413" s="35">
        <v>5053</v>
      </c>
      <c r="D1413" s="37" t="str">
        <f>VLOOKUP(B1413,SAOM!B$2:H3070,7,0)</f>
        <v>SES-OUNO-5053</v>
      </c>
      <c r="E1413" s="28">
        <v>41226</v>
      </c>
      <c r="F1413" s="28">
        <f t="shared" si="81"/>
        <v>41271</v>
      </c>
      <c r="G1413" s="28">
        <f>VLOOKUP(B1413,SAOM!B$2:D2957,3,0)</f>
        <v>41271</v>
      </c>
      <c r="H1413" s="28">
        <f t="shared" si="78"/>
        <v>41286</v>
      </c>
      <c r="I1413" s="28" t="s">
        <v>497</v>
      </c>
      <c r="J1413" s="52" t="s">
        <v>511</v>
      </c>
      <c r="K1413" s="35" t="str">
        <f>VLOOKUP(B1413,SAOM!B$2:H2954,4,0)</f>
        <v>Aceito</v>
      </c>
      <c r="L1413" s="52" t="s">
        <v>12371</v>
      </c>
      <c r="M1413" s="52" t="s">
        <v>497</v>
      </c>
      <c r="N1413" s="44" t="s">
        <v>9967</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9" t="str">
        <f>VLOOKUP(B1413,SAOM!B$2:M2954,9,0)</f>
        <v>Fernanda de Fátima Marinho</v>
      </c>
      <c r="U1413" s="28" t="str">
        <f>VLOOKUP(B1413,SAOM!B$2:N2954,10,0)</f>
        <v>Rua Maria Joaquina, s/n.º - Crisólia</v>
      </c>
      <c r="V1413" s="59" t="str">
        <f>VLOOKUP(B1413,SAOM!B$2:P2954,12,0)</f>
        <v>35 3446 5185</v>
      </c>
      <c r="W1413" s="181" t="str">
        <f>VLOOKUP(B1413,SAOM!B$2:O2954,11,0)</f>
        <v>35570-000</v>
      </c>
      <c r="X1413" s="35" t="str">
        <f>VLOOKUP(B1413,SAOM!B$2:Q2954,13,0)</f>
        <v>00:20:0e:10:57:6c</v>
      </c>
      <c r="Y1413" s="28">
        <v>41262</v>
      </c>
      <c r="Z1413" s="44" t="s">
        <v>13193</v>
      </c>
      <c r="AA1413" s="60">
        <v>41262</v>
      </c>
      <c r="AB1413" s="32">
        <f>VLOOKUP(C1413,Relatorios!A$3:B2184,2,0)</f>
        <v>41277</v>
      </c>
      <c r="AC1413" s="49"/>
      <c r="AD1413" s="60" t="str">
        <f>VLOOKUP(B1413,SAOM!B$2:T2954,16,0)</f>
        <v>-</v>
      </c>
      <c r="AE1413" s="60">
        <f t="shared" si="79"/>
        <v>41352</v>
      </c>
      <c r="AF1413" s="60" t="s">
        <v>4492</v>
      </c>
      <c r="AG1413" s="60"/>
      <c r="AH1413" s="187"/>
      <c r="AI1413" s="121"/>
      <c r="AJ1413" s="121"/>
      <c r="AK1413" s="44"/>
    </row>
    <row r="1414" spans="1:37" s="17" customFormat="1" ht="15.75" customHeight="1">
      <c r="A1414" s="43">
        <v>5054</v>
      </c>
      <c r="B1414" s="35">
        <v>5054</v>
      </c>
      <c r="C1414" s="35">
        <v>5054</v>
      </c>
      <c r="D1414" s="37" t="str">
        <f>VLOOKUP(B1414,SAOM!B$2:H3071,7,0)</f>
        <v>SES-OUNO-5054</v>
      </c>
      <c r="E1414" s="15">
        <v>41226</v>
      </c>
      <c r="F1414" s="15">
        <f t="shared" si="81"/>
        <v>41271</v>
      </c>
      <c r="G1414" s="15">
        <f>VLOOKUP(B1414,SAOM!B$2:D2958,3,0)</f>
        <v>41271</v>
      </c>
      <c r="H1414" s="15">
        <f t="shared" si="78"/>
        <v>41286</v>
      </c>
      <c r="I1414" s="15">
        <v>41247</v>
      </c>
      <c r="J1414" s="12" t="s">
        <v>511</v>
      </c>
      <c r="K1414" s="37" t="str">
        <f>VLOOKUP(B1414,SAOM!B$2:H2955,4,0)</f>
        <v>Aceito</v>
      </c>
      <c r="L1414" s="12" t="s">
        <v>12371</v>
      </c>
      <c r="M1414" s="12" t="s">
        <v>497</v>
      </c>
      <c r="N1414" s="13" t="s">
        <v>9967</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5" t="str">
        <f>VLOOKUP(B1414,SAOM!B$2:O2955,11,0)</f>
        <v>37570-000</v>
      </c>
      <c r="X1414" s="37" t="str">
        <f>VLOOKUP(B1414,SAOM!B$2:Q2955,13,0)</f>
        <v>00:20:0e:10:55:7e</v>
      </c>
      <c r="Y1414" s="15">
        <v>41263</v>
      </c>
      <c r="Z1414" s="13" t="s">
        <v>12560</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79"/>
        <v>41353</v>
      </c>
      <c r="AF1414" s="16" t="s">
        <v>4492</v>
      </c>
      <c r="AG1414" s="16"/>
      <c r="AH1414" s="51"/>
      <c r="AI1414" s="120"/>
      <c r="AJ1414" s="120"/>
      <c r="AK1414" s="13"/>
    </row>
    <row r="1415" spans="1:37" s="17" customFormat="1" ht="15.75" customHeight="1">
      <c r="A1415" s="43">
        <v>5591</v>
      </c>
      <c r="B1415" s="35">
        <v>5591</v>
      </c>
      <c r="C1415" s="35">
        <v>5591</v>
      </c>
      <c r="D1415" s="37" t="str">
        <f>VLOOKUP(B1415,SAOM!B$2:H3072,7,0)</f>
        <v>SES-JEHA-5591</v>
      </c>
      <c r="E1415" s="15">
        <v>41246</v>
      </c>
      <c r="F1415" s="15">
        <f t="shared" si="81"/>
        <v>41291</v>
      </c>
      <c r="G1415" s="15">
        <f>VLOOKUP(B1415,SAOM!B$2:D2959,3,0)</f>
        <v>41291</v>
      </c>
      <c r="H1415" s="15">
        <f t="shared" si="78"/>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5" t="str">
        <f>VLOOKUP(B1415,SAOM!B$2:O2956,11,0)</f>
        <v>39960-000</v>
      </c>
      <c r="X1415" s="37" t="str">
        <f>VLOOKUP(B1415,SAOM!B$2:Q2956,13,0)</f>
        <v>00:20:0e:10:55:91</v>
      </c>
      <c r="Y1415" s="15">
        <v>41263</v>
      </c>
      <c r="Z1415" s="13" t="s">
        <v>5378</v>
      </c>
      <c r="AA1415" s="16">
        <v>41263</v>
      </c>
      <c r="AB1415" s="32">
        <f>VLOOKUP(C1415,Relatorios!A$3:B2186,2,0)</f>
        <v>41277</v>
      </c>
      <c r="AC1415" s="45"/>
      <c r="AD1415" s="16" t="str">
        <f>VLOOKUP(B1415,SAOM!B$2:T2956,16,0)</f>
        <v>-</v>
      </c>
      <c r="AE1415" s="16">
        <f t="shared" si="79"/>
        <v>41353</v>
      </c>
      <c r="AF1415" s="16" t="s">
        <v>4492</v>
      </c>
      <c r="AG1415" s="16"/>
      <c r="AH1415" s="51"/>
      <c r="AI1415" s="120"/>
      <c r="AJ1415" s="120"/>
      <c r="AK1415" s="13"/>
    </row>
    <row r="1416" spans="1:37" s="17" customFormat="1" ht="15.75" customHeight="1">
      <c r="A1416" s="43">
        <v>5592</v>
      </c>
      <c r="B1416" s="35">
        <v>5592</v>
      </c>
      <c r="C1416" s="35">
        <v>5592</v>
      </c>
      <c r="D1416" s="37" t="str">
        <f>VLOOKUP(B1416,SAOM!B$2:H3073,7,0)</f>
        <v>SES-JEHA-5592</v>
      </c>
      <c r="E1416" s="15">
        <v>41246</v>
      </c>
      <c r="F1416" s="15">
        <f t="shared" si="81"/>
        <v>41291</v>
      </c>
      <c r="G1416" s="15">
        <f>VLOOKUP(B1416,SAOM!B$2:D2960,3,0)</f>
        <v>41291</v>
      </c>
      <c r="H1416" s="15">
        <f t="shared" si="78"/>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5" t="str">
        <f>VLOOKUP(B1416,SAOM!B$2:O2957,11,0)</f>
        <v>39960-000</v>
      </c>
      <c r="X1416" s="37" t="str">
        <f>VLOOKUP(B1416,SAOM!B$2:Q2957,13,0)</f>
        <v>00:20:0E:10:55:0A</v>
      </c>
      <c r="Y1416" s="15">
        <v>41261</v>
      </c>
      <c r="Z1416" s="13" t="s">
        <v>5378</v>
      </c>
      <c r="AA1416" s="16">
        <v>41261</v>
      </c>
      <c r="AB1416" s="32">
        <f>VLOOKUP(C1416,Relatorios!A$3:B2187,2,0)</f>
        <v>41277</v>
      </c>
      <c r="AC1416" s="45"/>
      <c r="AD1416" s="16" t="str">
        <f>VLOOKUP(B1416,SAOM!B$2:T2957,16,0)</f>
        <v>-</v>
      </c>
      <c r="AE1416" s="16">
        <f t="shared" si="79"/>
        <v>41351</v>
      </c>
      <c r="AF1416" s="16">
        <v>41292</v>
      </c>
      <c r="AG1416" s="16" t="s">
        <v>14133</v>
      </c>
      <c r="AH1416" s="51" t="s">
        <v>676</v>
      </c>
      <c r="AI1416" s="120" t="s">
        <v>14671</v>
      </c>
      <c r="AJ1416" s="120" t="s">
        <v>4492</v>
      </c>
      <c r="AK1416" s="13"/>
    </row>
    <row r="1417" spans="1:37" s="62" customFormat="1" ht="15.75" customHeight="1">
      <c r="A1417" s="43">
        <v>5593</v>
      </c>
      <c r="B1417" s="35">
        <v>5593</v>
      </c>
      <c r="C1417" s="35">
        <v>5593</v>
      </c>
      <c r="D1417" s="37" t="str">
        <f>VLOOKUP(B1417,SAOM!B$2:H3074,7,0)</f>
        <v>SES-JEHA-5593</v>
      </c>
      <c r="E1417" s="28">
        <v>41246</v>
      </c>
      <c r="F1417" s="28">
        <f t="shared" si="81"/>
        <v>41291</v>
      </c>
      <c r="G1417" s="28">
        <f>VLOOKUP(B1417,SAOM!B$2:D2961,3,0)</f>
        <v>41291</v>
      </c>
      <c r="H1417" s="28">
        <f t="shared" si="78"/>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9" t="str">
        <f>VLOOKUP(B1417,SAOM!B$2:M2958,9,0)</f>
        <v>Henrique Ramos de Souza</v>
      </c>
      <c r="U1417" s="28" t="str">
        <f>VLOOKUP(B1417,SAOM!B$2:N2958,10,0)</f>
        <v>Rua Porto Alegre, 119 - Centro</v>
      </c>
      <c r="V1417" s="59" t="str">
        <f>VLOOKUP(B1417,SAOM!B$2:P2958,12,0)</f>
        <v>(33)3741-1288</v>
      </c>
      <c r="W1417" s="181" t="str">
        <f>VLOOKUP(B1417,SAOM!B$2:O2958,11,0)</f>
        <v>39960-000</v>
      </c>
      <c r="X1417" s="35" t="str">
        <f>VLOOKUP(B1417,SAOM!B$2:Q2958,13,0)</f>
        <v>00:20:0E:10:55:1F</v>
      </c>
      <c r="Y1417" s="28">
        <v>41261</v>
      </c>
      <c r="Z1417" s="13" t="s">
        <v>7898</v>
      </c>
      <c r="AA1417" s="60">
        <v>41263</v>
      </c>
      <c r="AB1417" s="32">
        <f>VLOOKUP(C1417,Relatorios!A$3:B2188,2,0)</f>
        <v>41277</v>
      </c>
      <c r="AC1417" s="49" t="s">
        <v>10017</v>
      </c>
      <c r="AD1417" s="60" t="str">
        <f>VLOOKUP(B1417,SAOM!B$2:T2958,16,0)</f>
        <v>-</v>
      </c>
      <c r="AE1417" s="60">
        <f t="shared" si="79"/>
        <v>41353</v>
      </c>
      <c r="AF1417" s="60" t="s">
        <v>4492</v>
      </c>
      <c r="AG1417" s="60"/>
      <c r="AH1417" s="187"/>
      <c r="AI1417" s="121"/>
      <c r="AJ1417" s="121"/>
      <c r="AK1417" s="44"/>
    </row>
    <row r="1418" spans="1:37" s="17" customFormat="1" ht="15.75" customHeight="1">
      <c r="A1418" s="43">
        <v>5594</v>
      </c>
      <c r="B1418" s="35">
        <v>5594</v>
      </c>
      <c r="C1418" s="35">
        <v>5594</v>
      </c>
      <c r="D1418" s="37" t="str">
        <f>VLOOKUP(B1418,SAOM!B$2:H3075,7,0)</f>
        <v>-</v>
      </c>
      <c r="E1418" s="15">
        <v>41246</v>
      </c>
      <c r="F1418" s="15">
        <f t="shared" si="81"/>
        <v>41291</v>
      </c>
      <c r="G1418" s="15">
        <f>VLOOKUP(B1418,SAOM!B$2:D2962,3,0)</f>
        <v>41291</v>
      </c>
      <c r="H1418" s="15">
        <f t="shared" si="78"/>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5"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79"/>
        <v>90</v>
      </c>
      <c r="AF1418" s="16" t="s">
        <v>4492</v>
      </c>
      <c r="AG1418" s="16"/>
      <c r="AH1418" s="51"/>
      <c r="AI1418" s="120"/>
      <c r="AJ1418" s="120"/>
      <c r="AK1418" s="13"/>
    </row>
    <row r="1419" spans="1:37" s="17" customFormat="1" ht="15.75" customHeight="1">
      <c r="A1419" s="43">
        <v>5595</v>
      </c>
      <c r="B1419" s="35">
        <v>5595</v>
      </c>
      <c r="C1419" s="35">
        <v>5595</v>
      </c>
      <c r="D1419" s="37" t="str">
        <f>VLOOKUP(B1419,SAOM!B$2:H3076,7,0)</f>
        <v>SES-JEHA-5595</v>
      </c>
      <c r="E1419" s="15">
        <v>41246</v>
      </c>
      <c r="F1419" s="15">
        <f t="shared" si="81"/>
        <v>41291</v>
      </c>
      <c r="G1419" s="15">
        <f>VLOOKUP(B1419,SAOM!B$2:D2963,3,0)</f>
        <v>41291</v>
      </c>
      <c r="H1419" s="15">
        <f t="shared" si="78"/>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5" t="str">
        <f>VLOOKUP(B1419,SAOM!B$2:O2960,11,0)</f>
        <v>39960-000</v>
      </c>
      <c r="X1419" s="37" t="str">
        <f>VLOOKUP(B1419,SAOM!B$2:Q2960,13,0)</f>
        <v>00:20:0e:10:52:5b</v>
      </c>
      <c r="Y1419" s="15">
        <v>41261</v>
      </c>
      <c r="Z1419" s="13" t="s">
        <v>5378</v>
      </c>
      <c r="AA1419" s="16">
        <v>41261</v>
      </c>
      <c r="AB1419" s="32">
        <f>VLOOKUP(C1419,Relatorios!A$3:B2190,2,0)</f>
        <v>41277</v>
      </c>
      <c r="AC1419" s="45"/>
      <c r="AD1419" s="16" t="str">
        <f>VLOOKUP(B1419,SAOM!B$2:T2960,16,0)</f>
        <v>-</v>
      </c>
      <c r="AE1419" s="16">
        <f t="shared" si="79"/>
        <v>41351</v>
      </c>
      <c r="AF1419" s="16" t="s">
        <v>4492</v>
      </c>
      <c r="AG1419" s="16"/>
      <c r="AH1419" s="51"/>
      <c r="AI1419" s="120"/>
      <c r="AJ1419" s="120"/>
      <c r="AK1419" s="13"/>
    </row>
    <row r="1420" spans="1:37" s="17" customFormat="1" ht="15.75" customHeight="1">
      <c r="A1420" s="43">
        <v>5596</v>
      </c>
      <c r="B1420" s="35">
        <v>5596</v>
      </c>
      <c r="C1420" s="35">
        <v>5596</v>
      </c>
      <c r="D1420" s="37" t="str">
        <f>VLOOKUP(B1420,SAOM!B$2:H3077,7,0)</f>
        <v>SES-JEHA-5596</v>
      </c>
      <c r="E1420" s="15">
        <v>41246</v>
      </c>
      <c r="F1420" s="15">
        <f t="shared" si="81"/>
        <v>41291</v>
      </c>
      <c r="G1420" s="15">
        <f>VLOOKUP(B1420,SAOM!B$2:D2964,3,0)</f>
        <v>41291</v>
      </c>
      <c r="H1420" s="15">
        <f t="shared" si="78"/>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5" t="str">
        <f>VLOOKUP(B1420,SAOM!B$2:O2961,11,0)</f>
        <v>39960-000</v>
      </c>
      <c r="X1420" s="37" t="str">
        <f>VLOOKUP(B1420,SAOM!B$2:Q2961,13,0)</f>
        <v>00:20:0E:10:4C:73</v>
      </c>
      <c r="Y1420" s="15">
        <v>41262</v>
      </c>
      <c r="Z1420" s="13" t="s">
        <v>13665</v>
      </c>
      <c r="AA1420" s="16">
        <v>41262</v>
      </c>
      <c r="AB1420" s="32">
        <f>VLOOKUP(C1420,Relatorios!A$3:B2191,2,0)</f>
        <v>41299</v>
      </c>
      <c r="AC1420" s="45"/>
      <c r="AD1420" s="16" t="str">
        <f>VLOOKUP(B1420,SAOM!B$2:T2961,16,0)</f>
        <v>-</v>
      </c>
      <c r="AE1420" s="16">
        <f t="shared" si="79"/>
        <v>41352</v>
      </c>
      <c r="AF1420" s="16" t="s">
        <v>4492</v>
      </c>
      <c r="AG1420" s="16"/>
      <c r="AH1420" s="51"/>
      <c r="AI1420" s="120"/>
      <c r="AJ1420" s="120"/>
      <c r="AK1420" s="13"/>
    </row>
    <row r="1421" spans="1:37" s="17" customFormat="1" ht="15.75" customHeight="1">
      <c r="A1421" s="43">
        <v>5597</v>
      </c>
      <c r="B1421" s="35">
        <v>5597</v>
      </c>
      <c r="C1421" s="35">
        <v>5597</v>
      </c>
      <c r="D1421" s="37" t="str">
        <f>VLOOKUP(B1421,SAOM!B$2:H3078,7,0)</f>
        <v>SES-JEHA-5597</v>
      </c>
      <c r="E1421" s="15">
        <v>41246</v>
      </c>
      <c r="F1421" s="15">
        <f t="shared" si="81"/>
        <v>41291</v>
      </c>
      <c r="G1421" s="15">
        <f>VLOOKUP(B1421,SAOM!B$2:D2965,3,0)</f>
        <v>41291</v>
      </c>
      <c r="H1421" s="15">
        <f t="shared" si="78"/>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5" t="str">
        <f>VLOOKUP(B1421,SAOM!B$2:O2962,11,0)</f>
        <v>39960-000</v>
      </c>
      <c r="X1421" s="37" t="str">
        <f>VLOOKUP(B1421,SAOM!B$2:Q2962,13,0)</f>
        <v>00:20:0e:10:55:97</v>
      </c>
      <c r="Y1421" s="15">
        <v>41263</v>
      </c>
      <c r="Z1421" s="13" t="s">
        <v>5378</v>
      </c>
      <c r="AA1421" s="16">
        <v>41264</v>
      </c>
      <c r="AB1421" s="32">
        <f>VLOOKUP(C1421,Relatorios!A$3:B2192,2,0)</f>
        <v>41277</v>
      </c>
      <c r="AC1421" s="45"/>
      <c r="AD1421" s="16" t="str">
        <f>VLOOKUP(B1421,SAOM!B$2:T2962,16,0)</f>
        <v>-</v>
      </c>
      <c r="AE1421" s="16">
        <f t="shared" si="79"/>
        <v>41354</v>
      </c>
      <c r="AF1421" s="16" t="s">
        <v>4492</v>
      </c>
      <c r="AG1421" s="16"/>
      <c r="AH1421" s="51"/>
      <c r="AI1421" s="120"/>
      <c r="AJ1421" s="120"/>
      <c r="AK1421" s="13"/>
    </row>
    <row r="1422" spans="1:37" s="17" customFormat="1" ht="15.75" customHeight="1">
      <c r="A1422" s="43">
        <v>5598</v>
      </c>
      <c r="B1422" s="35">
        <v>5598</v>
      </c>
      <c r="C1422" s="35">
        <v>5598</v>
      </c>
      <c r="D1422" s="37" t="str">
        <f>VLOOKUP(B1422,SAOM!B$2:H3079,7,0)</f>
        <v>SES-JEHA-5598</v>
      </c>
      <c r="E1422" s="15">
        <v>41246</v>
      </c>
      <c r="F1422" s="15">
        <f t="shared" si="81"/>
        <v>41291</v>
      </c>
      <c r="G1422" s="15">
        <f>VLOOKUP(B1422,SAOM!B$2:D2966,3,0)</f>
        <v>41291</v>
      </c>
      <c r="H1422" s="15">
        <f t="shared" si="78"/>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5" t="str">
        <f>VLOOKUP(B1422,SAOM!B$2:O2963,11,0)</f>
        <v>39960-000</v>
      </c>
      <c r="X1422" s="37" t="str">
        <f>VLOOKUP(B1422,SAOM!B$2:Q2963,13,0)</f>
        <v>00:20:0E:10:52:CF</v>
      </c>
      <c r="Y1422" s="15">
        <v>41261</v>
      </c>
      <c r="Z1422" s="13" t="s">
        <v>5378</v>
      </c>
      <c r="AA1422" s="16">
        <v>41261</v>
      </c>
      <c r="AB1422" s="32">
        <f>VLOOKUP(C1422,Relatorios!A$3:B2193,2,0)</f>
        <v>41277</v>
      </c>
      <c r="AC1422" s="45"/>
      <c r="AD1422" s="16" t="str">
        <f>VLOOKUP(B1422,SAOM!B$2:T2963,16,0)</f>
        <v>-</v>
      </c>
      <c r="AE1422" s="16">
        <f t="shared" si="79"/>
        <v>41351</v>
      </c>
      <c r="AF1422" s="16" t="s">
        <v>4492</v>
      </c>
      <c r="AG1422" s="16"/>
      <c r="AH1422" s="51"/>
      <c r="AI1422" s="120"/>
      <c r="AJ1422" s="120"/>
      <c r="AK1422" s="13"/>
    </row>
    <row r="1423" spans="1:37" s="17" customFormat="1" ht="15.75" customHeight="1">
      <c r="A1423" s="43">
        <v>5599</v>
      </c>
      <c r="B1423" s="35">
        <v>5599</v>
      </c>
      <c r="C1423" s="35">
        <v>5599</v>
      </c>
      <c r="D1423" s="37" t="str">
        <f>VLOOKUP(B1423,SAOM!B$2:H3080,7,0)</f>
        <v>SES-JEHA-5599</v>
      </c>
      <c r="E1423" s="15">
        <v>41246</v>
      </c>
      <c r="F1423" s="15">
        <f t="shared" si="81"/>
        <v>41291</v>
      </c>
      <c r="G1423" s="15">
        <f>VLOOKUP(B1423,SAOM!B$2:D2967,3,0)</f>
        <v>41291</v>
      </c>
      <c r="H1423" s="15">
        <f t="shared" si="78"/>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5" t="str">
        <f>VLOOKUP(B1423,SAOM!B$2:O2964,11,0)</f>
        <v>39960-000</v>
      </c>
      <c r="X1423" s="37" t="str">
        <f>VLOOKUP(B1423,SAOM!B$2:Q2964,13,0)</f>
        <v>00:20:0e:10:54:d7</v>
      </c>
      <c r="Y1423" s="15">
        <v>41262</v>
      </c>
      <c r="Z1423" s="13" t="s">
        <v>7898</v>
      </c>
      <c r="AA1423" s="16">
        <v>41262</v>
      </c>
      <c r="AB1423" s="32">
        <f>VLOOKUP(C1423,Relatorios!A$3:B2194,2,0)</f>
        <v>41277</v>
      </c>
      <c r="AC1423" s="45"/>
      <c r="AD1423" s="16" t="str">
        <f>VLOOKUP(B1423,SAOM!B$2:T2964,16,0)</f>
        <v>-</v>
      </c>
      <c r="AE1423" s="16">
        <f t="shared" si="79"/>
        <v>41352</v>
      </c>
      <c r="AF1423" s="16" t="s">
        <v>4492</v>
      </c>
      <c r="AG1423" s="16"/>
      <c r="AH1423" s="51"/>
      <c r="AI1423" s="120"/>
      <c r="AJ1423" s="120"/>
      <c r="AK1423" s="13"/>
    </row>
    <row r="1424" spans="1:37" s="17" customFormat="1" ht="15.75" customHeight="1">
      <c r="A1424" s="43">
        <v>4652</v>
      </c>
      <c r="B1424" s="35">
        <v>4652</v>
      </c>
      <c r="C1424" s="35">
        <v>4652</v>
      </c>
      <c r="D1424" s="37" t="str">
        <f>VLOOKUP(B1424,SAOM!B$2:H3081,7,0)</f>
        <v>SES-WEAZ-4652</v>
      </c>
      <c r="E1424" s="15">
        <v>41226</v>
      </c>
      <c r="F1424" s="15">
        <f t="shared" si="81"/>
        <v>41271</v>
      </c>
      <c r="G1424" s="15">
        <f>VLOOKUP(B1424,SAOM!B$2:D2968,3,0)</f>
        <v>41271</v>
      </c>
      <c r="H1424" s="15">
        <f t="shared" si="78"/>
        <v>41286</v>
      </c>
      <c r="I1424" s="15" t="s">
        <v>497</v>
      </c>
      <c r="J1424" s="12" t="s">
        <v>511</v>
      </c>
      <c r="K1424" s="37" t="str">
        <f>VLOOKUP(B1424,SAOM!B$2:H2965,4,0)</f>
        <v>Aceito</v>
      </c>
      <c r="L1424" s="12" t="s">
        <v>12371</v>
      </c>
      <c r="M1424" s="12" t="s">
        <v>497</v>
      </c>
      <c r="N1424" s="13" t="s">
        <v>12430</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5" t="str">
        <f>VLOOKUP(B1424,SAOM!B$2:O2965,11,0)</f>
        <v>37512-000</v>
      </c>
      <c r="X1424" s="37" t="str">
        <f>VLOOKUP(B1424,SAOM!B$2:Q2965,13,0)</f>
        <v>00:20:0E:10:54:FB</v>
      </c>
      <c r="Y1424" s="15">
        <v>41262</v>
      </c>
      <c r="Z1424" s="13" t="s">
        <v>13658</v>
      </c>
      <c r="AA1424" s="16">
        <v>41262</v>
      </c>
      <c r="AB1424" s="32">
        <f>VLOOKUP(C1424,Relatorios!A$3:B2195,2,0)</f>
        <v>41278</v>
      </c>
      <c r="AC1424" s="45"/>
      <c r="AD1424" s="16" t="str">
        <f>VLOOKUP(B1424,SAOM!B$2:T2965,16,0)</f>
        <v>-</v>
      </c>
      <c r="AE1424" s="16">
        <f t="shared" si="79"/>
        <v>41352</v>
      </c>
      <c r="AF1424" s="16" t="s">
        <v>4492</v>
      </c>
      <c r="AG1424" s="16"/>
      <c r="AH1424" s="51"/>
      <c r="AI1424" s="120"/>
      <c r="AJ1424" s="120"/>
      <c r="AK1424" s="13"/>
    </row>
    <row r="1425" spans="1:37" s="17" customFormat="1" ht="15.75" customHeight="1">
      <c r="A1425" s="43">
        <v>5606</v>
      </c>
      <c r="B1425" s="35">
        <v>5606</v>
      </c>
      <c r="C1425" s="35">
        <v>5606</v>
      </c>
      <c r="D1425" s="37" t="str">
        <f>VLOOKUP(B1425,SAOM!B$2:H3082,7,0)</f>
        <v>SES-SAGA-5606</v>
      </c>
      <c r="E1425" s="15">
        <v>41232</v>
      </c>
      <c r="F1425" s="15">
        <f t="shared" si="81"/>
        <v>41277</v>
      </c>
      <c r="G1425" s="15">
        <f>VLOOKUP(B1425,SAOM!B$2:D2969,3,0)</f>
        <v>41277</v>
      </c>
      <c r="H1425" s="15">
        <f t="shared" si="78"/>
        <v>41292</v>
      </c>
      <c r="I1425" s="15" t="s">
        <v>497</v>
      </c>
      <c r="J1425" s="12" t="s">
        <v>511</v>
      </c>
      <c r="K1425" s="37" t="str">
        <f>VLOOKUP(B1425,SAOM!B$2:H2966,4,0)</f>
        <v>Aceito</v>
      </c>
      <c r="L1425" s="12" t="s">
        <v>12371</v>
      </c>
      <c r="M1425" s="12" t="s">
        <v>497</v>
      </c>
      <c r="N1425" s="13" t="s">
        <v>12436</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5" t="str">
        <f>VLOOKUP(B1425,SAOM!B$2:O2966,11,0)</f>
        <v>36135-000</v>
      </c>
      <c r="X1425" s="37" t="str">
        <f>VLOOKUP(B1425,SAOM!B$2:Q2966,13,0)</f>
        <v>00:20:0e:10:56:fa</v>
      </c>
      <c r="Y1425" s="15">
        <v>41263</v>
      </c>
      <c r="Z1425" s="13" t="s">
        <v>14024</v>
      </c>
      <c r="AA1425" s="16">
        <v>41263</v>
      </c>
      <c r="AB1425" s="32">
        <f>VLOOKUP(C1425,Relatorios!A$3:B2196,2,0)</f>
        <v>41278</v>
      </c>
      <c r="AC1425" s="45"/>
      <c r="AD1425" s="16" t="str">
        <f>VLOOKUP(B1425,SAOM!B$2:T2966,16,0)</f>
        <v>-</v>
      </c>
      <c r="AE1425" s="16">
        <f t="shared" si="79"/>
        <v>41353</v>
      </c>
      <c r="AF1425" s="16" t="s">
        <v>4492</v>
      </c>
      <c r="AG1425" s="16"/>
      <c r="AH1425" s="51"/>
      <c r="AI1425" s="120"/>
      <c r="AJ1425" s="120"/>
      <c r="AK1425" s="13"/>
    </row>
    <row r="1426" spans="1:37" s="17" customFormat="1" ht="15.75" customHeight="1">
      <c r="A1426" s="43">
        <v>5188</v>
      </c>
      <c r="B1426" s="35">
        <v>5188</v>
      </c>
      <c r="C1426" s="35">
        <v>5188</v>
      </c>
      <c r="D1426" s="37" t="str">
        <f>VLOOKUP(B1426,SAOM!B$2:H3083,7,0)</f>
        <v>-</v>
      </c>
      <c r="E1426" s="15">
        <v>41249</v>
      </c>
      <c r="F1426" s="15">
        <f t="shared" si="81"/>
        <v>41294</v>
      </c>
      <c r="G1426" s="15">
        <f>VLOOKUP(B1426,SAOM!B$2:D2970,3,0)</f>
        <v>41302</v>
      </c>
      <c r="H1426" s="15">
        <f t="shared" si="78"/>
        <v>41309</v>
      </c>
      <c r="I1426" s="15">
        <v>41305</v>
      </c>
      <c r="J1426" s="12" t="s">
        <v>756</v>
      </c>
      <c r="K1426" s="37" t="str">
        <f>VLOOKUP(B1426,SAOM!B$2:H2967,4,0)</f>
        <v>Paralisado</v>
      </c>
      <c r="L1426" s="12" t="s">
        <v>495</v>
      </c>
      <c r="M1426" s="12" t="s">
        <v>495</v>
      </c>
      <c r="N1426" s="13" t="s">
        <v>12722</v>
      </c>
      <c r="O1426" s="13" t="str">
        <f>VLOOKUP(N1426,Coordenadas!B$2:C2273,2,0)</f>
        <v>CENTRO</v>
      </c>
      <c r="P1426" s="13" t="str">
        <f>VLOOKUP(N1426,Coordenadas!B$2:D2273,3,0)</f>
        <v xml:space="preserve"> 20° 1'9.96"S</v>
      </c>
      <c r="Q1426" s="13" t="str">
        <f>VLOOKUP(N1426,Coordenadas!B$2:E2273,4,0)</f>
        <v xml:space="preserve"> 44° 3'21.84"O</v>
      </c>
      <c r="R1426" s="37">
        <v>4033</v>
      </c>
      <c r="S1426" s="15">
        <v>41297</v>
      </c>
      <c r="T1426" s="39" t="str">
        <f>VLOOKUP(B1426,SAOM!B$2:M2967,9,0)</f>
        <v>Viviane/Patricia</v>
      </c>
      <c r="U1426" s="15" t="str">
        <f>VLOOKUP(B1426,SAOM!B$2:N2967,10,0)</f>
        <v>AV. DR. PAULO SOUZA LIMA, Nº 557 - Bairro SOL NASCENTE</v>
      </c>
      <c r="V1426" s="39" t="str">
        <f>VLOOKUP(B1426,SAOM!B$2:P2967,12,0)</f>
        <v>(31) 3533-4777</v>
      </c>
      <c r="W1426" s="65" t="str">
        <f>VLOOKUP(B1426,SAOM!B$2:O2967,11,0)</f>
        <v>32400-000</v>
      </c>
      <c r="X1426" s="37" t="str">
        <f>VLOOKUP(B1426,SAOM!B$2:Q2967,13,0)</f>
        <v>-</v>
      </c>
      <c r="Y1426" s="15"/>
      <c r="Z1426" s="13"/>
      <c r="AA1426" s="16"/>
      <c r="AB1426" s="32" t="e">
        <f>VLOOKUP(C1426,Relatorios!A$3:B2197,2,0)</f>
        <v>#N/A</v>
      </c>
      <c r="AC1426" s="45"/>
      <c r="AD1426" s="16"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16">
        <f t="shared" si="79"/>
        <v>90</v>
      </c>
      <c r="AF1426" s="16" t="s">
        <v>4492</v>
      </c>
      <c r="AG1426" s="16"/>
      <c r="AH1426" s="51"/>
      <c r="AI1426" s="120"/>
      <c r="AJ1426" s="120"/>
      <c r="AK1426" s="13"/>
    </row>
    <row r="1427" spans="1:37" s="17" customFormat="1" ht="15.75" customHeight="1">
      <c r="A1427" s="43">
        <v>5187</v>
      </c>
      <c r="B1427" s="35">
        <v>5187</v>
      </c>
      <c r="C1427" s="35">
        <v>5187</v>
      </c>
      <c r="D1427" s="37" t="str">
        <f>VLOOKUP(B1427,SAOM!B$2:H3084,7,0)</f>
        <v>-</v>
      </c>
      <c r="E1427" s="15">
        <v>41249</v>
      </c>
      <c r="F1427" s="15">
        <v>41313</v>
      </c>
      <c r="G1427" s="15">
        <f>VLOOKUP(B1427,SAOM!B$2:D2971,3,0)</f>
        <v>41302</v>
      </c>
      <c r="H1427" s="15">
        <f t="shared" si="78"/>
        <v>41328</v>
      </c>
      <c r="I1427" s="15">
        <v>41299</v>
      </c>
      <c r="J1427" s="12" t="s">
        <v>12443</v>
      </c>
      <c r="K1427" s="37" t="str">
        <f>VLOOKUP(B1427,SAOM!B$2:H2968,4,0)</f>
        <v>Agendado</v>
      </c>
      <c r="L1427" s="12" t="s">
        <v>495</v>
      </c>
      <c r="M1427" s="12" t="s">
        <v>495</v>
      </c>
      <c r="N1427" s="13" t="s">
        <v>12722</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5" t="str">
        <f>VLOOKUP(B1427,SAOM!B$2:O2968,11,0)</f>
        <v>32400-000</v>
      </c>
      <c r="X1427" s="37" t="str">
        <f>VLOOKUP(B1427,SAOM!B$2:Q2968,13,0)</f>
        <v>-</v>
      </c>
      <c r="Y1427" s="15"/>
      <c r="Z1427" s="13"/>
      <c r="AA1427" s="16"/>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79"/>
        <v>90</v>
      </c>
      <c r="AF1427" s="16" t="s">
        <v>4492</v>
      </c>
      <c r="AG1427" s="16"/>
      <c r="AH1427" s="51"/>
      <c r="AI1427" s="120"/>
      <c r="AJ1427" s="120"/>
      <c r="AK1427" s="13"/>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78"/>
        <v>41328</v>
      </c>
      <c r="I1428" s="15">
        <v>41299</v>
      </c>
      <c r="J1428" s="12" t="s">
        <v>12443</v>
      </c>
      <c r="K1428" s="37" t="str">
        <f>VLOOKUP(B1428,SAOM!B$2:H2969,4,0)</f>
        <v>Agendado</v>
      </c>
      <c r="L1428" s="12" t="s">
        <v>495</v>
      </c>
      <c r="M1428" s="12" t="s">
        <v>495</v>
      </c>
      <c r="N1428" s="13" t="s">
        <v>12722</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5" t="str">
        <f>VLOOKUP(B1428,SAOM!B$2:O2969,11,0)</f>
        <v>32400-000</v>
      </c>
      <c r="X1428" s="37" t="str">
        <f>VLOOKUP(B1428,SAOM!B$2:Q2969,13,0)</f>
        <v>-</v>
      </c>
      <c r="Y1428" s="15"/>
      <c r="Z1428" s="13"/>
      <c r="AA1428" s="16"/>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79"/>
        <v>90</v>
      </c>
      <c r="AF1428" s="16" t="s">
        <v>4492</v>
      </c>
      <c r="AG1428" s="16"/>
      <c r="AH1428" s="51"/>
      <c r="AI1428" s="120"/>
      <c r="AJ1428" s="120"/>
      <c r="AK1428" s="13"/>
    </row>
    <row r="1429" spans="1:37" s="17" customFormat="1" ht="15.75" customHeight="1">
      <c r="A1429" s="43">
        <v>5185</v>
      </c>
      <c r="B1429" s="35">
        <v>5185</v>
      </c>
      <c r="C1429" s="35">
        <v>5185</v>
      </c>
      <c r="D1429" s="37" t="str">
        <f>VLOOKUP(B1429,SAOM!B$2:H3086,7,0)</f>
        <v>-</v>
      </c>
      <c r="E1429" s="15">
        <v>41249</v>
      </c>
      <c r="F1429" s="15">
        <v>41313</v>
      </c>
      <c r="G1429" s="15">
        <f>VLOOKUP(B1429,SAOM!B$2:D2973,3,0)</f>
        <v>41302</v>
      </c>
      <c r="H1429" s="15">
        <f t="shared" si="78"/>
        <v>41328</v>
      </c>
      <c r="I1429" s="15">
        <v>41299</v>
      </c>
      <c r="J1429" s="12" t="s">
        <v>12443</v>
      </c>
      <c r="K1429" s="37" t="str">
        <f>VLOOKUP(B1429,SAOM!B$2:H2970,4,0)</f>
        <v>Agendado</v>
      </c>
      <c r="L1429" s="12" t="s">
        <v>495</v>
      </c>
      <c r="M1429" s="12" t="s">
        <v>495</v>
      </c>
      <c r="N1429" s="13" t="s">
        <v>12722</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5" t="str">
        <f>VLOOKUP(B1429,SAOM!B$2:O2970,11,0)</f>
        <v>32400-000</v>
      </c>
      <c r="X1429" s="37" t="str">
        <f>VLOOKUP(B1429,SAOM!B$2:Q2970,13,0)</f>
        <v>-</v>
      </c>
      <c r="Y1429" s="15"/>
      <c r="Z1429" s="13"/>
      <c r="AA1429" s="16"/>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79"/>
        <v>90</v>
      </c>
      <c r="AF1429" s="16" t="s">
        <v>4492</v>
      </c>
      <c r="AG1429" s="16"/>
      <c r="AH1429" s="51"/>
      <c r="AI1429" s="120"/>
      <c r="AJ1429" s="120"/>
      <c r="AK1429" s="13"/>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78"/>
        <v>41328</v>
      </c>
      <c r="I1430" s="15">
        <v>41289</v>
      </c>
      <c r="J1430" s="12" t="s">
        <v>12443</v>
      </c>
      <c r="K1430" s="37" t="str">
        <f>VLOOKUP(B1430,SAOM!B$2:H2971,4,0)</f>
        <v>Agendado</v>
      </c>
      <c r="L1430" s="12" t="s">
        <v>495</v>
      </c>
      <c r="M1430" s="12" t="s">
        <v>502</v>
      </c>
      <c r="N1430" s="13" t="s">
        <v>12722</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5"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79"/>
        <v>90</v>
      </c>
      <c r="AF1430" s="16" t="s">
        <v>4492</v>
      </c>
      <c r="AG1430" s="16"/>
      <c r="AH1430" s="51"/>
      <c r="AI1430" s="120"/>
      <c r="AJ1430" s="120"/>
      <c r="AK1430" s="13"/>
    </row>
    <row r="1431" spans="1:37" s="17" customFormat="1" ht="15.75" customHeight="1">
      <c r="A1431" s="43">
        <v>5183</v>
      </c>
      <c r="B1431" s="35">
        <v>5183</v>
      </c>
      <c r="C1431" s="35">
        <v>5183</v>
      </c>
      <c r="D1431" s="37" t="str">
        <f>VLOOKUP(B1431,SAOM!B$2:H3088,7,0)</f>
        <v>-</v>
      </c>
      <c r="E1431" s="15">
        <v>41249</v>
      </c>
      <c r="F1431" s="15">
        <f>E1431+45</f>
        <v>41294</v>
      </c>
      <c r="G1431" s="15">
        <f>VLOOKUP(B1431,SAOM!B$2:D2975,3,0)</f>
        <v>41307</v>
      </c>
      <c r="H1431" s="15">
        <f t="shared" si="78"/>
        <v>41309</v>
      </c>
      <c r="I1431" s="15">
        <v>41305</v>
      </c>
      <c r="J1431" s="12" t="s">
        <v>12443</v>
      </c>
      <c r="K1431" s="37" t="str">
        <f>VLOOKUP(B1431,SAOM!B$2:H2972,4,0)</f>
        <v>Agendado</v>
      </c>
      <c r="L1431" s="12" t="s">
        <v>495</v>
      </c>
      <c r="M1431" s="12" t="s">
        <v>502</v>
      </c>
      <c r="N1431" s="13" t="s">
        <v>12722</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5" t="str">
        <f>VLOOKUP(B1431,SAOM!B$2:O2972,11,0)</f>
        <v>32400-000</v>
      </c>
      <c r="X1431" s="37" t="str">
        <f>VLOOKUP(B1431,SAOM!B$2:Q2972,13,0)</f>
        <v>-</v>
      </c>
      <c r="Y1431" s="15"/>
      <c r="Z1431" s="13"/>
      <c r="AA1431" s="16"/>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79"/>
        <v>90</v>
      </c>
      <c r="AF1431" s="16" t="s">
        <v>4492</v>
      </c>
      <c r="AG1431" s="16"/>
      <c r="AH1431" s="51"/>
      <c r="AI1431" s="120"/>
      <c r="AJ1431" s="120"/>
      <c r="AK1431" s="13"/>
    </row>
    <row r="1432" spans="1:37" s="17" customFormat="1" ht="15.75" customHeight="1">
      <c r="A1432" s="43">
        <v>5182</v>
      </c>
      <c r="B1432" s="35">
        <v>5182</v>
      </c>
      <c r="C1432" s="35">
        <v>5182</v>
      </c>
      <c r="D1432" s="37" t="str">
        <f>VLOOKUP(B1432,SAOM!B$2:H3089,7,0)</f>
        <v>-</v>
      </c>
      <c r="E1432" s="15">
        <v>41249</v>
      </c>
      <c r="F1432" s="15">
        <f>E1432+45</f>
        <v>41294</v>
      </c>
      <c r="G1432" s="15">
        <f>VLOOKUP(B1432,SAOM!B$2:D2976,3,0)</f>
        <v>41294</v>
      </c>
      <c r="H1432" s="15">
        <f t="shared" si="78"/>
        <v>41309</v>
      </c>
      <c r="I1432" s="15" t="s">
        <v>497</v>
      </c>
      <c r="J1432" s="12" t="s">
        <v>744</v>
      </c>
      <c r="K1432" s="37" t="str">
        <f>VLOOKUP(B1432,SAOM!B$2:H2973,4,0)</f>
        <v>Agendado</v>
      </c>
      <c r="L1432" s="12" t="s">
        <v>495</v>
      </c>
      <c r="M1432" s="12" t="s">
        <v>495</v>
      </c>
      <c r="N1432" s="13" t="s">
        <v>12722</v>
      </c>
      <c r="O1432" s="13" t="str">
        <f>VLOOKUP(N1432,Coordenadas!B$2:C2279,2,0)</f>
        <v>CENTRO</v>
      </c>
      <c r="P1432" s="13" t="str">
        <f>VLOOKUP(N1432,Coordenadas!B$2:D2279,3,0)</f>
        <v xml:space="preserve"> 20° 1'9.96"S</v>
      </c>
      <c r="Q1432" s="13" t="str">
        <f>VLOOKUP(N1432,Coordenadas!B$2:E2279,4,0)</f>
        <v xml:space="preserve"> 44° 3'21.84"O</v>
      </c>
      <c r="R1432" s="37">
        <v>4033</v>
      </c>
      <c r="S1432" s="15">
        <v>41297</v>
      </c>
      <c r="T1432" s="39" t="str">
        <f>VLOOKUP(B1432,SAOM!B$2:M2973,9,0)</f>
        <v>Fabiola/Lúcia</v>
      </c>
      <c r="U1432" s="15" t="str">
        <f>VLOOKUP(B1432,SAOM!B$2:N2973,10,0)</f>
        <v>AV. MARECHAL HERMES, 70 - DURVAL DE BARROS</v>
      </c>
      <c r="V1432" s="39" t="str">
        <f>VLOOKUP(B1432,SAOM!B$2:P2973,12,0)</f>
        <v>(31) 3598-6412</v>
      </c>
      <c r="W1432" s="65" t="str">
        <f>VLOOKUP(B1432,SAOM!B$2:O2973,11,0)</f>
        <v>32400-000</v>
      </c>
      <c r="X1432" s="37" t="str">
        <f>VLOOKUP(B1432,SAOM!B$2:Q2973,13,0)</f>
        <v>-</v>
      </c>
      <c r="Y1432" s="15"/>
      <c r="Z1432" s="13"/>
      <c r="AA1432" s="16"/>
      <c r="AB1432" s="32" t="e">
        <f>VLOOKUP(C1432,Relatorios!A$3:B2203,2,0)</f>
        <v>#N/A</v>
      </c>
      <c r="AC1432" s="45"/>
      <c r="AD1432" s="16" t="str">
        <f>VLOOKUP(B1432,SAOM!B$2:T2973,16,0)</f>
        <v>-</v>
      </c>
      <c r="AE1432" s="16">
        <f t="shared" si="79"/>
        <v>90</v>
      </c>
      <c r="AF1432" s="16" t="s">
        <v>4492</v>
      </c>
      <c r="AG1432" s="16"/>
      <c r="AH1432" s="51"/>
      <c r="AI1432" s="120"/>
      <c r="AJ1432" s="120"/>
      <c r="AK1432" s="13"/>
    </row>
    <row r="1433" spans="1:37" s="17" customFormat="1" ht="15.75" customHeight="1">
      <c r="A1433" s="43">
        <v>5181</v>
      </c>
      <c r="B1433" s="35">
        <v>5181</v>
      </c>
      <c r="C1433" s="35">
        <v>5181</v>
      </c>
      <c r="D1433" s="37" t="str">
        <f>VLOOKUP(B1433,SAOM!B$2:H3090,7,0)</f>
        <v>-</v>
      </c>
      <c r="E1433" s="15">
        <v>41249</v>
      </c>
      <c r="F1433" s="15">
        <v>41313</v>
      </c>
      <c r="G1433" s="15">
        <f>VLOOKUP(B1433,SAOM!B$2:D2977,3,0)</f>
        <v>41307</v>
      </c>
      <c r="H1433" s="15">
        <f t="shared" si="78"/>
        <v>41328</v>
      </c>
      <c r="I1433" s="15">
        <v>41289</v>
      </c>
      <c r="J1433" s="12" t="s">
        <v>12443</v>
      </c>
      <c r="K1433" s="37" t="str">
        <f>VLOOKUP(B1433,SAOM!B$2:H2974,4,0)</f>
        <v>Agendado</v>
      </c>
      <c r="L1433" s="12" t="s">
        <v>495</v>
      </c>
      <c r="M1433" s="12" t="s">
        <v>502</v>
      </c>
      <c r="N1433" s="13" t="s">
        <v>12722</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5" t="str">
        <f>VLOOKUP(B1433,SAOM!B$2:O2974,11,0)</f>
        <v>32400-000</v>
      </c>
      <c r="X1433" s="37" t="str">
        <f>VLOOKUP(B1433,SAOM!B$2:Q2974,13,0)</f>
        <v>-</v>
      </c>
      <c r="Y1433" s="15"/>
      <c r="Z1433" s="13"/>
      <c r="AA1433" s="16"/>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79"/>
        <v>90</v>
      </c>
      <c r="AF1433" s="16" t="s">
        <v>4492</v>
      </c>
      <c r="AG1433" s="16"/>
      <c r="AH1433" s="51"/>
      <c r="AI1433" s="120"/>
      <c r="AJ1433" s="120"/>
      <c r="AK1433" s="13"/>
    </row>
    <row r="1434" spans="1:37" s="17" customFormat="1" ht="15.75" customHeight="1">
      <c r="A1434" s="43">
        <v>5180</v>
      </c>
      <c r="B1434" s="35">
        <v>5180</v>
      </c>
      <c r="C1434" s="35">
        <v>5180</v>
      </c>
      <c r="D1434" s="37" t="str">
        <f>VLOOKUP(B1434,SAOM!B$2:H3091,7,0)</f>
        <v>-</v>
      </c>
      <c r="E1434" s="15">
        <v>41249</v>
      </c>
      <c r="F1434" s="15">
        <f>E1434+45</f>
        <v>41294</v>
      </c>
      <c r="G1434" s="15">
        <f>VLOOKUP(B1434,SAOM!B$2:D2978,3,0)</f>
        <v>41294</v>
      </c>
      <c r="H1434" s="15">
        <f t="shared" si="78"/>
        <v>41309</v>
      </c>
      <c r="I1434" s="15" t="s">
        <v>497</v>
      </c>
      <c r="J1434" s="12" t="s">
        <v>744</v>
      </c>
      <c r="K1434" s="37" t="str">
        <f>VLOOKUP(B1434,SAOM!B$2:H2975,4,0)</f>
        <v>Agendado</v>
      </c>
      <c r="L1434" s="12" t="s">
        <v>495</v>
      </c>
      <c r="M1434" s="12" t="s">
        <v>495</v>
      </c>
      <c r="N1434" s="13" t="s">
        <v>12722</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5" t="str">
        <f>VLOOKUP(B1434,SAOM!B$2:O2975,11,0)</f>
        <v>32400-000</v>
      </c>
      <c r="X1434" s="37" t="str">
        <f>VLOOKUP(B1434,SAOM!B$2:Q2975,13,0)</f>
        <v>-</v>
      </c>
      <c r="Y1434" s="15"/>
      <c r="Z1434" s="13"/>
      <c r="AA1434" s="16"/>
      <c r="AB1434" s="32" t="e">
        <f>VLOOKUP(C1434,Relatorios!A$3:B2205,2,0)</f>
        <v>#N/A</v>
      </c>
      <c r="AC1434" s="45"/>
      <c r="AD1434" s="16" t="str">
        <f>VLOOKUP(B1434,SAOM!B$2:T2975,16,0)</f>
        <v>-</v>
      </c>
      <c r="AE1434" s="16">
        <f t="shared" si="79"/>
        <v>90</v>
      </c>
      <c r="AF1434" s="16" t="s">
        <v>4492</v>
      </c>
      <c r="AG1434" s="16"/>
      <c r="AH1434" s="51"/>
      <c r="AI1434" s="120"/>
      <c r="AJ1434" s="120"/>
      <c r="AK1434" s="13"/>
    </row>
    <row r="1435" spans="1:37" s="17" customFormat="1" ht="15.75" customHeight="1">
      <c r="A1435" s="43">
        <v>5179</v>
      </c>
      <c r="B1435" s="35">
        <v>5179</v>
      </c>
      <c r="C1435" s="35">
        <v>5179</v>
      </c>
      <c r="D1435" s="37" t="str">
        <f>VLOOKUP(B1435,SAOM!B$2:H3092,7,0)</f>
        <v>-</v>
      </c>
      <c r="E1435" s="15">
        <v>41249</v>
      </c>
      <c r="F1435" s="15">
        <v>41313</v>
      </c>
      <c r="G1435" s="15">
        <f>VLOOKUP(B1435,SAOM!B$2:D2979,3,0)</f>
        <v>41303</v>
      </c>
      <c r="H1435" s="15">
        <f t="shared" si="78"/>
        <v>41328</v>
      </c>
      <c r="I1435" s="15">
        <v>41323</v>
      </c>
      <c r="J1435" s="12" t="s">
        <v>756</v>
      </c>
      <c r="K1435" s="37" t="str">
        <f>VLOOKUP(B1435,SAOM!B$2:H2976,4,0)</f>
        <v>Paralisado</v>
      </c>
      <c r="L1435" s="12" t="s">
        <v>495</v>
      </c>
      <c r="M1435" s="12" t="s">
        <v>495</v>
      </c>
      <c r="N1435" s="13" t="s">
        <v>12722</v>
      </c>
      <c r="O1435" s="13" t="str">
        <f>VLOOKUP(N1435,Coordenadas!B$2:C2282,2,0)</f>
        <v>CENTRO</v>
      </c>
      <c r="P1435" s="13" t="str">
        <f>VLOOKUP(N1435,Coordenadas!B$2:D2282,3,0)</f>
        <v xml:space="preserve"> 20° 1'9.96"S</v>
      </c>
      <c r="Q1435" s="13" t="str">
        <f>VLOOKUP(N1435,Coordenadas!B$2:E2282,4,0)</f>
        <v xml:space="preserve"> 44° 3'21.84"O</v>
      </c>
      <c r="R1435" s="37">
        <v>4033</v>
      </c>
      <c r="S1435" s="15">
        <v>41297</v>
      </c>
      <c r="T1435" s="39" t="str">
        <f>VLOOKUP(B1435,SAOM!B$2:M2976,9,0)</f>
        <v>Elba</v>
      </c>
      <c r="U1435" s="15" t="str">
        <f>VLOOKUP(B1435,SAOM!B$2:N2976,10,0)</f>
        <v>Av. São Paulo n°1043 - Bairro MACAUBAS</v>
      </c>
      <c r="V1435" s="39" t="str">
        <f>VLOOKUP(B1435,SAOM!B$2:P2976,12,0)</f>
        <v>(31) 3533-6097</v>
      </c>
      <c r="W1435" s="65" t="str">
        <f>VLOOKUP(B1435,SAOM!B$2:O2976,11,0)</f>
        <v>32400-000</v>
      </c>
      <c r="X1435" s="37" t="str">
        <f>VLOOKUP(B1435,SAOM!B$2:Q2976,13,0)</f>
        <v>-</v>
      </c>
      <c r="Y1435" s="15"/>
      <c r="Z1435" s="13"/>
      <c r="AA1435" s="16"/>
      <c r="AB1435" s="32" t="e">
        <f>VLOOKUP(C1435,Relatorios!A$3:B2206,2,0)</f>
        <v>#N/A</v>
      </c>
      <c r="AC1435" s="45"/>
      <c r="AD1435" s="16" t="str">
        <f>VLOOKUP(B1435,SAOM!B$2:T2976,16,0)</f>
        <v>18/02/2013 13:36:22 	Hernan Martins Alves 	Número não foi atualizado.   	Pendência Ativação
29/01/2013 09:15:03 	Ivan Santos 	Atualizado.  	Pendência Ativação Resolvida
25/01/2013 15:49:32 	Hernan Martins Alves 	Endereço correto é Av. São Pau</v>
      </c>
      <c r="AE1435" s="16">
        <f t="shared" si="79"/>
        <v>90</v>
      </c>
      <c r="AF1435" s="16" t="s">
        <v>4492</v>
      </c>
      <c r="AG1435" s="16"/>
      <c r="AH1435" s="51"/>
      <c r="AI1435" s="120"/>
      <c r="AJ1435" s="120"/>
      <c r="AK1435" s="13"/>
    </row>
    <row r="1436" spans="1:37" s="17" customFormat="1" ht="15.75" customHeight="1">
      <c r="A1436" s="43">
        <v>5178</v>
      </c>
      <c r="B1436" s="35">
        <v>5178</v>
      </c>
      <c r="C1436" s="35">
        <v>5178</v>
      </c>
      <c r="D1436" s="37" t="str">
        <f>VLOOKUP(B1436,SAOM!B$2:H3093,7,0)</f>
        <v>-</v>
      </c>
      <c r="E1436" s="15">
        <v>41249</v>
      </c>
      <c r="F1436" s="15">
        <v>41303</v>
      </c>
      <c r="G1436" s="15">
        <f>VLOOKUP(B1436,SAOM!B$2:D2980,3,0)</f>
        <v>41303</v>
      </c>
      <c r="H1436" s="15">
        <f t="shared" si="78"/>
        <v>41318</v>
      </c>
      <c r="I1436" s="15">
        <v>41289</v>
      </c>
      <c r="J1436" s="12" t="s">
        <v>12443</v>
      </c>
      <c r="K1436" s="37" t="str">
        <f>VLOOKUP(B1436,SAOM!B$2:H2977,4,0)</f>
        <v>Agendado</v>
      </c>
      <c r="L1436" s="12" t="s">
        <v>495</v>
      </c>
      <c r="M1436" s="12" t="s">
        <v>502</v>
      </c>
      <c r="N1436" s="13" t="s">
        <v>12722</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5" t="str">
        <f>VLOOKUP(B1436,SAOM!B$2:O2977,11,0)</f>
        <v>32400-000</v>
      </c>
      <c r="X1436" s="37" t="str">
        <f>VLOOKUP(B1436,SAOM!B$2:Q2977,13,0)</f>
        <v>-</v>
      </c>
      <c r="Y1436" s="15"/>
      <c r="Z1436" s="13"/>
      <c r="AA1436" s="16"/>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79"/>
        <v>90</v>
      </c>
      <c r="AF1436" s="16" t="s">
        <v>4492</v>
      </c>
      <c r="AG1436" s="16"/>
      <c r="AH1436" s="51"/>
      <c r="AI1436" s="120"/>
      <c r="AJ1436" s="120"/>
      <c r="AK1436" s="13"/>
    </row>
    <row r="1437" spans="1:37" s="17" customFormat="1" ht="15.75" customHeight="1">
      <c r="A1437" s="43">
        <v>5177</v>
      </c>
      <c r="B1437" s="35">
        <v>5177</v>
      </c>
      <c r="C1437" s="35">
        <v>5177</v>
      </c>
      <c r="D1437" s="37" t="str">
        <f>VLOOKUP(B1437,SAOM!B$2:H3094,7,0)</f>
        <v>-</v>
      </c>
      <c r="E1437" s="15">
        <v>41249</v>
      </c>
      <c r="F1437" s="15">
        <f t="shared" ref="F1437:F1459" si="82">E1437+45</f>
        <v>41294</v>
      </c>
      <c r="G1437" s="15">
        <f>VLOOKUP(B1437,SAOM!B$2:D2981,3,0)</f>
        <v>41294</v>
      </c>
      <c r="H1437" s="15">
        <f t="shared" si="78"/>
        <v>41309</v>
      </c>
      <c r="I1437" s="15" t="s">
        <v>497</v>
      </c>
      <c r="J1437" s="12" t="s">
        <v>744</v>
      </c>
      <c r="K1437" s="37" t="str">
        <f>VLOOKUP(B1437,SAOM!B$2:H2978,4,0)</f>
        <v>A agendar</v>
      </c>
      <c r="L1437" s="12" t="s">
        <v>495</v>
      </c>
      <c r="M1437" s="12" t="s">
        <v>495</v>
      </c>
      <c r="N1437" s="13" t="s">
        <v>12759</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5"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79"/>
        <v>90</v>
      </c>
      <c r="AF1437" s="16" t="s">
        <v>4492</v>
      </c>
      <c r="AG1437" s="16"/>
      <c r="AH1437" s="51"/>
      <c r="AI1437" s="120"/>
      <c r="AJ1437" s="120"/>
      <c r="AK1437" s="13"/>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78"/>
        <v>41309</v>
      </c>
      <c r="I1438" s="15" t="s">
        <v>497</v>
      </c>
      <c r="J1438" s="12" t="s">
        <v>744</v>
      </c>
      <c r="K1438" s="37" t="str">
        <f>VLOOKUP(B1438,SAOM!B$2:H2979,4,0)</f>
        <v>A agendar</v>
      </c>
      <c r="L1438" s="12" t="s">
        <v>495</v>
      </c>
      <c r="M1438" s="12" t="s">
        <v>495</v>
      </c>
      <c r="N1438" s="13" t="s">
        <v>12759</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5"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79"/>
        <v>90</v>
      </c>
      <c r="AF1438" s="16" t="s">
        <v>4492</v>
      </c>
      <c r="AG1438" s="16"/>
      <c r="AH1438" s="51"/>
      <c r="AI1438" s="120"/>
      <c r="AJ1438" s="120"/>
      <c r="AK1438" s="13"/>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78"/>
        <v>41309</v>
      </c>
      <c r="I1439" s="15" t="s">
        <v>497</v>
      </c>
      <c r="J1439" s="12" t="s">
        <v>511</v>
      </c>
      <c r="K1439" s="37" t="str">
        <f>VLOOKUP(B1439,SAOM!B$2:H2980,4,0)</f>
        <v>Aceito</v>
      </c>
      <c r="L1439" s="12" t="s">
        <v>14647</v>
      </c>
      <c r="M1439" s="12" t="s">
        <v>497</v>
      </c>
      <c r="N1439" s="13" t="s">
        <v>3419</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5" t="str">
        <f>VLOOKUP(B1439,SAOM!B$2:O2980,11,0)</f>
        <v>37460-000</v>
      </c>
      <c r="X1439" s="37" t="str">
        <f>VLOOKUP(B1439,SAOM!B$2:Q2980,13,0)</f>
        <v>00:20:0e:10:58:e6</v>
      </c>
      <c r="Y1439" s="15">
        <v>41310</v>
      </c>
      <c r="Z1439" s="13" t="s">
        <v>15191</v>
      </c>
      <c r="AA1439" s="16">
        <v>41310</v>
      </c>
      <c r="AB1439" s="32">
        <v>41311</v>
      </c>
      <c r="AC1439" s="45"/>
      <c r="AD1439" s="16" t="str">
        <f>VLOOKUP(B1439,SAOM!B$2:T2980,16,0)</f>
        <v>-</v>
      </c>
      <c r="AE1439" s="16">
        <f t="shared" si="79"/>
        <v>41400</v>
      </c>
      <c r="AF1439" s="16" t="s">
        <v>4492</v>
      </c>
      <c r="AG1439" s="16"/>
      <c r="AH1439" s="51"/>
      <c r="AI1439" s="120"/>
      <c r="AJ1439" s="120"/>
      <c r="AK1439" s="13"/>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ref="H1440:H1503" si="83">F1440+15</f>
        <v>41309</v>
      </c>
      <c r="I1440" s="15" t="s">
        <v>497</v>
      </c>
      <c r="J1440" s="12" t="s">
        <v>744</v>
      </c>
      <c r="K1440" s="37" t="str">
        <f>VLOOKUP(B1440,SAOM!B$2:H2981,4,0)</f>
        <v>Agendado</v>
      </c>
      <c r="L1440" s="12" t="s">
        <v>495</v>
      </c>
      <c r="M1440" s="12" t="s">
        <v>495</v>
      </c>
      <c r="N1440" s="13" t="s">
        <v>8489</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5"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ref="AE1440:AE1503" si="84">AA1440+90</f>
        <v>90</v>
      </c>
      <c r="AF1440" s="16" t="s">
        <v>4492</v>
      </c>
      <c r="AG1440" s="16"/>
      <c r="AH1440" s="51"/>
      <c r="AI1440" s="120"/>
      <c r="AJ1440" s="120"/>
      <c r="AK1440" s="13"/>
    </row>
    <row r="1441" spans="1:37" s="62" customFormat="1" ht="15.75" customHeight="1">
      <c r="A1441" s="43">
        <v>5165</v>
      </c>
      <c r="B1441" s="35">
        <v>5165</v>
      </c>
      <c r="C1441" s="196">
        <v>5165</v>
      </c>
      <c r="D1441" s="35" t="str">
        <f>VLOOKUP(B1441,SAOM!B$2:H3098,7,0)</f>
        <v>SES-PEDO-5165</v>
      </c>
      <c r="E1441" s="28">
        <v>41249</v>
      </c>
      <c r="F1441" s="28">
        <f t="shared" si="82"/>
        <v>41294</v>
      </c>
      <c r="G1441" s="28">
        <f>VLOOKUP(B1441,SAOM!B$2:D2985,3,0)</f>
        <v>41294</v>
      </c>
      <c r="H1441" s="28">
        <f t="shared" si="83"/>
        <v>41309</v>
      </c>
      <c r="I1441" s="28" t="s">
        <v>497</v>
      </c>
      <c r="J1441" s="52" t="s">
        <v>511</v>
      </c>
      <c r="K1441" s="35" t="str">
        <f>VLOOKUP(B1441,SAOM!B$2:H2982,4,0)</f>
        <v>Aceito</v>
      </c>
      <c r="L1441" s="52" t="s">
        <v>495</v>
      </c>
      <c r="M1441" s="52" t="s">
        <v>497</v>
      </c>
      <c r="N1441" s="44" t="s">
        <v>8489</v>
      </c>
      <c r="O1441" s="44" t="str">
        <f>VLOOKUP(N1441,Coordenadas!B$2:C2288,2,0)</f>
        <v>CENTRO</v>
      </c>
      <c r="P1441" s="44" t="str">
        <f>VLOOKUP(N1441,Coordenadas!B$2:D2288,3,0)</f>
        <v xml:space="preserve"> 19°37'12.35"S</v>
      </c>
      <c r="Q1441" s="44" t="str">
        <f>VLOOKUP(N1441,Coordenadas!B$2:E2288,4,0)</f>
        <v xml:space="preserve"> 44° 2'37.65"O</v>
      </c>
      <c r="R1441" s="35">
        <v>4033</v>
      </c>
      <c r="S1441" s="28">
        <v>41297</v>
      </c>
      <c r="T1441" s="59" t="str">
        <f>VLOOKUP(B1441,SAOM!B$2:M2982,9,0)</f>
        <v>Jéssica Ap.</v>
      </c>
      <c r="U1441" s="28" t="str">
        <f>VLOOKUP(B1441,SAOM!B$2:N2982,10,0)</f>
        <v>Rua Dos Couras s/n - Bairro Vera Cruz</v>
      </c>
      <c r="V1441" s="59" t="str">
        <f>VLOOKUP(B1441,SAOM!B$2:P2982,12,0)</f>
        <v>3662-4285</v>
      </c>
      <c r="W1441" s="181" t="str">
        <f>VLOOKUP(B1441,SAOM!B$2:O2982,11,0)</f>
        <v>33600-000</v>
      </c>
      <c r="X1441" s="35" t="str">
        <f>VLOOKUP(B1441,SAOM!B$2:Q2982,13,0)</f>
        <v>00:20:0E:10:57:AD</v>
      </c>
      <c r="Y1441" s="28">
        <v>41327</v>
      </c>
      <c r="Z1441" s="44" t="s">
        <v>15919</v>
      </c>
      <c r="AA1441" s="60">
        <v>41333</v>
      </c>
      <c r="AB1441" s="61" t="e">
        <f>VLOOKUP(C1441,Relatorios!A$3:B2212,2,0)</f>
        <v>#N/A</v>
      </c>
      <c r="AC1441" s="49"/>
      <c r="AD1441" s="60" t="str">
        <f>VLOOKUP(B1441,SAOM!B$2:T2982,16,0)</f>
        <v>-</v>
      </c>
      <c r="AE1441" s="60">
        <f t="shared" si="84"/>
        <v>41423</v>
      </c>
      <c r="AF1441" s="60" t="s">
        <v>4492</v>
      </c>
      <c r="AG1441" s="60"/>
      <c r="AH1441" s="187"/>
      <c r="AI1441" s="121"/>
      <c r="AJ1441" s="121"/>
      <c r="AK1441" s="44"/>
    </row>
    <row r="1442" spans="1:37" s="62" customFormat="1" ht="15.75" customHeight="1">
      <c r="A1442" s="43">
        <v>5164</v>
      </c>
      <c r="B1442" s="35">
        <v>5164</v>
      </c>
      <c r="C1442" s="35">
        <v>5164</v>
      </c>
      <c r="D1442" s="35" t="str">
        <f>VLOOKUP(B1442,SAOM!B$2:H3099,7,0)</f>
        <v>SES-PEDO-5164</v>
      </c>
      <c r="E1442" s="28">
        <v>41249</v>
      </c>
      <c r="F1442" s="28">
        <f t="shared" si="82"/>
        <v>41294</v>
      </c>
      <c r="G1442" s="28">
        <f>VLOOKUP(B1442,SAOM!B$2:D2986,3,0)</f>
        <v>41294</v>
      </c>
      <c r="H1442" s="28">
        <f t="shared" si="83"/>
        <v>41309</v>
      </c>
      <c r="I1442" s="28" t="s">
        <v>497</v>
      </c>
      <c r="J1442" s="52" t="s">
        <v>511</v>
      </c>
      <c r="K1442" s="35" t="str">
        <f>VLOOKUP(B1442,SAOM!B$2:H2983,4,0)</f>
        <v>Aceito</v>
      </c>
      <c r="L1442" s="52" t="s">
        <v>495</v>
      </c>
      <c r="M1442" s="52" t="s">
        <v>497</v>
      </c>
      <c r="N1442" s="44" t="s">
        <v>8489</v>
      </c>
      <c r="O1442" s="44" t="str">
        <f>VLOOKUP(N1442,Coordenadas!B$2:C2289,2,0)</f>
        <v>CENTRO</v>
      </c>
      <c r="P1442" s="44" t="str">
        <f>VLOOKUP(N1442,Coordenadas!B$2:D2289,3,0)</f>
        <v xml:space="preserve"> 19°37'12.35"S</v>
      </c>
      <c r="Q1442" s="44" t="str">
        <f>VLOOKUP(N1442,Coordenadas!B$2:E2289,4,0)</f>
        <v xml:space="preserve"> 44° 2'37.65"O</v>
      </c>
      <c r="R1442" s="35">
        <v>4033</v>
      </c>
      <c r="S1442" s="28">
        <v>41297</v>
      </c>
      <c r="T1442" s="59" t="str">
        <f>VLOOKUP(B1442,SAOM!B$2:M2983,9,0)</f>
        <v>Fernanda / Camila Dantas</v>
      </c>
      <c r="U1442" s="28" t="str">
        <f>VLOOKUP(B1442,SAOM!B$2:N2983,10,0)</f>
        <v>Rua Elias Marques 50 - Bairro Teotonio Batista de Freitas</v>
      </c>
      <c r="V1442" s="59" t="str">
        <f>VLOOKUP(B1442,SAOM!B$2:P2983,12,0)</f>
        <v>3662-3683</v>
      </c>
      <c r="W1442" s="181" t="str">
        <f>VLOOKUP(B1442,SAOM!B$2:O2983,11,0)</f>
        <v>33600-000</v>
      </c>
      <c r="X1442" s="35" t="str">
        <f>VLOOKUP(B1442,SAOM!B$2:Q2983,13,0)</f>
        <v>00:20:0e:10:58:d8</v>
      </c>
      <c r="Y1442" s="28">
        <v>41332</v>
      </c>
      <c r="Z1442" s="44" t="s">
        <v>15919</v>
      </c>
      <c r="AA1442" s="60">
        <v>41332</v>
      </c>
      <c r="AB1442" s="61" t="e">
        <f>VLOOKUP(C1442,Relatorios!A$3:B2213,2,0)</f>
        <v>#N/A</v>
      </c>
      <c r="AC1442" s="49"/>
      <c r="AD1442" s="60" t="str">
        <f>VLOOKUP(B1442,SAOM!B$2:T2983,16,0)</f>
        <v>-</v>
      </c>
      <c r="AE1442" s="60">
        <f t="shared" si="84"/>
        <v>41422</v>
      </c>
      <c r="AF1442" s="60" t="s">
        <v>4492</v>
      </c>
      <c r="AG1442" s="60"/>
      <c r="AH1442" s="187"/>
      <c r="AI1442" s="121"/>
      <c r="AJ1442" s="121"/>
      <c r="AK1442" s="44"/>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83"/>
        <v>41309</v>
      </c>
      <c r="I1443" s="15">
        <v>41289</v>
      </c>
      <c r="J1443" s="12" t="s">
        <v>756</v>
      </c>
      <c r="K1443" s="37" t="str">
        <f>VLOOKUP(B1443,SAOM!B$2:H2984,4,0)</f>
        <v>Paralisado</v>
      </c>
      <c r="L1443" s="12" t="s">
        <v>495</v>
      </c>
      <c r="M1443" s="12" t="s">
        <v>502</v>
      </c>
      <c r="N1443" s="13" t="s">
        <v>8489</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5" t="str">
        <f>VLOOKUP(B1443,SAOM!B$2:O2984,11,0)</f>
        <v>33600-000</v>
      </c>
      <c r="X1443" s="37" t="str">
        <f>VLOOKUP(B1443,SAOM!B$2:Q2984,13,0)</f>
        <v>-</v>
      </c>
      <c r="Y1443" s="15"/>
      <c r="Z1443" s="13"/>
      <c r="AA1443" s="16"/>
      <c r="AB1443" s="32" t="e">
        <f>VLOOKUP(C1443,Relatorios!A$3:B2214,2,0)</f>
        <v>#N/A</v>
      </c>
      <c r="AC1443" s="45"/>
      <c r="AD1443" s="16"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E1443" s="16">
        <f t="shared" si="84"/>
        <v>90</v>
      </c>
      <c r="AF1443" s="16" t="s">
        <v>4492</v>
      </c>
      <c r="AG1443" s="16"/>
      <c r="AH1443" s="51"/>
      <c r="AI1443" s="120"/>
      <c r="AJ1443" s="120"/>
      <c r="AK1443" s="13"/>
    </row>
    <row r="1444" spans="1:37" s="17" customFormat="1" ht="15.75" customHeight="1">
      <c r="A1444" s="43">
        <v>5162</v>
      </c>
      <c r="B1444" s="35">
        <v>5162</v>
      </c>
      <c r="C1444" s="35">
        <v>5162</v>
      </c>
      <c r="D1444" s="37" t="str">
        <f>VLOOKUP(B1444,SAOM!B$2:H3101,7,0)</f>
        <v>-</v>
      </c>
      <c r="E1444" s="15">
        <v>41249</v>
      </c>
      <c r="F1444" s="15">
        <v>41337</v>
      </c>
      <c r="G1444" s="15">
        <f>VLOOKUP(B1444,SAOM!B$2:D2988,3,0)</f>
        <v>41337</v>
      </c>
      <c r="H1444" s="15">
        <f t="shared" si="83"/>
        <v>41352</v>
      </c>
      <c r="I1444" s="15">
        <v>41289</v>
      </c>
      <c r="J1444" s="238" t="s">
        <v>12443</v>
      </c>
      <c r="K1444" s="37" t="str">
        <f>VLOOKUP(B1444,SAOM!B$2:H2985,4,0)</f>
        <v>A agendar</v>
      </c>
      <c r="L1444" s="12" t="s">
        <v>495</v>
      </c>
      <c r="M1444" s="12" t="s">
        <v>502</v>
      </c>
      <c r="N1444" s="13" t="s">
        <v>8489</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5" t="str">
        <f>VLOOKUP(B1444,SAOM!B$2:O2985,11,0)</f>
        <v>33600-000</v>
      </c>
      <c r="X1444" s="37" t="str">
        <f>VLOOKUP(B1444,SAOM!B$2:Q2985,13,0)</f>
        <v>-</v>
      </c>
      <c r="Y1444" s="15"/>
      <c r="Z1444" s="13"/>
      <c r="AA1444" s="16"/>
      <c r="AB1444" s="32" t="e">
        <f>VLOOKUP(C1444,Relatorios!A$3:B2215,2,0)</f>
        <v>#N/A</v>
      </c>
      <c r="AC1444" s="45"/>
      <c r="AD1444" s="16" t="str">
        <f>VLOOKUP(B1444,SAOM!B$2:T2985,16,0)</f>
        <v>27/02/2013 15:18:28 	Ivan Santos 	  	Pendência Ativação Resolvida
15/01/2013 16:59:17 	Hernan Martins Alves 	Não consegue contato com a localidade.   	Pendência Ativação</v>
      </c>
      <c r="AE1444" s="16">
        <f t="shared" si="84"/>
        <v>90</v>
      </c>
      <c r="AF1444" s="16" t="s">
        <v>4492</v>
      </c>
      <c r="AG1444" s="16"/>
      <c r="AH1444" s="51"/>
      <c r="AI1444" s="120"/>
      <c r="AJ1444" s="120"/>
      <c r="AK1444" s="13"/>
    </row>
    <row r="1445" spans="1:37" s="17" customFormat="1" ht="15.75" customHeight="1">
      <c r="A1445" s="43">
        <v>5161</v>
      </c>
      <c r="B1445" s="35">
        <v>5161</v>
      </c>
      <c r="C1445" s="35">
        <v>5161</v>
      </c>
      <c r="D1445" s="37" t="str">
        <f>VLOOKUP(B1445,SAOM!B$2:H3102,7,0)</f>
        <v>-</v>
      </c>
      <c r="E1445" s="15">
        <v>41249</v>
      </c>
      <c r="F1445" s="15">
        <v>41330</v>
      </c>
      <c r="G1445" s="15">
        <f>VLOOKUP(B1445,SAOM!B$2:D2989,3,0)</f>
        <v>41330</v>
      </c>
      <c r="H1445" s="15">
        <f t="shared" si="83"/>
        <v>41345</v>
      </c>
      <c r="I1445" s="15">
        <v>41289</v>
      </c>
      <c r="J1445" s="238" t="s">
        <v>12443</v>
      </c>
      <c r="K1445" s="37" t="str">
        <f>VLOOKUP(B1445,SAOM!B$2:H2986,4,0)</f>
        <v>A agendar</v>
      </c>
      <c r="L1445" s="12" t="s">
        <v>495</v>
      </c>
      <c r="M1445" s="12" t="s">
        <v>502</v>
      </c>
      <c r="N1445" s="13" t="s">
        <v>8489</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 Wesley Araujo de Carvalho </v>
      </c>
      <c r="U1445" s="15" t="str">
        <f>VLOOKUP(B1445,SAOM!B$2:N2986,10,0)</f>
        <v>Rua Olivier Teixeira 693 - Bairro São Geraldo</v>
      </c>
      <c r="V1445" s="39" t="str">
        <f>VLOOKUP(B1445,SAOM!B$2:P2986,12,0)</f>
        <v>3662-3433</v>
      </c>
      <c r="W1445" s="65" t="str">
        <f>VLOOKUP(B1445,SAOM!B$2:O2986,11,0)</f>
        <v>33600-000</v>
      </c>
      <c r="X1445" s="37" t="str">
        <f>VLOOKUP(B1445,SAOM!B$2:Q2986,13,0)</f>
        <v>-</v>
      </c>
      <c r="Y1445" s="15"/>
      <c r="Z1445" s="13"/>
      <c r="AA1445" s="16"/>
      <c r="AB1445" s="32" t="e">
        <f>VLOOKUP(C1445,Relatorios!A$3:B2216,2,0)</f>
        <v>#N/A</v>
      </c>
      <c r="AC1445" s="45"/>
      <c r="AD1445" s="16"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E1445" s="16">
        <f t="shared" si="84"/>
        <v>90</v>
      </c>
      <c r="AF1445" s="16" t="s">
        <v>4492</v>
      </c>
      <c r="AG1445" s="16"/>
      <c r="AH1445" s="51"/>
      <c r="AI1445" s="120"/>
      <c r="AJ1445" s="120"/>
      <c r="AK1445" s="13"/>
    </row>
    <row r="1446" spans="1:37" s="17" customFormat="1" ht="15.75" customHeight="1">
      <c r="A1446" s="43">
        <v>5160</v>
      </c>
      <c r="B1446" s="35">
        <v>5160</v>
      </c>
      <c r="C1446" s="35">
        <v>5160</v>
      </c>
      <c r="D1446" s="37" t="str">
        <f>VLOOKUP(B1446,SAOM!B$2:H3103,7,0)</f>
        <v>-</v>
      </c>
      <c r="E1446" s="15">
        <v>41249</v>
      </c>
      <c r="F1446" s="15">
        <v>41337</v>
      </c>
      <c r="G1446" s="15">
        <f>VLOOKUP(B1446,SAOM!B$2:D2990,3,0)</f>
        <v>41337</v>
      </c>
      <c r="H1446" s="15">
        <f t="shared" si="83"/>
        <v>41352</v>
      </c>
      <c r="I1446" s="15">
        <v>41289</v>
      </c>
      <c r="J1446" s="238" t="s">
        <v>12443</v>
      </c>
      <c r="K1446" s="37" t="str">
        <f>VLOOKUP(B1446,SAOM!B$2:H2987,4,0)</f>
        <v>A agendar</v>
      </c>
      <c r="L1446" s="12" t="s">
        <v>495</v>
      </c>
      <c r="M1446" s="12" t="s">
        <v>502</v>
      </c>
      <c r="N1446" s="13" t="s">
        <v>8489</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5" t="str">
        <f>VLOOKUP(B1446,SAOM!B$2:O2987,11,0)</f>
        <v>33600-000</v>
      </c>
      <c r="X1446" s="37" t="str">
        <f>VLOOKUP(B1446,SAOM!B$2:Q2987,13,0)</f>
        <v>-</v>
      </c>
      <c r="Y1446" s="15"/>
      <c r="Z1446" s="13"/>
      <c r="AA1446" s="16"/>
      <c r="AB1446" s="32" t="e">
        <f>VLOOKUP(C1446,Relatorios!A$3:B2217,2,0)</f>
        <v>#N/A</v>
      </c>
      <c r="AC1446" s="45"/>
      <c r="AD1446" s="16" t="str">
        <f>VLOOKUP(B1446,SAOM!B$2:T2987,16,0)</f>
        <v>27/02/2013 15:15:19 	Ivan Santos 	  	Pendência Ativação Resolvida
15/01/2013 17:02:03 	Hernan Martins Alves 	Não consegue contato na localidade.   	Pendência Ativação</v>
      </c>
      <c r="AE1446" s="16">
        <f t="shared" si="84"/>
        <v>90</v>
      </c>
      <c r="AF1446" s="16" t="s">
        <v>4492</v>
      </c>
      <c r="AG1446" s="16"/>
      <c r="AH1446" s="51"/>
      <c r="AI1446" s="120"/>
      <c r="AJ1446" s="120"/>
      <c r="AK1446" s="13"/>
    </row>
    <row r="1447" spans="1:37" s="17" customFormat="1" ht="15.75" customHeight="1">
      <c r="A1447" s="43">
        <v>5159</v>
      </c>
      <c r="B1447" s="35">
        <v>5159</v>
      </c>
      <c r="C1447" s="35">
        <v>5159</v>
      </c>
      <c r="D1447" s="37" t="str">
        <f>VLOOKUP(B1447,SAOM!B$2:H3104,7,0)</f>
        <v>-</v>
      </c>
      <c r="E1447" s="15">
        <v>41249</v>
      </c>
      <c r="F1447" s="15">
        <v>41337</v>
      </c>
      <c r="G1447" s="15">
        <f>VLOOKUP(B1447,SAOM!B$2:D2991,3,0)</f>
        <v>41337</v>
      </c>
      <c r="H1447" s="15">
        <f t="shared" si="83"/>
        <v>41352</v>
      </c>
      <c r="I1447" s="15">
        <v>41289</v>
      </c>
      <c r="J1447" s="238" t="s">
        <v>12443</v>
      </c>
      <c r="K1447" s="37" t="str">
        <f>VLOOKUP(B1447,SAOM!B$2:H2988,4,0)</f>
        <v>A agendar</v>
      </c>
      <c r="L1447" s="12" t="s">
        <v>495</v>
      </c>
      <c r="M1447" s="12" t="s">
        <v>502</v>
      </c>
      <c r="N1447" s="13" t="s">
        <v>8489</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5" t="str">
        <f>VLOOKUP(B1447,SAOM!B$2:O2988,11,0)</f>
        <v>33600-000</v>
      </c>
      <c r="X1447" s="37" t="str">
        <f>VLOOKUP(B1447,SAOM!B$2:Q2988,13,0)</f>
        <v>-</v>
      </c>
      <c r="Y1447" s="15"/>
      <c r="Z1447" s="13"/>
      <c r="AA1447" s="16"/>
      <c r="AB1447" s="32" t="e">
        <f>VLOOKUP(C1447,Relatorios!A$3:B2218,2,0)</f>
        <v>#N/A</v>
      </c>
      <c r="AC1447" s="45"/>
      <c r="AD1447" s="16" t="str">
        <f>VLOOKUP(B1447,SAOM!B$2:T2988,16,0)</f>
        <v>27/02/2013 15:13:46 	Ivan Santos 	  	Pendência Ativação Resolvida
15/01/2013 17:03:07 	Hernan Martins Alves 	Não consegue contato na localidade.   	Pendência Ativação</v>
      </c>
      <c r="AE1447" s="16">
        <f t="shared" si="84"/>
        <v>90</v>
      </c>
      <c r="AF1447" s="16" t="s">
        <v>4492</v>
      </c>
      <c r="AG1447" s="16"/>
      <c r="AH1447" s="51"/>
      <c r="AI1447" s="120"/>
      <c r="AJ1447" s="120"/>
      <c r="AK1447" s="13"/>
    </row>
    <row r="1448" spans="1:37" s="17" customFormat="1" ht="15.75" customHeight="1">
      <c r="A1448" s="43">
        <v>5158</v>
      </c>
      <c r="B1448" s="35">
        <v>5158</v>
      </c>
      <c r="C1448" s="35">
        <v>5158</v>
      </c>
      <c r="D1448" s="37" t="str">
        <f>VLOOKUP(B1448,SAOM!B$2:H3105,7,0)</f>
        <v>-</v>
      </c>
      <c r="E1448" s="15">
        <v>41249</v>
      </c>
      <c r="F1448" s="15">
        <v>41337</v>
      </c>
      <c r="G1448" s="15">
        <f>VLOOKUP(B1448,SAOM!B$2:D2992,3,0)</f>
        <v>41337</v>
      </c>
      <c r="H1448" s="15">
        <f t="shared" si="83"/>
        <v>41352</v>
      </c>
      <c r="I1448" s="15">
        <v>41289</v>
      </c>
      <c r="J1448" s="238" t="s">
        <v>12443</v>
      </c>
      <c r="K1448" s="37" t="str">
        <f>VLOOKUP(B1448,SAOM!B$2:H2989,4,0)</f>
        <v>A agendar</v>
      </c>
      <c r="L1448" s="12" t="s">
        <v>495</v>
      </c>
      <c r="M1448" s="12" t="s">
        <v>502</v>
      </c>
      <c r="N1448" s="13" t="s">
        <v>8489</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 xml:space="preserve">Izabela </v>
      </c>
      <c r="U1448" s="15" t="str">
        <f>VLOOKUP(B1448,SAOM!B$2:N2989,10,0)</f>
        <v>Rua Chiquita Alves de Carvalho,190 - Bairro Santa Tereza</v>
      </c>
      <c r="V1448" s="39" t="str">
        <f>VLOOKUP(B1448,SAOM!B$2:P2989,12,0)</f>
        <v>3662-1990</v>
      </c>
      <c r="W1448" s="65" t="str">
        <f>VLOOKUP(B1448,SAOM!B$2:O2989,11,0)</f>
        <v>33600-000</v>
      </c>
      <c r="X1448" s="37" t="str">
        <f>VLOOKUP(B1448,SAOM!B$2:Q2989,13,0)</f>
        <v>-</v>
      </c>
      <c r="Y1448" s="15"/>
      <c r="Z1448" s="13"/>
      <c r="AA1448" s="16"/>
      <c r="AB1448" s="32" t="e">
        <f>VLOOKUP(C1448,Relatorios!A$3:B2219,2,0)</f>
        <v>#N/A</v>
      </c>
      <c r="AC1448" s="45"/>
      <c r="AD1448" s="16"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E1448" s="16">
        <f t="shared" si="84"/>
        <v>90</v>
      </c>
      <c r="AF1448" s="16" t="s">
        <v>4492</v>
      </c>
      <c r="AG1448" s="16"/>
      <c r="AH1448" s="51"/>
      <c r="AI1448" s="120"/>
      <c r="AJ1448" s="120"/>
      <c r="AK1448" s="13"/>
    </row>
    <row r="1449" spans="1:37" s="17" customFormat="1" ht="15.75" customHeight="1">
      <c r="A1449" s="43">
        <v>5157</v>
      </c>
      <c r="B1449" s="35">
        <v>5157</v>
      </c>
      <c r="C1449" s="35">
        <v>5157</v>
      </c>
      <c r="D1449" s="37" t="str">
        <f>VLOOKUP(B1449,SAOM!B$2:H3106,7,0)</f>
        <v>-</v>
      </c>
      <c r="E1449" s="15">
        <v>41249</v>
      </c>
      <c r="F1449" s="15">
        <f t="shared" si="82"/>
        <v>41294</v>
      </c>
      <c r="G1449" s="15">
        <f>VLOOKUP(B1449,SAOM!B$2:D2993,3,0)</f>
        <v>41294</v>
      </c>
      <c r="H1449" s="15">
        <f t="shared" si="83"/>
        <v>41309</v>
      </c>
      <c r="I1449" s="15" t="s">
        <v>497</v>
      </c>
      <c r="J1449" s="12" t="s">
        <v>744</v>
      </c>
      <c r="K1449" s="37" t="str">
        <f>VLOOKUP(B1449,SAOM!B$2:H2990,4,0)</f>
        <v>A agendar</v>
      </c>
      <c r="L1449" s="12" t="s">
        <v>495</v>
      </c>
      <c r="M1449" s="12" t="s">
        <v>495</v>
      </c>
      <c r="N1449" s="13" t="s">
        <v>8489</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5"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4"/>
        <v>90</v>
      </c>
      <c r="AF1449" s="16" t="s">
        <v>4492</v>
      </c>
      <c r="AG1449" s="16"/>
      <c r="AH1449" s="51"/>
      <c r="AI1449" s="120"/>
      <c r="AJ1449" s="120"/>
      <c r="AK1449" s="13"/>
    </row>
    <row r="1450" spans="1:37" s="17" customFormat="1" ht="15.75" customHeight="1">
      <c r="A1450" s="43">
        <v>5153</v>
      </c>
      <c r="B1450" s="35">
        <v>5153</v>
      </c>
      <c r="C1450" s="35">
        <v>5153</v>
      </c>
      <c r="D1450" s="37" t="str">
        <f>VLOOKUP(B1450,SAOM!B$2:H3107,7,0)</f>
        <v>-</v>
      </c>
      <c r="E1450" s="15">
        <v>41249</v>
      </c>
      <c r="F1450" s="15">
        <f t="shared" si="82"/>
        <v>41294</v>
      </c>
      <c r="G1450" s="15">
        <f>VLOOKUP(B1450,SAOM!B$2:D2994,3,0)</f>
        <v>41294</v>
      </c>
      <c r="H1450" s="15">
        <f t="shared" si="83"/>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5"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4"/>
        <v>90</v>
      </c>
      <c r="AF1450" s="16" t="s">
        <v>4492</v>
      </c>
      <c r="AG1450" s="16"/>
      <c r="AH1450" s="51"/>
      <c r="AI1450" s="120"/>
      <c r="AJ1450" s="120"/>
      <c r="AK1450" s="13"/>
    </row>
    <row r="1451" spans="1:37" s="17" customFormat="1" ht="15.75" customHeight="1">
      <c r="A1451" s="43">
        <v>5137</v>
      </c>
      <c r="B1451" s="35">
        <v>5137</v>
      </c>
      <c r="C1451" s="35">
        <v>5137</v>
      </c>
      <c r="D1451" s="37" t="str">
        <f>VLOOKUP(B1451,SAOM!B$2:H3108,7,0)</f>
        <v>-</v>
      </c>
      <c r="E1451" s="15">
        <v>41249</v>
      </c>
      <c r="F1451" s="15">
        <f t="shared" si="82"/>
        <v>41294</v>
      </c>
      <c r="G1451" s="15">
        <f>VLOOKUP(B1451,SAOM!B$2:D2995,3,0)</f>
        <v>41317</v>
      </c>
      <c r="H1451" s="15">
        <f t="shared" si="83"/>
        <v>41309</v>
      </c>
      <c r="I1451" s="15">
        <v>41289</v>
      </c>
      <c r="J1451" s="12" t="s">
        <v>756</v>
      </c>
      <c r="K1451" s="37" t="str">
        <f>VLOOKUP(B1451,SAOM!B$2:H2992,4,0)</f>
        <v>Agendado</v>
      </c>
      <c r="L1451" s="12" t="s">
        <v>495</v>
      </c>
      <c r="M1451" s="12" t="s">
        <v>502</v>
      </c>
      <c r="N1451" s="13" t="s">
        <v>12814</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5"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4"/>
        <v>90</v>
      </c>
      <c r="AF1451" s="16" t="s">
        <v>4492</v>
      </c>
      <c r="AG1451" s="16"/>
      <c r="AH1451" s="51"/>
      <c r="AI1451" s="120"/>
      <c r="AJ1451" s="120"/>
      <c r="AK1451" s="13"/>
    </row>
    <row r="1452" spans="1:37" s="17" customFormat="1" ht="15.75" customHeight="1">
      <c r="A1452" s="43">
        <v>5136</v>
      </c>
      <c r="B1452" s="35">
        <v>5136</v>
      </c>
      <c r="C1452" s="35">
        <v>5136</v>
      </c>
      <c r="D1452" s="37" t="str">
        <f>VLOOKUP(B1452,SAOM!B$2:H3109,7,0)</f>
        <v>-</v>
      </c>
      <c r="E1452" s="15">
        <v>41249</v>
      </c>
      <c r="F1452" s="15">
        <f t="shared" si="82"/>
        <v>41294</v>
      </c>
      <c r="G1452" s="15">
        <f>VLOOKUP(B1452,SAOM!B$2:D2996,3,0)</f>
        <v>41294</v>
      </c>
      <c r="H1452" s="15">
        <f t="shared" si="83"/>
        <v>41309</v>
      </c>
      <c r="I1452" s="15">
        <v>41327</v>
      </c>
      <c r="J1452" s="12" t="s">
        <v>756</v>
      </c>
      <c r="K1452" s="37" t="str">
        <f>VLOOKUP(B1452,SAOM!B$2:H2993,4,0)</f>
        <v>Paralisado</v>
      </c>
      <c r="L1452" s="12" t="s">
        <v>495</v>
      </c>
      <c r="M1452" s="12" t="s">
        <v>495</v>
      </c>
      <c r="N1452" s="13" t="s">
        <v>3353</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5" t="str">
        <f>VLOOKUP(B1452,SAOM!B$2:O2993,11,0)</f>
        <v>38310-000</v>
      </c>
      <c r="X1452" s="37" t="str">
        <f>VLOOKUP(B1452,SAOM!B$2:Q2993,13,0)</f>
        <v>-</v>
      </c>
      <c r="Y1452" s="15"/>
      <c r="Z1452" s="13"/>
      <c r="AA1452" s="16"/>
      <c r="AB1452" s="32" t="e">
        <f>VLOOKUP(C1452,Relatorios!A$3:B2223,2,0)</f>
        <v>#N/A</v>
      </c>
      <c r="AC1452" s="45"/>
      <c r="AD1452" s="16" t="str">
        <f>VLOOKUP(B1452,SAOM!B$2:T2993,16,0)</f>
        <v>22/02/2013 12:36:38 	Hernan Martins Alves 	Não consegue contato com a localidade. Favor informar novo telefone.   	Pendência Ativação</v>
      </c>
      <c r="AE1452" s="16">
        <f t="shared" si="84"/>
        <v>90</v>
      </c>
      <c r="AF1452" s="16" t="s">
        <v>4492</v>
      </c>
      <c r="AG1452" s="16"/>
      <c r="AH1452" s="51"/>
      <c r="AI1452" s="120"/>
      <c r="AJ1452" s="120"/>
      <c r="AK1452" s="13"/>
    </row>
    <row r="1453" spans="1:37" s="17" customFormat="1" ht="15.75" customHeight="1">
      <c r="A1453" s="43">
        <v>5135</v>
      </c>
      <c r="B1453" s="35">
        <v>5135</v>
      </c>
      <c r="C1453" s="35">
        <v>5135</v>
      </c>
      <c r="D1453" s="37" t="str">
        <f>VLOOKUP(B1453,SAOM!B$2:H3110,7,0)</f>
        <v>-</v>
      </c>
      <c r="E1453" s="15">
        <v>41249</v>
      </c>
      <c r="F1453" s="15">
        <f t="shared" si="82"/>
        <v>41294</v>
      </c>
      <c r="G1453" s="15">
        <f>VLOOKUP(B1453,SAOM!B$2:D2997,3,0)</f>
        <v>41294</v>
      </c>
      <c r="H1453" s="15">
        <f t="shared" si="83"/>
        <v>41309</v>
      </c>
      <c r="I1453" s="15">
        <v>41320</v>
      </c>
      <c r="J1453" s="12" t="s">
        <v>756</v>
      </c>
      <c r="K1453" s="37" t="str">
        <f>VLOOKUP(B1453,SAOM!B$2:H2994,4,0)</f>
        <v>Paralisado</v>
      </c>
      <c r="L1453" s="12" t="s">
        <v>14647</v>
      </c>
      <c r="M1453" s="12" t="s">
        <v>502</v>
      </c>
      <c r="N1453" s="13" t="s">
        <v>12823</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5" t="str">
        <f>VLOOKUP(B1453,SAOM!B$2:O2994,11,0)</f>
        <v>37880-000</v>
      </c>
      <c r="X1453" s="37" t="str">
        <f>VLOOKUP(B1453,SAOM!B$2:Q2994,13,0)</f>
        <v>-</v>
      </c>
      <c r="Y1453" s="15"/>
      <c r="Z1453" s="13"/>
      <c r="AA1453" s="16"/>
      <c r="AB1453" s="32" t="e">
        <f>VLOOKUP(C1453,Relatorios!A$3:B2224,2,0)</f>
        <v>#N/A</v>
      </c>
      <c r="AC1453" s="45"/>
      <c r="AD1453" s="16"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6">
        <f t="shared" si="84"/>
        <v>90</v>
      </c>
      <c r="AF1453" s="16" t="s">
        <v>4492</v>
      </c>
      <c r="AG1453" s="16"/>
      <c r="AH1453" s="51"/>
      <c r="AI1453" s="120"/>
      <c r="AJ1453" s="120"/>
      <c r="AK1453" s="13"/>
    </row>
    <row r="1454" spans="1:37" s="17" customFormat="1" ht="15.75" customHeight="1">
      <c r="A1454" s="43">
        <v>5134</v>
      </c>
      <c r="B1454" s="35">
        <v>5134</v>
      </c>
      <c r="C1454" s="35">
        <v>5134</v>
      </c>
      <c r="D1454" s="37" t="str">
        <f>VLOOKUP(B1454,SAOM!B$2:H3111,7,0)</f>
        <v>-</v>
      </c>
      <c r="E1454" s="15">
        <v>41249</v>
      </c>
      <c r="F1454" s="15">
        <f t="shared" si="82"/>
        <v>41294</v>
      </c>
      <c r="G1454" s="15">
        <f>VLOOKUP(B1454,SAOM!B$2:D2998,3,0)</f>
        <v>41294</v>
      </c>
      <c r="H1454" s="15">
        <f t="shared" si="83"/>
        <v>41309</v>
      </c>
      <c r="I1454" s="15">
        <v>41289</v>
      </c>
      <c r="J1454" s="12" t="s">
        <v>756</v>
      </c>
      <c r="K1454" s="37" t="str">
        <f>VLOOKUP(B1454,SAOM!B$2:H2995,4,0)</f>
        <v>Paralisado</v>
      </c>
      <c r="L1454" s="12" t="s">
        <v>495</v>
      </c>
      <c r="M1454" s="12" t="s">
        <v>502</v>
      </c>
      <c r="N1454" s="13" t="s">
        <v>12829</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5" t="str">
        <f>VLOOKUP(B1454,SAOM!B$2:O2995,11,0)</f>
        <v>36690-000</v>
      </c>
      <c r="X1454" s="37" t="str">
        <f>VLOOKUP(B1454,SAOM!B$2:Q2995,13,0)</f>
        <v>-</v>
      </c>
      <c r="Y1454" s="15"/>
      <c r="Z1454" s="13"/>
      <c r="AA1454" s="16"/>
      <c r="AB1454" s="32" t="e">
        <f>VLOOKUP(C1454,Relatorios!A$3:B2225,2,0)</f>
        <v>#N/A</v>
      </c>
      <c r="AC1454" s="45"/>
      <c r="AD1454" s="16" t="str">
        <f>VLOOKUP(B1454,SAOM!B$2:T2995,16,0)</f>
        <v>15/01/2013 17:11:50 	Hernan Martins Alves 	Não consegue contato com a localidade.   	Pendência Ativação</v>
      </c>
      <c r="AE1454" s="16">
        <f t="shared" si="84"/>
        <v>90</v>
      </c>
      <c r="AF1454" s="16" t="s">
        <v>4492</v>
      </c>
      <c r="AG1454" s="16"/>
      <c r="AH1454" s="51"/>
      <c r="AI1454" s="120"/>
      <c r="AJ1454" s="120"/>
      <c r="AK1454" s="13"/>
    </row>
    <row r="1455" spans="1:37" s="17" customFormat="1" ht="15.75" customHeight="1">
      <c r="A1455" s="43">
        <v>5133</v>
      </c>
      <c r="B1455" s="35">
        <v>5133</v>
      </c>
      <c r="C1455" s="35">
        <v>5133</v>
      </c>
      <c r="D1455" s="37" t="str">
        <f>VLOOKUP(B1455,SAOM!B$2:H3112,7,0)</f>
        <v>SES-NODE-5133</v>
      </c>
      <c r="E1455" s="15">
        <v>41249</v>
      </c>
      <c r="F1455" s="15">
        <f t="shared" si="82"/>
        <v>41294</v>
      </c>
      <c r="G1455" s="15">
        <f>VLOOKUP(B1455,SAOM!B$2:D2999,3,0)</f>
        <v>41316</v>
      </c>
      <c r="H1455" s="15">
        <f t="shared" si="83"/>
        <v>41309</v>
      </c>
      <c r="I1455" s="15">
        <v>41289</v>
      </c>
      <c r="J1455" s="12" t="s">
        <v>511</v>
      </c>
      <c r="K1455" s="37" t="str">
        <f>VLOOKUP(B1455,SAOM!B$2:H2996,4,0)</f>
        <v>Aceito</v>
      </c>
      <c r="L1455" s="12" t="s">
        <v>14647</v>
      </c>
      <c r="M1455" s="12" t="s">
        <v>497</v>
      </c>
      <c r="N1455" s="13" t="s">
        <v>12835</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5" t="str">
        <f>VLOOKUP(B1455,SAOM!B$2:O2996,11,0)</f>
        <v>37860-000</v>
      </c>
      <c r="X1455" s="37" t="str">
        <f>VLOOKUP(B1455,SAOM!B$2:Q2996,13,0)</f>
        <v>00:20:0e:10:56:ff</v>
      </c>
      <c r="Y1455" s="15">
        <v>41312</v>
      </c>
      <c r="Z1455" s="13" t="s">
        <v>15231</v>
      </c>
      <c r="AA1455" s="16">
        <v>41312</v>
      </c>
      <c r="AB1455" s="32">
        <v>41312</v>
      </c>
      <c r="AC1455" s="45"/>
      <c r="AD1455" s="16" t="str">
        <f>VLOOKUP(B1455,SAOM!B$2:T2996,16,0)</f>
        <v>15/01/2013 17:12:51 	Hernan Martins Alves 	Não consegue contato com a localidade.   	Pendência Ativação</v>
      </c>
      <c r="AE1455" s="16">
        <f t="shared" si="84"/>
        <v>41402</v>
      </c>
      <c r="AF1455" s="16" t="s">
        <v>4492</v>
      </c>
      <c r="AG1455" s="16"/>
      <c r="AH1455" s="51"/>
      <c r="AI1455" s="120"/>
      <c r="AJ1455" s="120"/>
      <c r="AK1455" s="13"/>
    </row>
    <row r="1456" spans="1:37" s="17" customFormat="1" ht="15.75" customHeight="1">
      <c r="A1456" s="43">
        <v>5132</v>
      </c>
      <c r="B1456" s="225">
        <v>5132</v>
      </c>
      <c r="C1456" s="35">
        <v>5132</v>
      </c>
      <c r="D1456" s="37" t="str">
        <f>VLOOKUP(B1456,SAOM!B$2:H3113,7,0)</f>
        <v>-</v>
      </c>
      <c r="E1456" s="15">
        <v>41249</v>
      </c>
      <c r="F1456" s="15">
        <f t="shared" si="82"/>
        <v>41294</v>
      </c>
      <c r="G1456" s="15">
        <f>VLOOKUP(B1456,SAOM!B$2:D3000,3,0)</f>
        <v>41294</v>
      </c>
      <c r="H1456" s="15">
        <f t="shared" si="83"/>
        <v>41309</v>
      </c>
      <c r="I1456" s="15">
        <v>41289</v>
      </c>
      <c r="J1456" s="12" t="s">
        <v>756</v>
      </c>
      <c r="K1456" s="37" t="str">
        <f>VLOOKUP(B1456,SAOM!B$2:H2997,4,0)</f>
        <v>Paralisado</v>
      </c>
      <c r="L1456" s="12"/>
      <c r="M1456" s="12"/>
      <c r="N1456" s="13" t="s">
        <v>12841</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5"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4"/>
        <v>90</v>
      </c>
      <c r="AF1456" s="16" t="s">
        <v>4492</v>
      </c>
      <c r="AG1456" s="16"/>
      <c r="AH1456" s="51"/>
      <c r="AI1456" s="120"/>
      <c r="AJ1456" s="120"/>
      <c r="AK1456" s="13"/>
    </row>
    <row r="1457" spans="1:37" s="17" customFormat="1" ht="15.75" customHeight="1">
      <c r="A1457" s="43">
        <v>5131</v>
      </c>
      <c r="B1457" s="225">
        <v>5131</v>
      </c>
      <c r="C1457" s="35">
        <v>5131</v>
      </c>
      <c r="D1457" s="37" t="str">
        <f>VLOOKUP(B1457,SAOM!B$2:H3114,7,0)</f>
        <v>-</v>
      </c>
      <c r="E1457" s="15">
        <v>41249</v>
      </c>
      <c r="F1457" s="15">
        <f t="shared" si="82"/>
        <v>41294</v>
      </c>
      <c r="G1457" s="15">
        <f>VLOOKUP(B1457,SAOM!B$2:D3001,3,0)</f>
        <v>41294</v>
      </c>
      <c r="H1457" s="15">
        <f t="shared" si="83"/>
        <v>41309</v>
      </c>
      <c r="I1457" s="15">
        <v>41289</v>
      </c>
      <c r="J1457" s="12" t="s">
        <v>756</v>
      </c>
      <c r="K1457" s="37" t="str">
        <f>VLOOKUP(B1457,SAOM!B$2:H2998,4,0)</f>
        <v>Paralisado</v>
      </c>
      <c r="L1457" s="12"/>
      <c r="M1457" s="12"/>
      <c r="N1457" s="13" t="s">
        <v>3046</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5"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4"/>
        <v>90</v>
      </c>
      <c r="AF1457" s="16" t="s">
        <v>4492</v>
      </c>
      <c r="AG1457" s="16"/>
      <c r="AH1457" s="51"/>
      <c r="AI1457" s="120"/>
      <c r="AJ1457" s="120"/>
      <c r="AK1457" s="13"/>
    </row>
    <row r="1458" spans="1:37" s="17" customFormat="1" ht="15.75" customHeight="1">
      <c r="A1458" s="43">
        <v>5130</v>
      </c>
      <c r="B1458" s="35">
        <v>5130</v>
      </c>
      <c r="C1458" s="35">
        <v>5130</v>
      </c>
      <c r="D1458" s="37" t="str">
        <f>VLOOKUP(B1458,SAOM!B$2:H3115,7,0)</f>
        <v>-</v>
      </c>
      <c r="E1458" s="15">
        <v>41249</v>
      </c>
      <c r="F1458" s="15">
        <f t="shared" si="82"/>
        <v>41294</v>
      </c>
      <c r="G1458" s="15">
        <f>VLOOKUP(B1458,SAOM!B$2:D3002,3,0)</f>
        <v>41294</v>
      </c>
      <c r="H1458" s="15">
        <f t="shared" si="83"/>
        <v>41309</v>
      </c>
      <c r="I1458" s="15" t="s">
        <v>497</v>
      </c>
      <c r="J1458" s="12" t="s">
        <v>744</v>
      </c>
      <c r="K1458" s="37" t="str">
        <f>VLOOKUP(B1458,SAOM!B$2:H2999,4,0)</f>
        <v>Agendado</v>
      </c>
      <c r="L1458" s="12" t="s">
        <v>495</v>
      </c>
      <c r="M1458" s="12" t="s">
        <v>495</v>
      </c>
      <c r="N1458" s="13" t="s">
        <v>2924</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5"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4"/>
        <v>90</v>
      </c>
      <c r="AF1458" s="16" t="s">
        <v>4492</v>
      </c>
      <c r="AG1458" s="16"/>
      <c r="AH1458" s="51"/>
      <c r="AI1458" s="120"/>
      <c r="AJ1458" s="120"/>
      <c r="AK1458" s="13"/>
    </row>
    <row r="1459" spans="1:37" s="17" customFormat="1" ht="15.75" customHeight="1">
      <c r="A1459" s="43">
        <v>5129</v>
      </c>
      <c r="B1459" s="35">
        <v>5129</v>
      </c>
      <c r="C1459" s="35">
        <v>5129</v>
      </c>
      <c r="D1459" s="37" t="str">
        <f>VLOOKUP(B1459,SAOM!B$2:H3116,7,0)</f>
        <v>SES-TODO-5129</v>
      </c>
      <c r="E1459" s="15">
        <v>41249</v>
      </c>
      <c r="F1459" s="15">
        <f t="shared" si="82"/>
        <v>41294</v>
      </c>
      <c r="G1459" s="15">
        <f>VLOOKUP(B1459,SAOM!B$2:D3003,3,0)</f>
        <v>41294</v>
      </c>
      <c r="H1459" s="15">
        <f t="shared" si="83"/>
        <v>41309</v>
      </c>
      <c r="I1459" s="15" t="s">
        <v>497</v>
      </c>
      <c r="J1459" s="12" t="s">
        <v>511</v>
      </c>
      <c r="K1459" s="37" t="str">
        <f>VLOOKUP(B1459,SAOM!B$2:H3000,4,0)</f>
        <v>Aceito</v>
      </c>
      <c r="L1459" s="12" t="s">
        <v>14647</v>
      </c>
      <c r="M1459" s="12" t="s">
        <v>497</v>
      </c>
      <c r="N1459" s="13" t="s">
        <v>12855</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5" t="str">
        <f>VLOOKUP(B1459,SAOM!B$2:O3000,11,0)</f>
        <v>37630-000</v>
      </c>
      <c r="X1459" s="37" t="str">
        <f>VLOOKUP(B1459,SAOM!B$2:Q3000,13,0)</f>
        <v>00:20:0e:10:56:f3</v>
      </c>
      <c r="Y1459" s="15">
        <v>41302</v>
      </c>
      <c r="Z1459" s="13" t="s">
        <v>15188</v>
      </c>
      <c r="AA1459" s="16">
        <v>41302</v>
      </c>
      <c r="AB1459" s="32">
        <v>41304</v>
      </c>
      <c r="AC1459" s="45"/>
      <c r="AD1459" s="16" t="str">
        <f>VLOOKUP(B1459,SAOM!B$2:T3000,16,0)</f>
        <v>-</v>
      </c>
      <c r="AE1459" s="16">
        <f t="shared" si="84"/>
        <v>41392</v>
      </c>
      <c r="AF1459" s="16" t="s">
        <v>4492</v>
      </c>
      <c r="AG1459" s="16"/>
      <c r="AH1459" s="51"/>
      <c r="AI1459" s="120"/>
      <c r="AJ1459" s="120"/>
      <c r="AK1459" s="13"/>
    </row>
    <row r="1460" spans="1:37" s="62" customFormat="1" ht="15.75" customHeight="1">
      <c r="A1460" s="43">
        <v>5120</v>
      </c>
      <c r="B1460" s="35">
        <v>5120</v>
      </c>
      <c r="C1460" s="196">
        <v>5120</v>
      </c>
      <c r="D1460" s="35" t="str">
        <f>VLOOKUP(B1460,SAOM!B$2:H3117,7,0)</f>
        <v>SES-TRES-5120</v>
      </c>
      <c r="E1460" s="28">
        <v>41249</v>
      </c>
      <c r="F1460" s="28">
        <v>41310</v>
      </c>
      <c r="G1460" s="28">
        <f>VLOOKUP(B1460,SAOM!B$2:D3004,3,0)</f>
        <v>41310</v>
      </c>
      <c r="H1460" s="28">
        <f t="shared" si="83"/>
        <v>41325</v>
      </c>
      <c r="I1460" s="28">
        <v>41289</v>
      </c>
      <c r="J1460" s="52" t="s">
        <v>511</v>
      </c>
      <c r="K1460" s="35" t="str">
        <f>VLOOKUP(B1460,SAOM!B$2:H3001,4,0)</f>
        <v>Aceito</v>
      </c>
      <c r="L1460" s="52" t="s">
        <v>14647</v>
      </c>
      <c r="M1460" s="52" t="s">
        <v>497</v>
      </c>
      <c r="N1460" s="44" t="s">
        <v>12861</v>
      </c>
      <c r="O1460" s="44" t="str">
        <f>VLOOKUP(N1460,Coordenadas!B$2:C2307,2,0)</f>
        <v>SUL</v>
      </c>
      <c r="P1460" s="44" t="str">
        <f>VLOOKUP(N1460,Coordenadas!B$2:D2307,3,0)</f>
        <v xml:space="preserve"> 21°41'49.01"S</v>
      </c>
      <c r="Q1460" s="44" t="str">
        <f>VLOOKUP(N1460,Coordenadas!B$2:E2307,4,0)</f>
        <v xml:space="preserve"> 45°15'13.79"O</v>
      </c>
      <c r="R1460" s="35">
        <v>4033</v>
      </c>
      <c r="S1460" s="28">
        <v>41285</v>
      </c>
      <c r="T1460" s="59" t="str">
        <f>VLOOKUP(B1460,SAOM!B$2:M3001,9,0)</f>
        <v>Aline Bueno Ferreira Arantes</v>
      </c>
      <c r="U1460" s="28" t="str">
        <f>VLOOKUP(B1460,SAOM!B$2:N3001,10,0)</f>
        <v>Rua Desembargador Alberto Luz,304 - Bairro centro</v>
      </c>
      <c r="V1460" s="59" t="str">
        <f>VLOOKUP(B1460,SAOM!B$2:P3001,12,0)</f>
        <v>(35)3232-4051</v>
      </c>
      <c r="W1460" s="181" t="str">
        <f>VLOOKUP(B1460,SAOM!B$2:O3001,11,0)</f>
        <v>37410-000</v>
      </c>
      <c r="X1460" s="35" t="str">
        <f>VLOOKUP(B1460,SAOM!B$2:Q3001,13,0)</f>
        <v>00:20:0E:10:58:3D</v>
      </c>
      <c r="Y1460" s="28">
        <v>41331</v>
      </c>
      <c r="Z1460" s="44" t="s">
        <v>14037</v>
      </c>
      <c r="AA1460" s="60">
        <v>41332</v>
      </c>
      <c r="AB1460" s="61">
        <v>41332</v>
      </c>
      <c r="AC1460" s="49"/>
      <c r="AD1460" s="60" t="str">
        <f>VLOOKUP(B1460,SAOM!B$2:T3001,16,0)</f>
        <v>31/01/2013 10:17:25 	Ivan Santos 	  	Pendência Ativação Resolvida
15/01/2013 17:15:48 	Hernan Martins Alves 	O numero correspondente ao endereço é 304.   	Pendência Ativação</v>
      </c>
      <c r="AE1460" s="60">
        <f t="shared" si="84"/>
        <v>41422</v>
      </c>
      <c r="AF1460" s="60" t="s">
        <v>4492</v>
      </c>
      <c r="AG1460" s="60"/>
      <c r="AH1460" s="187"/>
      <c r="AI1460" s="121"/>
      <c r="AJ1460" s="121"/>
      <c r="AK1460" s="44"/>
    </row>
    <row r="1461" spans="1:37" s="17" customFormat="1" ht="15.75" customHeight="1">
      <c r="A1461" s="43">
        <v>5119</v>
      </c>
      <c r="B1461" s="35">
        <v>5119</v>
      </c>
      <c r="C1461" s="35">
        <v>5119</v>
      </c>
      <c r="D1461" s="37" t="str">
        <f>VLOOKUP(B1461,SAOM!B$2:H3118,7,0)</f>
        <v>SES-TRES-5119</v>
      </c>
      <c r="E1461" s="15">
        <v>41249</v>
      </c>
      <c r="F1461" s="15">
        <f t="shared" ref="F1461:F1492" si="85">E1461+45</f>
        <v>41294</v>
      </c>
      <c r="G1461" s="15">
        <f>VLOOKUP(B1461,SAOM!B$2:D3005,3,0)</f>
        <v>41294</v>
      </c>
      <c r="H1461" s="15">
        <f t="shared" si="83"/>
        <v>41309</v>
      </c>
      <c r="I1461" s="15" t="s">
        <v>497</v>
      </c>
      <c r="J1461" s="12" t="s">
        <v>511</v>
      </c>
      <c r="K1461" s="37" t="str">
        <f>VLOOKUP(B1461,SAOM!B$2:H3002,4,0)</f>
        <v>Aceito</v>
      </c>
      <c r="L1461" s="12" t="s">
        <v>14647</v>
      </c>
      <c r="M1461" s="12" t="s">
        <v>497</v>
      </c>
      <c r="N1461" s="13" t="s">
        <v>12861</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5" t="str">
        <f>VLOOKUP(B1461,SAOM!B$2:O3002,11,0)</f>
        <v>37410-000</v>
      </c>
      <c r="X1461" s="37" t="str">
        <f>VLOOKUP(B1461,SAOM!B$2:Q3002,13,0)</f>
        <v>00:20:0e:10:59:65</v>
      </c>
      <c r="Y1461" s="15">
        <v>41302</v>
      </c>
      <c r="Z1461" s="236" t="s">
        <v>12526</v>
      </c>
      <c r="AA1461" s="16">
        <v>41303</v>
      </c>
      <c r="AB1461" s="32">
        <v>41304</v>
      </c>
      <c r="AC1461" s="45"/>
      <c r="AD1461" s="16" t="str">
        <f>VLOOKUP(B1461,SAOM!B$2:T3002,16,0)</f>
        <v>-</v>
      </c>
      <c r="AE1461" s="16">
        <f t="shared" si="84"/>
        <v>41393</v>
      </c>
      <c r="AF1461" s="16" t="s">
        <v>4492</v>
      </c>
      <c r="AG1461" s="16"/>
      <c r="AH1461" s="51"/>
      <c r="AI1461" s="120"/>
      <c r="AJ1461" s="120"/>
      <c r="AK1461" s="13"/>
    </row>
    <row r="1462" spans="1:37" s="62" customFormat="1" ht="15.75" customHeight="1">
      <c r="A1462" s="43">
        <v>5118</v>
      </c>
      <c r="B1462" s="35">
        <v>5118</v>
      </c>
      <c r="C1462" s="35">
        <v>5118</v>
      </c>
      <c r="D1462" s="35" t="str">
        <f>VLOOKUP(B1462,SAOM!B$2:H3119,7,0)</f>
        <v>SES-TRES-5118</v>
      </c>
      <c r="E1462" s="28">
        <v>41249</v>
      </c>
      <c r="F1462" s="28">
        <f t="shared" si="85"/>
        <v>41294</v>
      </c>
      <c r="G1462" s="28">
        <f>VLOOKUP(B1462,SAOM!B$2:D3006,3,0)</f>
        <v>41294</v>
      </c>
      <c r="H1462" s="28">
        <f t="shared" si="83"/>
        <v>41309</v>
      </c>
      <c r="I1462" s="28" t="s">
        <v>497</v>
      </c>
      <c r="J1462" s="52" t="s">
        <v>511</v>
      </c>
      <c r="K1462" s="35" t="str">
        <f>VLOOKUP(B1462,SAOM!B$2:H3003,4,0)</f>
        <v>Aceito</v>
      </c>
      <c r="L1462" s="52" t="s">
        <v>14647</v>
      </c>
      <c r="M1462" s="52" t="s">
        <v>497</v>
      </c>
      <c r="N1462" s="44" t="s">
        <v>12861</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9" t="str">
        <f>VLOOKUP(B1462,SAOM!B$2:M3003,9,0)</f>
        <v>Angela Maria Ribeiro Junqueira Luz</v>
      </c>
      <c r="U1462" s="28" t="str">
        <f>VLOOKUP(B1462,SAOM!B$2:N3003,10,0)</f>
        <v>Rua Dr. Roberto Cruz, 110 - Bairro Jardim Rio verde</v>
      </c>
      <c r="V1462" s="59" t="str">
        <f>VLOOKUP(B1462,SAOM!B$2:P3003,12,0)</f>
        <v>(35) 3691-1069</v>
      </c>
      <c r="W1462" s="181" t="str">
        <f>VLOOKUP(B1462,SAOM!B$2:O3003,11,0)</f>
        <v>37410-000</v>
      </c>
      <c r="X1462" s="35" t="str">
        <f>VLOOKUP(B1462,SAOM!B$2:Q3003,13,0)</f>
        <v>00:20:0e:10:56:22</v>
      </c>
      <c r="Y1462" s="28">
        <v>41291</v>
      </c>
      <c r="Z1462" s="236" t="s">
        <v>12526</v>
      </c>
      <c r="AA1462" s="60">
        <v>41291</v>
      </c>
      <c r="AB1462" s="32">
        <f>VLOOKUP(C1462,Relatorios!A$3:B2233,2,0)</f>
        <v>41295</v>
      </c>
      <c r="AC1462" s="49"/>
      <c r="AD1462" s="60" t="str">
        <f>VLOOKUP(B1462,SAOM!B$2:T3003,16,0)</f>
        <v>-</v>
      </c>
      <c r="AE1462" s="60">
        <f t="shared" si="84"/>
        <v>41381</v>
      </c>
      <c r="AF1462" s="60" t="s">
        <v>4492</v>
      </c>
      <c r="AG1462" s="60"/>
      <c r="AH1462" s="187"/>
      <c r="AI1462" s="121"/>
      <c r="AJ1462" s="121"/>
      <c r="AK1462" s="44"/>
    </row>
    <row r="1463" spans="1:37" s="62" customFormat="1" ht="15.75" customHeight="1">
      <c r="A1463" s="43">
        <v>5117</v>
      </c>
      <c r="B1463" s="35">
        <v>5117</v>
      </c>
      <c r="C1463" s="35">
        <v>5117</v>
      </c>
      <c r="D1463" s="35" t="str">
        <f>VLOOKUP(B1463,SAOM!B$2:H3120,7,0)</f>
        <v>SES-TRES-5117</v>
      </c>
      <c r="E1463" s="28">
        <v>41249</v>
      </c>
      <c r="F1463" s="28">
        <f t="shared" si="85"/>
        <v>41294</v>
      </c>
      <c r="G1463" s="28">
        <f>VLOOKUP(B1463,SAOM!B$2:D3007,3,0)</f>
        <v>41294</v>
      </c>
      <c r="H1463" s="28">
        <f t="shared" si="83"/>
        <v>41309</v>
      </c>
      <c r="I1463" s="28" t="s">
        <v>497</v>
      </c>
      <c r="J1463" s="52" t="s">
        <v>511</v>
      </c>
      <c r="K1463" s="35" t="str">
        <f>VLOOKUP(B1463,SAOM!B$2:H3004,4,0)</f>
        <v>Aceito</v>
      </c>
      <c r="L1463" s="52" t="s">
        <v>14647</v>
      </c>
      <c r="M1463" s="52" t="s">
        <v>497</v>
      </c>
      <c r="N1463" s="44" t="s">
        <v>12861</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9" t="str">
        <f>VLOOKUP(B1463,SAOM!B$2:M3004,9,0)</f>
        <v>Simone Cerqueira Ferreira</v>
      </c>
      <c r="U1463" s="28" t="str">
        <f>VLOOKUP(B1463,SAOM!B$2:N3004,10,0)</f>
        <v>Av. Virgilio de Melo Franco,204 - Bairro Centro</v>
      </c>
      <c r="V1463" s="59" t="str">
        <f>VLOOKUP(B1463,SAOM!B$2:P3004,12,0)</f>
        <v>(35) 3232-1173</v>
      </c>
      <c r="W1463" s="181" t="str">
        <f>VLOOKUP(B1463,SAOM!B$2:O3004,11,0)</f>
        <v>37410-000</v>
      </c>
      <c r="X1463" s="35" t="str">
        <f>VLOOKUP(B1463,SAOM!B$2:Q3004,13,0)</f>
        <v>00:20:0e:10:57:c7</v>
      </c>
      <c r="Y1463" s="28">
        <v>41291</v>
      </c>
      <c r="Z1463" s="44" t="s">
        <v>12526</v>
      </c>
      <c r="AA1463" s="60">
        <v>41295</v>
      </c>
      <c r="AB1463" s="32">
        <f>VLOOKUP(C1463,Relatorios!A$3:B2234,2,0)</f>
        <v>41295</v>
      </c>
      <c r="AC1463" s="49"/>
      <c r="AD1463" s="60" t="str">
        <f>VLOOKUP(B1463,SAOM!B$2:T3004,16,0)</f>
        <v>-</v>
      </c>
      <c r="AE1463" s="60">
        <f t="shared" si="84"/>
        <v>41385</v>
      </c>
      <c r="AF1463" s="60" t="s">
        <v>4492</v>
      </c>
      <c r="AG1463" s="60"/>
      <c r="AH1463" s="187"/>
      <c r="AI1463" s="121"/>
      <c r="AJ1463" s="121"/>
      <c r="AK1463" s="44"/>
    </row>
    <row r="1464" spans="1:37" s="62" customFormat="1" ht="15.75" customHeight="1">
      <c r="A1464" s="43">
        <v>5116</v>
      </c>
      <c r="B1464" s="35">
        <v>5116</v>
      </c>
      <c r="C1464" s="35">
        <v>5116</v>
      </c>
      <c r="D1464" s="35" t="str">
        <f>VLOOKUP(B1464,SAOM!B$2:H3121,7,0)</f>
        <v>SES-TRES-5116</v>
      </c>
      <c r="E1464" s="28">
        <v>41249</v>
      </c>
      <c r="F1464" s="28">
        <f t="shared" si="85"/>
        <v>41294</v>
      </c>
      <c r="G1464" s="28">
        <f>VLOOKUP(B1464,SAOM!B$2:D3008,3,0)</f>
        <v>41294</v>
      </c>
      <c r="H1464" s="28">
        <f t="shared" si="83"/>
        <v>41309</v>
      </c>
      <c r="I1464" s="28" t="s">
        <v>497</v>
      </c>
      <c r="J1464" s="52" t="s">
        <v>511</v>
      </c>
      <c r="K1464" s="35" t="str">
        <f>VLOOKUP(B1464,SAOM!B$2:H3005,4,0)</f>
        <v>Aceito</v>
      </c>
      <c r="L1464" s="52" t="s">
        <v>14647</v>
      </c>
      <c r="M1464" s="52" t="s">
        <v>497</v>
      </c>
      <c r="N1464" s="44" t="s">
        <v>12861</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9" t="str">
        <f>VLOOKUP(B1464,SAOM!B$2:M3005,9,0)</f>
        <v>Vanessa Rocha Ribeiro Penha</v>
      </c>
      <c r="U1464" s="28" t="str">
        <f>VLOOKUP(B1464,SAOM!B$2:N3005,10,0)</f>
        <v>Rua Cel Demetrio, 44 - Bairro Centro</v>
      </c>
      <c r="V1464" s="59" t="str">
        <f>VLOOKUP(B1464,SAOM!B$2:P3005,12,0)</f>
        <v>(35) 3691-1117</v>
      </c>
      <c r="W1464" s="181" t="str">
        <f>VLOOKUP(B1464,SAOM!B$2:O3005,11,0)</f>
        <v>37410-000</v>
      </c>
      <c r="X1464" s="35" t="str">
        <f>VLOOKUP(B1464,SAOM!B$2:Q3005,13,0)</f>
        <v>00:20:0e:10:57:16</v>
      </c>
      <c r="Y1464" s="28">
        <v>41296</v>
      </c>
      <c r="Z1464" s="44" t="s">
        <v>12526</v>
      </c>
      <c r="AA1464" s="60">
        <v>41297</v>
      </c>
      <c r="AB1464" s="32">
        <f>VLOOKUP(C1464,Relatorios!A$3:B2235,2,0)</f>
        <v>41298</v>
      </c>
      <c r="AC1464" s="49"/>
      <c r="AD1464" s="60" t="str">
        <f>VLOOKUP(B1464,SAOM!B$2:T3005,16,0)</f>
        <v>-</v>
      </c>
      <c r="AE1464" s="60">
        <f t="shared" si="84"/>
        <v>41387</v>
      </c>
      <c r="AF1464" s="60" t="s">
        <v>4492</v>
      </c>
      <c r="AG1464" s="60"/>
      <c r="AH1464" s="187"/>
      <c r="AI1464" s="121"/>
      <c r="AJ1464" s="121"/>
      <c r="AK1464" s="44"/>
    </row>
    <row r="1465" spans="1:37" s="62" customFormat="1" ht="15.75" customHeight="1">
      <c r="A1465" s="43">
        <v>5114</v>
      </c>
      <c r="B1465" s="35">
        <v>5114</v>
      </c>
      <c r="C1465" s="35">
        <v>5114</v>
      </c>
      <c r="D1465" s="35" t="str">
        <f>VLOOKUP(B1465,SAOM!B$2:H3122,7,0)</f>
        <v>SES-TRES-5114</v>
      </c>
      <c r="E1465" s="28">
        <v>41249</v>
      </c>
      <c r="F1465" s="28">
        <f t="shared" si="85"/>
        <v>41294</v>
      </c>
      <c r="G1465" s="28">
        <f>VLOOKUP(B1465,SAOM!B$2:D3009,3,0)</f>
        <v>41294</v>
      </c>
      <c r="H1465" s="28">
        <f t="shared" si="83"/>
        <v>41309</v>
      </c>
      <c r="I1465" s="28" t="s">
        <v>497</v>
      </c>
      <c r="J1465" s="52" t="s">
        <v>511</v>
      </c>
      <c r="K1465" s="35" t="str">
        <f>VLOOKUP(B1465,SAOM!B$2:H3006,4,0)</f>
        <v>Aceito</v>
      </c>
      <c r="L1465" s="52" t="s">
        <v>14647</v>
      </c>
      <c r="M1465" s="52" t="s">
        <v>497</v>
      </c>
      <c r="N1465" s="44" t="s">
        <v>12861</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9" t="str">
        <f>VLOOKUP(B1465,SAOM!B$2:M3006,9,0)</f>
        <v>Karyn Machado Porto</v>
      </c>
      <c r="U1465" s="28" t="str">
        <f>VLOOKUP(B1465,SAOM!B$2:N3006,10,0)</f>
        <v>Rua da serenidade, 318 - Bairro Parque das Colinas</v>
      </c>
      <c r="V1465" s="59" t="str">
        <f>VLOOKUP(B1465,SAOM!B$2:P3006,12,0)</f>
        <v>(35) 3232 -5533</v>
      </c>
      <c r="W1465" s="181" t="str">
        <f>VLOOKUP(B1465,SAOM!B$2:O3006,11,0)</f>
        <v>37410-000</v>
      </c>
      <c r="X1465" s="35" t="str">
        <f>VLOOKUP(B1465,SAOM!B$2:Q3006,13,0)</f>
        <v>00:20:0e:10:57:13</v>
      </c>
      <c r="Y1465" s="28">
        <v>41292</v>
      </c>
      <c r="Z1465" s="107" t="s">
        <v>12560</v>
      </c>
      <c r="AA1465" s="60">
        <v>41295</v>
      </c>
      <c r="AB1465" s="32">
        <f>VLOOKUP(C1465,Relatorios!A$3:B2236,2,0)</f>
        <v>41295</v>
      </c>
      <c r="AC1465" s="49"/>
      <c r="AD1465" s="60" t="str">
        <f>VLOOKUP(B1465,SAOM!B$2:T3006,16,0)</f>
        <v>-</v>
      </c>
      <c r="AE1465" s="60">
        <f t="shared" si="84"/>
        <v>41385</v>
      </c>
      <c r="AF1465" s="60" t="s">
        <v>4492</v>
      </c>
      <c r="AG1465" s="60"/>
      <c r="AH1465" s="187"/>
      <c r="AI1465" s="121"/>
      <c r="AJ1465" s="121"/>
      <c r="AK1465" s="44"/>
    </row>
    <row r="1466" spans="1:37" s="62" customFormat="1" ht="15.75" customHeight="1">
      <c r="A1466" s="43">
        <v>5113</v>
      </c>
      <c r="B1466" s="35">
        <v>5113</v>
      </c>
      <c r="C1466" s="35">
        <v>5113</v>
      </c>
      <c r="D1466" s="35" t="str">
        <f>VLOOKUP(B1466,SAOM!B$2:H3123,7,0)</f>
        <v>SES-TRES-5113</v>
      </c>
      <c r="E1466" s="28">
        <v>41249</v>
      </c>
      <c r="F1466" s="28">
        <f t="shared" si="85"/>
        <v>41294</v>
      </c>
      <c r="G1466" s="28">
        <f>VLOOKUP(B1466,SAOM!B$2:D3010,3,0)</f>
        <v>41294</v>
      </c>
      <c r="H1466" s="28">
        <f t="shared" si="83"/>
        <v>41309</v>
      </c>
      <c r="I1466" s="28" t="s">
        <v>497</v>
      </c>
      <c r="J1466" s="52" t="s">
        <v>511</v>
      </c>
      <c r="K1466" s="35" t="str">
        <f>VLOOKUP(B1466,SAOM!B$2:H3007,4,0)</f>
        <v>Aceito</v>
      </c>
      <c r="L1466" s="52" t="s">
        <v>14647</v>
      </c>
      <c r="M1466" s="52" t="s">
        <v>497</v>
      </c>
      <c r="N1466" s="44" t="s">
        <v>12861</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9" t="str">
        <f>VLOOKUP(B1466,SAOM!B$2:M3007,9,0)</f>
        <v>Keli Cristina Tomaz</v>
      </c>
      <c r="U1466" s="28" t="str">
        <f>VLOOKUP(B1466,SAOM!B$2:N3007,10,0)</f>
        <v>Rua Nhá Chica, 345 - Bairro São José</v>
      </c>
      <c r="V1466" s="59" t="str">
        <f>VLOOKUP(B1466,SAOM!B$2:P3007,12,0)</f>
        <v>(35) 3232-1419</v>
      </c>
      <c r="W1466" s="181" t="str">
        <f>VLOOKUP(B1466,SAOM!B$2:O3007,11,0)</f>
        <v>37410-000</v>
      </c>
      <c r="X1466" s="35" t="str">
        <f>VLOOKUP(B1466,SAOM!B$2:Q3007,13,0)</f>
        <v>00:20:0e:10:56:ac</v>
      </c>
      <c r="Y1466" s="28">
        <v>41295</v>
      </c>
      <c r="Z1466" s="44" t="s">
        <v>12560</v>
      </c>
      <c r="AA1466" s="60">
        <v>41296</v>
      </c>
      <c r="AB1466" s="32">
        <f>VLOOKUP(C1466,Relatorios!A$3:B2237,2,0)</f>
        <v>41298</v>
      </c>
      <c r="AC1466" s="49"/>
      <c r="AD1466" s="60" t="str">
        <f>VLOOKUP(B1466,SAOM!B$2:T3007,16,0)</f>
        <v>-</v>
      </c>
      <c r="AE1466" s="60">
        <f t="shared" si="84"/>
        <v>41386</v>
      </c>
      <c r="AF1466" s="60" t="s">
        <v>4492</v>
      </c>
      <c r="AG1466" s="60"/>
      <c r="AH1466" s="187"/>
      <c r="AI1466" s="121"/>
      <c r="AJ1466" s="121"/>
      <c r="AK1466" s="44"/>
    </row>
    <row r="1467" spans="1:37" s="17" customFormat="1" ht="15.75" customHeight="1">
      <c r="A1467" s="43">
        <v>5112</v>
      </c>
      <c r="B1467" s="35">
        <v>5112</v>
      </c>
      <c r="C1467" s="35">
        <v>5112</v>
      </c>
      <c r="D1467" s="37" t="str">
        <f>VLOOKUP(B1467,SAOM!B$2:H3124,7,0)</f>
        <v>SES-TRES-5112</v>
      </c>
      <c r="E1467" s="15">
        <v>41249</v>
      </c>
      <c r="F1467" s="15">
        <f t="shared" si="85"/>
        <v>41294</v>
      </c>
      <c r="G1467" s="15">
        <f>VLOOKUP(B1467,SAOM!B$2:D3011,3,0)</f>
        <v>41294</v>
      </c>
      <c r="H1467" s="15">
        <f t="shared" si="83"/>
        <v>41309</v>
      </c>
      <c r="I1467" s="15" t="s">
        <v>497</v>
      </c>
      <c r="J1467" s="12" t="s">
        <v>511</v>
      </c>
      <c r="K1467" s="37" t="str">
        <f>VLOOKUP(B1467,SAOM!B$2:H3008,4,0)</f>
        <v>Aceito</v>
      </c>
      <c r="L1467" s="12" t="s">
        <v>14647</v>
      </c>
      <c r="M1467" s="12" t="s">
        <v>497</v>
      </c>
      <c r="N1467" s="13" t="s">
        <v>12861</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5" t="str">
        <f>VLOOKUP(B1467,SAOM!B$2:O3008,11,0)</f>
        <v>37410-000</v>
      </c>
      <c r="X1467" s="37" t="str">
        <f>VLOOKUP(B1467,SAOM!B$2:Q3008,13,0)</f>
        <v>00:20:0e:10:56:24</v>
      </c>
      <c r="Y1467" s="15">
        <v>41302</v>
      </c>
      <c r="Z1467" s="44" t="s">
        <v>12560</v>
      </c>
      <c r="AA1467" s="16">
        <v>41302</v>
      </c>
      <c r="AB1467" s="32" t="e">
        <f>VLOOKUP(C1467,Relatorios!A$3:B2238,2,0)</f>
        <v>#N/A</v>
      </c>
      <c r="AC1467" s="45"/>
      <c r="AD1467" s="16" t="str">
        <f>VLOOKUP(B1467,SAOM!B$2:T3008,16,0)</f>
        <v>-</v>
      </c>
      <c r="AE1467" s="16">
        <f t="shared" si="84"/>
        <v>41392</v>
      </c>
      <c r="AF1467" s="16" t="s">
        <v>4492</v>
      </c>
      <c r="AG1467" s="16"/>
      <c r="AH1467" s="51"/>
      <c r="AI1467" s="120"/>
      <c r="AJ1467" s="120"/>
      <c r="AK1467" s="13"/>
    </row>
    <row r="1468" spans="1:37" s="62" customFormat="1" ht="15.75" customHeight="1">
      <c r="A1468" s="43">
        <v>5111</v>
      </c>
      <c r="B1468" s="35">
        <v>5111</v>
      </c>
      <c r="C1468" s="35">
        <v>5111</v>
      </c>
      <c r="D1468" s="35" t="str">
        <f>VLOOKUP(B1468,SAOM!B$2:H3125,7,0)</f>
        <v>SES-TRES-5111</v>
      </c>
      <c r="E1468" s="28">
        <v>41249</v>
      </c>
      <c r="F1468" s="28">
        <f t="shared" si="85"/>
        <v>41294</v>
      </c>
      <c r="G1468" s="28">
        <f>VLOOKUP(B1468,SAOM!B$2:D3012,3,0)</f>
        <v>41294</v>
      </c>
      <c r="H1468" s="28">
        <f t="shared" si="83"/>
        <v>41309</v>
      </c>
      <c r="I1468" s="28" t="s">
        <v>497</v>
      </c>
      <c r="J1468" s="52" t="s">
        <v>511</v>
      </c>
      <c r="K1468" s="35" t="str">
        <f>VLOOKUP(B1468,SAOM!B$2:H3009,4,0)</f>
        <v>Aceito</v>
      </c>
      <c r="L1468" s="52" t="s">
        <v>14647</v>
      </c>
      <c r="M1468" s="52" t="s">
        <v>497</v>
      </c>
      <c r="N1468" s="44" t="s">
        <v>12861</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9" t="str">
        <f>VLOOKUP(B1468,SAOM!B$2:M3009,9,0)</f>
        <v>Rodolfo Francisco</v>
      </c>
      <c r="U1468" s="28" t="str">
        <f>VLOOKUP(B1468,SAOM!B$2:N3009,10,0)</f>
        <v>Rua pedro Rodrigues Chagas, s/n - Bairro Rio do Peixe</v>
      </c>
      <c r="V1468" s="59" t="str">
        <f>VLOOKUP(B1468,SAOM!B$2:P3009,12,0)</f>
        <v>(35)3232- 2267</v>
      </c>
      <c r="W1468" s="181" t="str">
        <f>VLOOKUP(B1468,SAOM!B$2:O3009,11,0)</f>
        <v>37410-000</v>
      </c>
      <c r="X1468" s="35" t="str">
        <f>VLOOKUP(B1468,SAOM!B$2:Q3009,13,0)</f>
        <v>00:20:0E:10:57:0E</v>
      </c>
      <c r="Y1468" s="28">
        <v>41295</v>
      </c>
      <c r="Z1468" s="236" t="s">
        <v>12560</v>
      </c>
      <c r="AA1468" s="60">
        <v>41296</v>
      </c>
      <c r="AB1468" s="32">
        <f>VLOOKUP(C1468,Relatorios!A$3:B2239,2,0)</f>
        <v>41298</v>
      </c>
      <c r="AC1468" s="49"/>
      <c r="AD1468" s="60" t="str">
        <f>VLOOKUP(B1468,SAOM!B$2:T3009,16,0)</f>
        <v>-</v>
      </c>
      <c r="AE1468" s="60">
        <f t="shared" si="84"/>
        <v>41386</v>
      </c>
      <c r="AF1468" s="60" t="s">
        <v>4492</v>
      </c>
      <c r="AG1468" s="60"/>
      <c r="AH1468" s="187"/>
      <c r="AI1468" s="121"/>
      <c r="AJ1468" s="121"/>
      <c r="AK1468" s="44"/>
    </row>
    <row r="1469" spans="1:37" s="17" customFormat="1" ht="15.75" customHeight="1">
      <c r="A1469" s="43">
        <v>5110</v>
      </c>
      <c r="B1469" s="35">
        <v>5110</v>
      </c>
      <c r="C1469" s="35">
        <v>5110</v>
      </c>
      <c r="D1469" s="37" t="str">
        <f>VLOOKUP(B1469,SAOM!B$2:H3126,7,0)</f>
        <v>SES-TRES-5110</v>
      </c>
      <c r="E1469" s="15">
        <v>41249</v>
      </c>
      <c r="F1469" s="15">
        <f t="shared" si="85"/>
        <v>41294</v>
      </c>
      <c r="G1469" s="15">
        <f>VLOOKUP(B1469,SAOM!B$2:D3013,3,0)</f>
        <v>41294</v>
      </c>
      <c r="H1469" s="15">
        <f t="shared" si="83"/>
        <v>41309</v>
      </c>
      <c r="I1469" s="15" t="s">
        <v>497</v>
      </c>
      <c r="J1469" s="12" t="s">
        <v>511</v>
      </c>
      <c r="K1469" s="37" t="str">
        <f>VLOOKUP(B1469,SAOM!B$2:H3010,4,0)</f>
        <v>Aceito</v>
      </c>
      <c r="L1469" s="12" t="s">
        <v>14647</v>
      </c>
      <c r="M1469" s="12" t="s">
        <v>497</v>
      </c>
      <c r="N1469" s="13" t="s">
        <v>12861</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5" t="str">
        <f>VLOOKUP(B1469,SAOM!B$2:O3010,11,0)</f>
        <v>37410-000</v>
      </c>
      <c r="X1469" s="37" t="str">
        <f>VLOOKUP(B1469,SAOM!B$2:Q3010,13,0)</f>
        <v>00:20:0e:10:58:f9</v>
      </c>
      <c r="Y1469" s="15">
        <v>41304</v>
      </c>
      <c r="Z1469" s="236" t="s">
        <v>12560</v>
      </c>
      <c r="AA1469" s="16">
        <v>41304</v>
      </c>
      <c r="AB1469" s="32">
        <v>41304</v>
      </c>
      <c r="AC1469" s="45"/>
      <c r="AD1469" s="16" t="str">
        <f>VLOOKUP(B1469,SAOM!B$2:T3010,16,0)</f>
        <v>-</v>
      </c>
      <c r="AE1469" s="16">
        <f t="shared" si="84"/>
        <v>41394</v>
      </c>
      <c r="AF1469" s="16" t="s">
        <v>4492</v>
      </c>
      <c r="AG1469" s="16"/>
      <c r="AH1469" s="51"/>
      <c r="AI1469" s="120"/>
      <c r="AJ1469" s="120"/>
      <c r="AK1469" s="13"/>
    </row>
    <row r="1470" spans="1:37" s="17" customFormat="1" ht="15.75" customHeight="1">
      <c r="A1470" s="43">
        <v>5109</v>
      </c>
      <c r="B1470" s="35">
        <v>5109</v>
      </c>
      <c r="C1470" s="35">
        <v>5109</v>
      </c>
      <c r="D1470" s="37" t="str">
        <f>VLOOKUP(B1470,SAOM!B$2:H3127,7,0)</f>
        <v>SES-TRES-5109</v>
      </c>
      <c r="E1470" s="15">
        <v>41249</v>
      </c>
      <c r="F1470" s="15">
        <f t="shared" si="85"/>
        <v>41294</v>
      </c>
      <c r="G1470" s="15">
        <f>VLOOKUP(B1470,SAOM!B$2:D3014,3,0)</f>
        <v>41294</v>
      </c>
      <c r="H1470" s="15">
        <f t="shared" si="83"/>
        <v>41309</v>
      </c>
      <c r="I1470" s="15" t="s">
        <v>497</v>
      </c>
      <c r="J1470" s="12" t="s">
        <v>511</v>
      </c>
      <c r="K1470" s="37" t="str">
        <f>VLOOKUP(B1470,SAOM!B$2:H3011,4,0)</f>
        <v>Aceito</v>
      </c>
      <c r="L1470" s="12" t="s">
        <v>14647</v>
      </c>
      <c r="M1470" s="12" t="s">
        <v>497</v>
      </c>
      <c r="N1470" s="13" t="s">
        <v>12861</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5" t="str">
        <f>VLOOKUP(B1470,SAOM!B$2:O3011,11,0)</f>
        <v>37410-000</v>
      </c>
      <c r="X1470" s="37" t="str">
        <f>VLOOKUP(B1470,SAOM!B$2:Q3011,13,0)</f>
        <v>00:20:0e:10:57:98</v>
      </c>
      <c r="Y1470" s="15">
        <v>41297</v>
      </c>
      <c r="Z1470" s="13" t="s">
        <v>12560</v>
      </c>
      <c r="AA1470" s="16">
        <v>41297</v>
      </c>
      <c r="AB1470" s="32">
        <f>VLOOKUP(C1470,Relatorios!A$3:B2241,2,0)</f>
        <v>41299</v>
      </c>
      <c r="AC1470" s="45"/>
      <c r="AD1470" s="16" t="str">
        <f>VLOOKUP(B1470,SAOM!B$2:T3011,16,0)</f>
        <v>-</v>
      </c>
      <c r="AE1470" s="16">
        <f t="shared" si="84"/>
        <v>41387</v>
      </c>
      <c r="AF1470" s="16" t="s">
        <v>4492</v>
      </c>
      <c r="AG1470" s="16"/>
      <c r="AH1470" s="51"/>
      <c r="AI1470" s="120"/>
      <c r="AJ1470" s="120"/>
      <c r="AK1470" s="13"/>
    </row>
    <row r="1471" spans="1:37" s="17" customFormat="1" ht="15.75" customHeight="1">
      <c r="A1471" s="43">
        <v>5115</v>
      </c>
      <c r="B1471" s="35">
        <v>5115</v>
      </c>
      <c r="C1471" s="35">
        <v>5115</v>
      </c>
      <c r="D1471" s="37" t="str">
        <f>VLOOKUP(B1471,SAOM!B$2:H3128,7,0)</f>
        <v>SES-TRES-5115</v>
      </c>
      <c r="E1471" s="15">
        <v>41249</v>
      </c>
      <c r="F1471" s="15">
        <f t="shared" si="85"/>
        <v>41294</v>
      </c>
      <c r="G1471" s="15">
        <f>VLOOKUP(B1471,SAOM!B$2:D3015,3,0)</f>
        <v>41294</v>
      </c>
      <c r="H1471" s="15">
        <f t="shared" si="83"/>
        <v>41309</v>
      </c>
      <c r="I1471" s="15" t="s">
        <v>497</v>
      </c>
      <c r="J1471" s="12" t="s">
        <v>511</v>
      </c>
      <c r="K1471" s="37" t="str">
        <f>VLOOKUP(B1471,SAOM!B$2:H3012,4,0)</f>
        <v>Aceito</v>
      </c>
      <c r="L1471" s="12" t="s">
        <v>14647</v>
      </c>
      <c r="M1471" s="12" t="s">
        <v>497</v>
      </c>
      <c r="N1471" s="13" t="s">
        <v>12861</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5" t="str">
        <f>VLOOKUP(B1471,SAOM!B$2:O3012,11,0)</f>
        <v>37410-000</v>
      </c>
      <c r="X1471" s="37" t="str">
        <f>VLOOKUP(B1471,SAOM!B$2:Q3012,13,0)</f>
        <v>00:20:0E:10:58:03</v>
      </c>
      <c r="Y1471" s="15">
        <v>41304</v>
      </c>
      <c r="Z1471" s="13" t="s">
        <v>12560</v>
      </c>
      <c r="AA1471" s="16">
        <v>41304</v>
      </c>
      <c r="AB1471" s="32">
        <v>41305</v>
      </c>
      <c r="AC1471" s="45"/>
      <c r="AD1471" s="16" t="str">
        <f>VLOOKUP(B1471,SAOM!B$2:T3012,16,0)</f>
        <v>-</v>
      </c>
      <c r="AE1471" s="16">
        <f t="shared" si="84"/>
        <v>41394</v>
      </c>
      <c r="AF1471" s="16" t="s">
        <v>4492</v>
      </c>
      <c r="AG1471" s="16"/>
      <c r="AH1471" s="51"/>
      <c r="AI1471" s="120"/>
      <c r="AJ1471" s="120"/>
      <c r="AK1471" s="13"/>
    </row>
    <row r="1472" spans="1:37" s="17" customFormat="1" ht="15.75" customHeight="1">
      <c r="A1472" s="43">
        <v>5108</v>
      </c>
      <c r="B1472" s="35">
        <v>5108</v>
      </c>
      <c r="C1472" s="35">
        <v>5108</v>
      </c>
      <c r="D1472" s="37" t="str">
        <f>VLOOKUP(B1472,SAOM!B$2:H3129,7,0)</f>
        <v>-</v>
      </c>
      <c r="E1472" s="15">
        <v>41249</v>
      </c>
      <c r="F1472" s="15">
        <f t="shared" si="85"/>
        <v>41294</v>
      </c>
      <c r="G1472" s="15">
        <f>VLOOKUP(B1472,SAOM!B$2:D3016,3,0)</f>
        <v>41294</v>
      </c>
      <c r="H1472" s="15">
        <f t="shared" si="83"/>
        <v>41309</v>
      </c>
      <c r="I1472" s="15" t="s">
        <v>497</v>
      </c>
      <c r="J1472" s="12" t="s">
        <v>1406</v>
      </c>
      <c r="K1472" s="37" t="str">
        <f>VLOOKUP(B1472,SAOM!B$2:H3013,4,0)</f>
        <v>Paralisado</v>
      </c>
      <c r="L1472" s="12" t="s">
        <v>1406</v>
      </c>
      <c r="M1472" s="12" t="s">
        <v>1406</v>
      </c>
      <c r="N1472" s="13" t="s">
        <v>12861</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5"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4"/>
        <v>90</v>
      </c>
      <c r="AF1472" s="16" t="s">
        <v>4492</v>
      </c>
      <c r="AG1472" s="16"/>
      <c r="AH1472" s="51"/>
      <c r="AI1472" s="120"/>
      <c r="AJ1472" s="120"/>
      <c r="AK1472" s="13"/>
    </row>
    <row r="1473" spans="1:37" s="62" customFormat="1" ht="15.75" customHeight="1">
      <c r="A1473" s="43">
        <v>5107</v>
      </c>
      <c r="B1473" s="35">
        <v>5107</v>
      </c>
      <c r="C1473" s="35">
        <v>5107</v>
      </c>
      <c r="D1473" s="35" t="str">
        <f>VLOOKUP(B1473,SAOM!B$2:H3130,7,0)</f>
        <v>SES-TRES-5107</v>
      </c>
      <c r="E1473" s="28">
        <v>41249</v>
      </c>
      <c r="F1473" s="28">
        <f t="shared" si="85"/>
        <v>41294</v>
      </c>
      <c r="G1473" s="28">
        <f>VLOOKUP(B1473,SAOM!B$2:D3017,3,0)</f>
        <v>41294</v>
      </c>
      <c r="H1473" s="28">
        <f t="shared" si="83"/>
        <v>41309</v>
      </c>
      <c r="I1473" s="28" t="s">
        <v>497</v>
      </c>
      <c r="J1473" s="52" t="s">
        <v>511</v>
      </c>
      <c r="K1473" s="35" t="str">
        <f>VLOOKUP(B1473,SAOM!B$2:H3014,4,0)</f>
        <v>Aceito</v>
      </c>
      <c r="L1473" s="52" t="s">
        <v>14647</v>
      </c>
      <c r="M1473" s="52" t="s">
        <v>497</v>
      </c>
      <c r="N1473" s="44" t="s">
        <v>12861</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9" t="str">
        <f>VLOOKUP(B1473,SAOM!B$2:M3014,9,0)</f>
        <v>Leonara Cristine Alves Gomes</v>
      </c>
      <c r="U1473" s="28" t="str">
        <f>VLOOKUP(B1473,SAOM!B$2:N3014,10,0)</f>
        <v>Rua Joaquim Damas, 429 - Bairro Jardim paraiso</v>
      </c>
      <c r="V1473" s="59" t="str">
        <f>VLOOKUP(B1473,SAOM!B$2:P3014,12,0)</f>
        <v>(35) 3231-2552</v>
      </c>
      <c r="W1473" s="181" t="str">
        <f>VLOOKUP(B1473,SAOM!B$2:O3014,11,0)</f>
        <v>37410-000</v>
      </c>
      <c r="X1473" s="35" t="str">
        <f>VLOOKUP(B1473,SAOM!B$2:Q3014,13,0)</f>
        <v>00:20:0e:10:56:58</v>
      </c>
      <c r="Y1473" s="28">
        <v>41292</v>
      </c>
      <c r="Z1473" s="107" t="s">
        <v>12560</v>
      </c>
      <c r="AA1473" s="60">
        <v>41295</v>
      </c>
      <c r="AB1473" s="32">
        <f>VLOOKUP(C1473,Relatorios!A$3:B2244,2,0)</f>
        <v>41295</v>
      </c>
      <c r="AC1473" s="49"/>
      <c r="AD1473" s="60" t="str">
        <f>VLOOKUP(B1473,SAOM!B$2:T3014,16,0)</f>
        <v>-</v>
      </c>
      <c r="AE1473" s="60">
        <f t="shared" si="84"/>
        <v>41385</v>
      </c>
      <c r="AF1473" s="60" t="s">
        <v>4492</v>
      </c>
      <c r="AG1473" s="60"/>
      <c r="AH1473" s="187"/>
      <c r="AI1473" s="121"/>
      <c r="AJ1473" s="121"/>
      <c r="AK1473" s="44"/>
    </row>
    <row r="1474" spans="1:37" s="17" customFormat="1" ht="15.75" customHeight="1">
      <c r="A1474" s="43">
        <v>5106</v>
      </c>
      <c r="B1474" s="35">
        <v>5106</v>
      </c>
      <c r="C1474" s="35">
        <v>5106</v>
      </c>
      <c r="D1474" s="37" t="str">
        <f>VLOOKUP(B1474,SAOM!B$2:H3131,7,0)</f>
        <v>SES-TRES-5106</v>
      </c>
      <c r="E1474" s="15">
        <v>41249</v>
      </c>
      <c r="F1474" s="15">
        <f t="shared" si="85"/>
        <v>41294</v>
      </c>
      <c r="G1474" s="15">
        <f>VLOOKUP(B1474,SAOM!B$2:D3018,3,0)</f>
        <v>41294</v>
      </c>
      <c r="H1474" s="15">
        <f t="shared" si="83"/>
        <v>41309</v>
      </c>
      <c r="I1474" s="15" t="s">
        <v>497</v>
      </c>
      <c r="J1474" s="12" t="s">
        <v>511</v>
      </c>
      <c r="K1474" s="37" t="str">
        <f>VLOOKUP(B1474,SAOM!B$2:H3015,4,0)</f>
        <v>Aceito</v>
      </c>
      <c r="L1474" s="12" t="s">
        <v>14647</v>
      </c>
      <c r="M1474" s="12" t="s">
        <v>497</v>
      </c>
      <c r="N1474" s="13" t="s">
        <v>12861</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5" t="str">
        <f>VLOOKUP(B1474,SAOM!B$2:O3015,11,0)</f>
        <v>37410-000</v>
      </c>
      <c r="X1474" s="37" t="str">
        <f>VLOOKUP(B1474,SAOM!B$2:Q3015,13,0)</f>
        <v>00:20:0e:10:57:5b</v>
      </c>
      <c r="Y1474" s="15">
        <v>41300</v>
      </c>
      <c r="Z1474" s="55" t="s">
        <v>12560</v>
      </c>
      <c r="AA1474" s="16">
        <v>41302</v>
      </c>
      <c r="AB1474" s="32">
        <v>41304</v>
      </c>
      <c r="AC1474" s="45"/>
      <c r="AD1474" s="16" t="str">
        <f>VLOOKUP(B1474,SAOM!B$2:T3015,16,0)</f>
        <v>-</v>
      </c>
      <c r="AE1474" s="16">
        <f t="shared" si="84"/>
        <v>41392</v>
      </c>
      <c r="AF1474" s="16" t="s">
        <v>4492</v>
      </c>
      <c r="AG1474" s="16"/>
      <c r="AH1474" s="51"/>
      <c r="AI1474" s="120"/>
      <c r="AJ1474" s="120"/>
      <c r="AK1474" s="13"/>
    </row>
    <row r="1475" spans="1:37" s="17" customFormat="1" ht="15.75" customHeight="1">
      <c r="A1475" s="43">
        <v>5105</v>
      </c>
      <c r="B1475" s="35">
        <v>5105</v>
      </c>
      <c r="C1475" s="35">
        <v>5105</v>
      </c>
      <c r="D1475" s="37" t="str">
        <f>VLOOKUP(B1475,SAOM!B$2:H3132,7,0)</f>
        <v>SES-TRES-5105</v>
      </c>
      <c r="E1475" s="15">
        <v>41249</v>
      </c>
      <c r="F1475" s="15">
        <f t="shared" si="85"/>
        <v>41294</v>
      </c>
      <c r="G1475" s="15">
        <f>VLOOKUP(B1475,SAOM!B$2:D3019,3,0)</f>
        <v>41294</v>
      </c>
      <c r="H1475" s="15">
        <f t="shared" si="83"/>
        <v>41309</v>
      </c>
      <c r="I1475" s="15" t="s">
        <v>497</v>
      </c>
      <c r="J1475" s="12" t="s">
        <v>511</v>
      </c>
      <c r="K1475" s="37" t="str">
        <f>VLOOKUP(B1475,SAOM!B$2:H3016,4,0)</f>
        <v>Aceito</v>
      </c>
      <c r="L1475" s="12" t="s">
        <v>14647</v>
      </c>
      <c r="M1475" s="12" t="s">
        <v>497</v>
      </c>
      <c r="N1475" s="13" t="s">
        <v>12861</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5" t="str">
        <f>VLOOKUP(B1475,SAOM!B$2:O3016,11,0)</f>
        <v>37410-000</v>
      </c>
      <c r="X1475" s="37" t="str">
        <f>VLOOKUP(B1475,SAOM!B$2:Q3016,13,0)</f>
        <v>00:20:0e:10:56:20</v>
      </c>
      <c r="Y1475" s="15">
        <v>41298</v>
      </c>
      <c r="Z1475" s="13" t="s">
        <v>12526</v>
      </c>
      <c r="AA1475" s="16">
        <v>41298</v>
      </c>
      <c r="AB1475" s="32">
        <f>VLOOKUP(C1475,Relatorios!A$3:B2246,2,0)</f>
        <v>41299</v>
      </c>
      <c r="AC1475" s="45"/>
      <c r="AD1475" s="16" t="str">
        <f>VLOOKUP(B1475,SAOM!B$2:T3016,16,0)</f>
        <v>-</v>
      </c>
      <c r="AE1475" s="16">
        <f t="shared" si="84"/>
        <v>41388</v>
      </c>
      <c r="AF1475" s="16" t="s">
        <v>4492</v>
      </c>
      <c r="AG1475" s="16"/>
      <c r="AH1475" s="51"/>
      <c r="AI1475" s="120"/>
      <c r="AJ1475" s="120"/>
      <c r="AK1475" s="13"/>
    </row>
    <row r="1476" spans="1:37" s="17" customFormat="1" ht="15.75" customHeight="1">
      <c r="A1476" s="43">
        <v>5104</v>
      </c>
      <c r="B1476" s="35">
        <v>5104</v>
      </c>
      <c r="C1476" s="35">
        <v>5104</v>
      </c>
      <c r="D1476" s="37" t="str">
        <f>VLOOKUP(B1476,SAOM!B$2:H3133,7,0)</f>
        <v>SES-TRES-5104</v>
      </c>
      <c r="E1476" s="15">
        <v>41249</v>
      </c>
      <c r="F1476" s="15">
        <f t="shared" si="85"/>
        <v>41294</v>
      </c>
      <c r="G1476" s="15">
        <f>VLOOKUP(B1476,SAOM!B$2:D3020,3,0)</f>
        <v>41294</v>
      </c>
      <c r="H1476" s="15">
        <f t="shared" si="83"/>
        <v>41309</v>
      </c>
      <c r="I1476" s="15" t="s">
        <v>497</v>
      </c>
      <c r="J1476" s="12" t="s">
        <v>511</v>
      </c>
      <c r="K1476" s="37" t="str">
        <f>VLOOKUP(B1476,SAOM!B$2:H3017,4,0)</f>
        <v>Aceito</v>
      </c>
      <c r="L1476" s="12" t="s">
        <v>14647</v>
      </c>
      <c r="M1476" s="12" t="s">
        <v>497</v>
      </c>
      <c r="N1476" s="13" t="s">
        <v>12861</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5" t="str">
        <f>VLOOKUP(B1476,SAOM!B$2:O3017,11,0)</f>
        <v>37410-000</v>
      </c>
      <c r="X1476" s="37" t="str">
        <f>VLOOKUP(B1476,SAOM!B$2:Q3017,13,0)</f>
        <v>00:20:0e:10:58:4e</v>
      </c>
      <c r="Y1476" s="15">
        <v>41303</v>
      </c>
      <c r="Z1476" s="13" t="s">
        <v>12526</v>
      </c>
      <c r="AA1476" s="16">
        <v>41303</v>
      </c>
      <c r="AB1476" s="32">
        <v>41304</v>
      </c>
      <c r="AC1476" s="45"/>
      <c r="AD1476" s="16" t="str">
        <f>VLOOKUP(B1476,SAOM!B$2:T3017,16,0)</f>
        <v>-</v>
      </c>
      <c r="AE1476" s="16">
        <f t="shared" si="84"/>
        <v>41393</v>
      </c>
      <c r="AF1476" s="16" t="s">
        <v>4492</v>
      </c>
      <c r="AG1476" s="16"/>
      <c r="AH1476" s="51"/>
      <c r="AI1476" s="120"/>
      <c r="AJ1476" s="120"/>
      <c r="AK1476" s="13"/>
    </row>
    <row r="1477" spans="1:37" s="17" customFormat="1" ht="15.75" customHeight="1">
      <c r="A1477" s="43">
        <v>5103</v>
      </c>
      <c r="B1477" s="35">
        <v>5103</v>
      </c>
      <c r="C1477" s="35">
        <v>5103</v>
      </c>
      <c r="D1477" s="37" t="str">
        <f>VLOOKUP(B1477,SAOM!B$2:H3134,7,0)</f>
        <v>SES-TRES-5103</v>
      </c>
      <c r="E1477" s="15">
        <v>41249</v>
      </c>
      <c r="F1477" s="15">
        <f t="shared" si="85"/>
        <v>41294</v>
      </c>
      <c r="G1477" s="15">
        <f>VLOOKUP(B1477,SAOM!B$2:D3021,3,0)</f>
        <v>41294</v>
      </c>
      <c r="H1477" s="15">
        <f t="shared" si="83"/>
        <v>41309</v>
      </c>
      <c r="I1477" s="15" t="s">
        <v>497</v>
      </c>
      <c r="J1477" s="12" t="s">
        <v>511</v>
      </c>
      <c r="K1477" s="37" t="str">
        <f>VLOOKUP(B1477,SAOM!B$2:H3018,4,0)</f>
        <v>Aceito</v>
      </c>
      <c r="L1477" s="12" t="s">
        <v>14647</v>
      </c>
      <c r="M1477" s="12" t="s">
        <v>497</v>
      </c>
      <c r="N1477" s="13" t="s">
        <v>12861</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5" t="str">
        <f>VLOOKUP(B1477,SAOM!B$2:O3018,11,0)</f>
        <v>37410-000</v>
      </c>
      <c r="X1477" s="37" t="str">
        <f>VLOOKUP(B1477,SAOM!B$2:Q3018,13,0)</f>
        <v>00:20:0e:10:59:17</v>
      </c>
      <c r="Y1477" s="15">
        <v>41302</v>
      </c>
      <c r="Z1477" s="13" t="s">
        <v>12526</v>
      </c>
      <c r="AA1477" s="16">
        <v>41302</v>
      </c>
      <c r="AB1477" s="32">
        <v>41306</v>
      </c>
      <c r="AC1477" s="45"/>
      <c r="AD1477" s="16" t="str">
        <f>VLOOKUP(B1477,SAOM!B$2:T3018,16,0)</f>
        <v>-</v>
      </c>
      <c r="AE1477" s="16">
        <f t="shared" si="84"/>
        <v>41392</v>
      </c>
      <c r="AF1477" s="16" t="s">
        <v>4492</v>
      </c>
      <c r="AG1477" s="16"/>
      <c r="AH1477" s="51"/>
      <c r="AI1477" s="120"/>
      <c r="AJ1477" s="120"/>
      <c r="AK1477" s="13"/>
    </row>
    <row r="1478" spans="1:37" s="17" customFormat="1" ht="15.75" customHeight="1">
      <c r="A1478" s="43">
        <v>5102</v>
      </c>
      <c r="B1478" s="35">
        <v>5102</v>
      </c>
      <c r="C1478" s="35">
        <v>5102</v>
      </c>
      <c r="D1478" s="37" t="str">
        <f>VLOOKUP(B1478,SAOM!B$2:H3135,7,0)</f>
        <v>SES-TRES-5102</v>
      </c>
      <c r="E1478" s="15">
        <v>41249</v>
      </c>
      <c r="F1478" s="15">
        <f t="shared" si="85"/>
        <v>41294</v>
      </c>
      <c r="G1478" s="15">
        <f>VLOOKUP(B1478,SAOM!B$2:D3022,3,0)</f>
        <v>41294</v>
      </c>
      <c r="H1478" s="15">
        <f t="shared" si="83"/>
        <v>41309</v>
      </c>
      <c r="I1478" s="15" t="s">
        <v>497</v>
      </c>
      <c r="J1478" s="12" t="s">
        <v>744</v>
      </c>
      <c r="K1478" s="37" t="str">
        <f>VLOOKUP(B1478,SAOM!B$2:H3019,4,0)</f>
        <v>Agendado</v>
      </c>
      <c r="L1478" s="12" t="s">
        <v>14647</v>
      </c>
      <c r="M1478" s="12" t="s">
        <v>14647</v>
      </c>
      <c r="N1478" s="13" t="s">
        <v>12861</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5" t="str">
        <f>VLOOKUP(B1478,SAOM!B$2:O3019,11,0)</f>
        <v>37410-000</v>
      </c>
      <c r="X1478" s="37" t="str">
        <f>VLOOKUP(B1478,SAOM!B$2:Q3019,13,0)</f>
        <v>00:20:0e:10:59:63</v>
      </c>
      <c r="Y1478" s="15"/>
      <c r="Z1478" s="13"/>
      <c r="AA1478" s="16"/>
      <c r="AB1478" s="32">
        <v>41305</v>
      </c>
      <c r="AC1478" s="45"/>
      <c r="AD1478" s="16" t="str">
        <f>VLOOKUP(B1478,SAOM!B$2:T3019,16,0)</f>
        <v>-</v>
      </c>
      <c r="AE1478" s="16">
        <f t="shared" si="84"/>
        <v>90</v>
      </c>
      <c r="AF1478" s="16" t="s">
        <v>4492</v>
      </c>
      <c r="AG1478" s="16"/>
      <c r="AH1478" s="51"/>
      <c r="AI1478" s="120"/>
      <c r="AJ1478" s="120"/>
      <c r="AK1478" s="13"/>
    </row>
    <row r="1479" spans="1:37" s="17" customFormat="1" ht="15.75" customHeight="1">
      <c r="A1479" s="43">
        <v>5101</v>
      </c>
      <c r="B1479" s="35">
        <v>5101</v>
      </c>
      <c r="C1479" s="35">
        <v>5101</v>
      </c>
      <c r="D1479" s="37" t="str">
        <f>VLOOKUP(B1479,SAOM!B$2:H3136,7,0)</f>
        <v>SES-TRES-5101</v>
      </c>
      <c r="E1479" s="15">
        <v>41249</v>
      </c>
      <c r="F1479" s="15">
        <f t="shared" si="85"/>
        <v>41294</v>
      </c>
      <c r="G1479" s="15">
        <f>VLOOKUP(B1479,SAOM!B$2:D3023,3,0)</f>
        <v>41294</v>
      </c>
      <c r="H1479" s="15">
        <f t="shared" si="83"/>
        <v>41309</v>
      </c>
      <c r="I1479" s="15" t="s">
        <v>497</v>
      </c>
      <c r="J1479" s="12" t="s">
        <v>511</v>
      </c>
      <c r="K1479" s="37" t="str">
        <f>VLOOKUP(B1479,SAOM!B$2:H3020,4,0)</f>
        <v>Aceito</v>
      </c>
      <c r="L1479" s="12" t="s">
        <v>14647</v>
      </c>
      <c r="M1479" s="12" t="s">
        <v>497</v>
      </c>
      <c r="N1479" s="13" t="s">
        <v>12861</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5" t="str">
        <f>VLOOKUP(B1479,SAOM!B$2:O3020,11,0)</f>
        <v>34410-000</v>
      </c>
      <c r="X1479" s="37" t="str">
        <f>VLOOKUP(B1479,SAOM!B$2:Q3020,13,0)</f>
        <v>00:20:0e:10:58:d1</v>
      </c>
      <c r="Y1479" s="15">
        <v>41300</v>
      </c>
      <c r="Z1479" s="13" t="s">
        <v>12560</v>
      </c>
      <c r="AA1479" s="16">
        <v>41302</v>
      </c>
      <c r="AB1479" s="32">
        <v>41304</v>
      </c>
      <c r="AC1479" s="45"/>
      <c r="AD1479" s="16" t="str">
        <f>VLOOKUP(B1479,SAOM!B$2:T3020,16,0)</f>
        <v>-</v>
      </c>
      <c r="AE1479" s="16">
        <f t="shared" si="84"/>
        <v>41392</v>
      </c>
      <c r="AF1479" s="16" t="s">
        <v>4492</v>
      </c>
      <c r="AG1479" s="16"/>
      <c r="AH1479" s="51"/>
      <c r="AI1479" s="120"/>
      <c r="AJ1479" s="120"/>
      <c r="AK1479" s="13"/>
    </row>
    <row r="1480" spans="1:37" s="17" customFormat="1" ht="15.75" customHeight="1">
      <c r="A1480" s="43">
        <v>5100</v>
      </c>
      <c r="B1480" s="35">
        <v>5100</v>
      </c>
      <c r="C1480" s="35">
        <v>5100</v>
      </c>
      <c r="D1480" s="37" t="str">
        <f>VLOOKUP(B1480,SAOM!B$2:H3137,7,0)</f>
        <v>SES-TOJI-5100</v>
      </c>
      <c r="E1480" s="15">
        <v>41249</v>
      </c>
      <c r="F1480" s="15">
        <f t="shared" si="85"/>
        <v>41294</v>
      </c>
      <c r="G1480" s="15">
        <f>VLOOKUP(B1480,SAOM!B$2:D3024,3,0)</f>
        <v>41294</v>
      </c>
      <c r="H1480" s="15">
        <f t="shared" si="83"/>
        <v>41309</v>
      </c>
      <c r="I1480" s="15" t="s">
        <v>497</v>
      </c>
      <c r="J1480" s="12" t="s">
        <v>511</v>
      </c>
      <c r="K1480" s="37" t="str">
        <f>VLOOKUP(B1480,SAOM!B$2:H3021,4,0)</f>
        <v>Aceito</v>
      </c>
      <c r="L1480" s="12" t="s">
        <v>14647</v>
      </c>
      <c r="M1480" s="12" t="s">
        <v>497</v>
      </c>
      <c r="N1480" s="13" t="s">
        <v>12938</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5" t="str">
        <f>VLOOKUP(B1480,SAOM!B$2:O3021,11,0)</f>
        <v>37563-000</v>
      </c>
      <c r="X1480" s="37" t="str">
        <f>VLOOKUP(B1480,SAOM!B$2:Q3021,13,0)</f>
        <v>00:20:0e:10:57:f5</v>
      </c>
      <c r="Y1480" s="15">
        <v>41304</v>
      </c>
      <c r="Z1480" s="13" t="s">
        <v>13661</v>
      </c>
      <c r="AA1480" s="16">
        <v>41305</v>
      </c>
      <c r="AB1480" s="32">
        <v>41309</v>
      </c>
      <c r="AC1480" s="45"/>
      <c r="AD1480" s="16" t="str">
        <f>VLOOKUP(B1480,SAOM!B$2:T3021,16,0)</f>
        <v>-</v>
      </c>
      <c r="AE1480" s="16">
        <f t="shared" si="84"/>
        <v>41395</v>
      </c>
      <c r="AF1480" s="16" t="s">
        <v>4492</v>
      </c>
      <c r="AG1480" s="16"/>
      <c r="AH1480" s="51"/>
      <c r="AI1480" s="120"/>
      <c r="AJ1480" s="120"/>
      <c r="AK1480" s="13"/>
    </row>
    <row r="1481" spans="1:37" s="17" customFormat="1" ht="15.75" customHeight="1">
      <c r="A1481" s="43">
        <v>5099</v>
      </c>
      <c r="B1481" s="35">
        <v>5099</v>
      </c>
      <c r="C1481" s="35">
        <v>5099</v>
      </c>
      <c r="D1481" s="37" t="str">
        <f>VLOOKUP(B1481,SAOM!B$2:H3138,7,0)</f>
        <v>-</v>
      </c>
      <c r="E1481" s="15">
        <v>41249</v>
      </c>
      <c r="F1481" s="15">
        <f t="shared" si="85"/>
        <v>41294</v>
      </c>
      <c r="G1481" s="15">
        <f>VLOOKUP(B1481,SAOM!B$2:D3025,3,0)</f>
        <v>41294</v>
      </c>
      <c r="H1481" s="15">
        <f t="shared" si="83"/>
        <v>41309</v>
      </c>
      <c r="I1481" s="15" t="s">
        <v>497</v>
      </c>
      <c r="J1481" s="12" t="s">
        <v>744</v>
      </c>
      <c r="K1481" s="37" t="str">
        <f>VLOOKUP(B1481,SAOM!B$2:H3022,4,0)</f>
        <v>A agendar</v>
      </c>
      <c r="L1481" s="12" t="s">
        <v>495</v>
      </c>
      <c r="M1481" s="12" t="s">
        <v>495</v>
      </c>
      <c r="N1481" s="13" t="s">
        <v>12944</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5"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4"/>
        <v>90</v>
      </c>
      <c r="AF1481" s="16" t="s">
        <v>4492</v>
      </c>
      <c r="AG1481" s="16"/>
      <c r="AH1481" s="51"/>
      <c r="AI1481" s="120"/>
      <c r="AJ1481" s="120"/>
      <c r="AK1481" s="13"/>
    </row>
    <row r="1482" spans="1:37" s="72" customFormat="1" ht="15.75" customHeight="1">
      <c r="A1482" s="66">
        <v>5098</v>
      </c>
      <c r="B1482" s="67">
        <v>5098</v>
      </c>
      <c r="C1482" s="196">
        <v>5098</v>
      </c>
      <c r="D1482" s="67" t="str">
        <f>VLOOKUP(B1482,SAOM!B$2:H3139,7,0)</f>
        <v>SES-SERO-5098</v>
      </c>
      <c r="E1482" s="68">
        <v>41249</v>
      </c>
      <c r="F1482" s="68">
        <f t="shared" si="85"/>
        <v>41294</v>
      </c>
      <c r="G1482" s="68">
        <f>VLOOKUP(B1482,SAOM!B$2:D3026,3,0)</f>
        <v>41330</v>
      </c>
      <c r="H1482" s="68">
        <f t="shared" si="83"/>
        <v>41309</v>
      </c>
      <c r="I1482" s="68">
        <v>41305</v>
      </c>
      <c r="J1482" s="69" t="s">
        <v>2335</v>
      </c>
      <c r="K1482" s="67" t="str">
        <f>VLOOKUP(B1482,SAOM!B$2:H3023,4,0)</f>
        <v>Agendado</v>
      </c>
      <c r="L1482" s="69" t="s">
        <v>14647</v>
      </c>
      <c r="M1482" s="69" t="s">
        <v>497</v>
      </c>
      <c r="N1482" s="70" t="s">
        <v>12950</v>
      </c>
      <c r="O1482" s="70" t="str">
        <f>VLOOKUP(N1482,Coordenadas!B$2:C2329,2,0)</f>
        <v>JEQUITINHONHA</v>
      </c>
      <c r="P1482" s="70" t="str">
        <f>VLOOKUP(N1482,Coordenadas!B$2:D2329,3,0)</f>
        <v xml:space="preserve"> 18°36'21.45"S</v>
      </c>
      <c r="Q1482" s="70" t="str">
        <f>VLOOKUP(N1482,Coordenadas!B$2:E2329,4,0)</f>
        <v xml:space="preserve"> 43°23'13.56"O</v>
      </c>
      <c r="R1482" s="67">
        <v>4033</v>
      </c>
      <c r="S1482" s="68" t="s">
        <v>497</v>
      </c>
      <c r="T1482" s="227" t="str">
        <f>VLOOKUP(B1482,SAOM!B$2:M3023,9,0)</f>
        <v xml:space="preserve">Ângela Maria Fonseca Morais / Adelmo Batista </v>
      </c>
      <c r="U1482" s="68" t="str">
        <f>VLOOKUP(B1482,SAOM!B$2:N3023,10,0)</f>
        <v>Rua Irmã Maria de Carvalho - Bairro Centro</v>
      </c>
      <c r="V1482" s="227" t="str">
        <f>VLOOKUP(B1482,SAOM!B$2:P3023,12,0)</f>
        <v>038 3541-1224</v>
      </c>
      <c r="W1482" s="228" t="str">
        <f>VLOOKUP(B1482,SAOM!B$2:O3023,11,0)</f>
        <v>39150-000</v>
      </c>
      <c r="X1482" s="67" t="str">
        <f>VLOOKUP(B1482,SAOM!B$2:Q3023,13,0)</f>
        <v>00:20:0E:10:57:B3</v>
      </c>
      <c r="Y1482" s="68">
        <v>41330</v>
      </c>
      <c r="Z1482" s="70" t="s">
        <v>12560</v>
      </c>
      <c r="AA1482" s="71"/>
      <c r="AB1482" s="239">
        <v>41332</v>
      </c>
      <c r="AC1482" s="50" t="s">
        <v>15975</v>
      </c>
      <c r="AD1482" s="71" t="str">
        <f>VLOOKUP(B1482,SAOM!B$2:T3023,16,0)</f>
        <v>31/01/2013 17:02:26 	Hernan Martins Alves 	Número correto da rua é 88 e o bairro Matozinhos. Acrescentar novo telefone para contato: 38 8809-1574   	Pendência Ativação</v>
      </c>
      <c r="AE1482" s="71">
        <f t="shared" si="84"/>
        <v>90</v>
      </c>
      <c r="AF1482" s="71" t="s">
        <v>4492</v>
      </c>
      <c r="AG1482" s="71"/>
      <c r="AH1482" s="188"/>
      <c r="AI1482" s="122"/>
      <c r="AJ1482" s="122"/>
      <c r="AK1482" s="70"/>
    </row>
    <row r="1483" spans="1:37" s="62" customFormat="1" ht="15.75" customHeight="1">
      <c r="A1483" s="43">
        <v>5097</v>
      </c>
      <c r="B1483" s="35">
        <v>5097</v>
      </c>
      <c r="C1483" s="35">
        <v>5097</v>
      </c>
      <c r="D1483" s="35" t="str">
        <f>VLOOKUP(B1483,SAOM!B$2:H3140,7,0)</f>
        <v>SES-SERO-5097</v>
      </c>
      <c r="E1483" s="28">
        <v>41249</v>
      </c>
      <c r="F1483" s="28">
        <f t="shared" si="85"/>
        <v>41294</v>
      </c>
      <c r="G1483" s="28">
        <f>VLOOKUP(B1483,SAOM!B$2:D3027,3,0)</f>
        <v>41326</v>
      </c>
      <c r="H1483" s="28">
        <f t="shared" si="83"/>
        <v>41309</v>
      </c>
      <c r="I1483" s="28">
        <v>41305</v>
      </c>
      <c r="J1483" s="52" t="s">
        <v>511</v>
      </c>
      <c r="K1483" s="35" t="str">
        <f>VLOOKUP(B1483,SAOM!B$2:H3024,4,0)</f>
        <v>Aceito</v>
      </c>
      <c r="L1483" s="52" t="s">
        <v>14647</v>
      </c>
      <c r="M1483" s="52" t="s">
        <v>497</v>
      </c>
      <c r="N1483" s="44" t="s">
        <v>12950</v>
      </c>
      <c r="O1483" s="44" t="str">
        <f>VLOOKUP(N1483,Coordenadas!B$2:C2330,2,0)</f>
        <v>JEQUITINHONHA</v>
      </c>
      <c r="P1483" s="44" t="str">
        <f>VLOOKUP(N1483,Coordenadas!B$2:D2330,3,0)</f>
        <v xml:space="preserve"> 18°36'21.45"S</v>
      </c>
      <c r="Q1483" s="44" t="str">
        <f>VLOOKUP(N1483,Coordenadas!B$2:E2330,4,0)</f>
        <v xml:space="preserve"> 43°23'13.56"O</v>
      </c>
      <c r="R1483" s="35">
        <v>4033</v>
      </c>
      <c r="S1483" s="28" t="s">
        <v>497</v>
      </c>
      <c r="T1483" s="59" t="str">
        <f>VLOOKUP(B1483,SAOM!B$2:M3024,9,0)</f>
        <v>Mirtes da Conceição Ribeiro / Alisson José Ri</v>
      </c>
      <c r="U1483" s="28" t="str">
        <f>VLOOKUP(B1483,SAOM!B$2:N3024,10,0)</f>
        <v>Rua Alferes Luiz Pinto, S/N - Bairro Centro</v>
      </c>
      <c r="V1483" s="59" t="str">
        <f>VLOOKUP(B1483,SAOM!B$2:P3024,12,0)</f>
        <v>038 3541-1379</v>
      </c>
      <c r="W1483" s="181" t="str">
        <f>VLOOKUP(B1483,SAOM!B$2:O3024,11,0)</f>
        <v>39150-000</v>
      </c>
      <c r="X1483" s="35" t="str">
        <f>VLOOKUP(B1483,SAOM!B$2:Q3024,13,0)</f>
        <v>00:20:0e:10:59:51</v>
      </c>
      <c r="Y1483" s="28">
        <v>41326</v>
      </c>
      <c r="Z1483" s="44" t="s">
        <v>12560</v>
      </c>
      <c r="AA1483" s="60">
        <v>41332</v>
      </c>
      <c r="AB1483" s="61">
        <v>41332</v>
      </c>
      <c r="AC1483" s="49"/>
      <c r="AD1483" s="60"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60">
        <f t="shared" si="84"/>
        <v>41422</v>
      </c>
      <c r="AF1483" s="60" t="s">
        <v>4492</v>
      </c>
      <c r="AG1483" s="60"/>
      <c r="AH1483" s="187"/>
      <c r="AI1483" s="121"/>
      <c r="AJ1483" s="121"/>
      <c r="AK1483" s="44"/>
    </row>
    <row r="1484" spans="1:37" s="62" customFormat="1" ht="15.75" customHeight="1">
      <c r="A1484" s="43">
        <v>5096</v>
      </c>
      <c r="B1484" s="35">
        <v>5096</v>
      </c>
      <c r="C1484" s="196">
        <v>5096</v>
      </c>
      <c r="D1484" s="35" t="str">
        <f>VLOOKUP(B1484,SAOM!B$2:H3141,7,0)</f>
        <v>SES-SERO-5096</v>
      </c>
      <c r="E1484" s="28">
        <v>41249</v>
      </c>
      <c r="F1484" s="28">
        <f t="shared" si="85"/>
        <v>41294</v>
      </c>
      <c r="G1484" s="28">
        <f>VLOOKUP(B1484,SAOM!B$2:D3028,3,0)</f>
        <v>41327</v>
      </c>
      <c r="H1484" s="28">
        <f t="shared" si="83"/>
        <v>41309</v>
      </c>
      <c r="I1484" s="28">
        <v>41305</v>
      </c>
      <c r="J1484" s="52" t="s">
        <v>511</v>
      </c>
      <c r="K1484" s="35" t="str">
        <f>VLOOKUP(B1484,SAOM!B$2:H3025,4,0)</f>
        <v>Aceito</v>
      </c>
      <c r="L1484" s="52" t="s">
        <v>14647</v>
      </c>
      <c r="M1484" s="52" t="s">
        <v>497</v>
      </c>
      <c r="N1484" s="44" t="s">
        <v>12950</v>
      </c>
      <c r="O1484" s="44" t="str">
        <f>VLOOKUP(N1484,Coordenadas!B$2:C2331,2,0)</f>
        <v>JEQUITINHONHA</v>
      </c>
      <c r="P1484" s="44" t="str">
        <f>VLOOKUP(N1484,Coordenadas!B$2:D2331,3,0)</f>
        <v xml:space="preserve"> 18°36'21.45"S</v>
      </c>
      <c r="Q1484" s="44" t="str">
        <f>VLOOKUP(N1484,Coordenadas!B$2:E2331,4,0)</f>
        <v xml:space="preserve"> 43°23'13.56"O</v>
      </c>
      <c r="R1484" s="35">
        <v>4033</v>
      </c>
      <c r="S1484" s="28" t="s">
        <v>497</v>
      </c>
      <c r="T1484" s="59" t="str">
        <f>VLOOKUP(B1484,SAOM!B$2:M3025,9,0)</f>
        <v>Mirtes da Conceição Ribeiro / Alisson José Ri</v>
      </c>
      <c r="U1484" s="28" t="str">
        <f>VLOOKUP(B1484,SAOM!B$2:N3025,10,0)</f>
        <v>Rua Nossa Senhora de Fátima, 59 - Bairro Dist. Deputado Augusto Clementino</v>
      </c>
      <c r="V1484" s="59" t="str">
        <f>VLOOKUP(B1484,SAOM!B$2:P3025,12,0)</f>
        <v>038 3541-1379</v>
      </c>
      <c r="W1484" s="181" t="str">
        <f>VLOOKUP(B1484,SAOM!B$2:O3025,11,0)</f>
        <v>39150-000</v>
      </c>
      <c r="X1484" s="35" t="str">
        <f>VLOOKUP(B1484,SAOM!B$2:Q3025,13,0)</f>
        <v>00:20:0E:10:57:39</v>
      </c>
      <c r="Y1484" s="28">
        <v>41327</v>
      </c>
      <c r="Z1484" s="44" t="s">
        <v>12560</v>
      </c>
      <c r="AA1484" s="60">
        <v>41334</v>
      </c>
      <c r="AB1484" s="61">
        <v>41332</v>
      </c>
      <c r="AC1484" s="49" t="s">
        <v>15913</v>
      </c>
      <c r="AD1484" s="60"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60">
        <f t="shared" si="84"/>
        <v>41424</v>
      </c>
      <c r="AF1484" s="60" t="s">
        <v>4492</v>
      </c>
      <c r="AG1484" s="60"/>
      <c r="AH1484" s="187"/>
      <c r="AI1484" s="121"/>
      <c r="AJ1484" s="121"/>
      <c r="AK1484" s="44"/>
    </row>
    <row r="1485" spans="1:37" s="17" customFormat="1" ht="15.75" customHeight="1">
      <c r="A1485" s="43">
        <v>5095</v>
      </c>
      <c r="B1485" s="35">
        <v>5095</v>
      </c>
      <c r="C1485" s="35">
        <v>5095</v>
      </c>
      <c r="D1485" s="37" t="str">
        <f>VLOOKUP(B1485,SAOM!B$2:H3142,7,0)</f>
        <v>-</v>
      </c>
      <c r="E1485" s="15">
        <v>41249</v>
      </c>
      <c r="F1485" s="15">
        <v>41332</v>
      </c>
      <c r="G1485" s="15">
        <f>VLOOKUP(B1485,SAOM!B$2:D3029,3,0)</f>
        <v>41332</v>
      </c>
      <c r="H1485" s="15">
        <f t="shared" si="83"/>
        <v>41347</v>
      </c>
      <c r="I1485" s="15">
        <v>41305</v>
      </c>
      <c r="J1485" s="238" t="s">
        <v>12443</v>
      </c>
      <c r="K1485" s="37" t="str">
        <f>VLOOKUP(B1485,SAOM!B$2:H3026,4,0)</f>
        <v>A agendar</v>
      </c>
      <c r="L1485" s="12" t="s">
        <v>14647</v>
      </c>
      <c r="M1485" s="12" t="s">
        <v>497</v>
      </c>
      <c r="N1485" s="13" t="s">
        <v>12950</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5" t="str">
        <f>VLOOKUP(B1485,SAOM!B$2:O3026,11,0)</f>
        <v>39150-000</v>
      </c>
      <c r="X1485" s="37" t="str">
        <f>VLOOKUP(B1485,SAOM!B$2:Q3026,13,0)</f>
        <v>-</v>
      </c>
      <c r="Y1485" s="15"/>
      <c r="Z1485" s="13"/>
      <c r="AA1485" s="16"/>
      <c r="AB1485" s="32" t="e">
        <f>VLOOKUP(C1485,Relatorios!A$3:B2256,2,0)</f>
        <v>#N/A</v>
      </c>
      <c r="AC1485" s="45"/>
      <c r="AD1485" s="16" t="str">
        <f>VLOOKUP(B1485,SAOM!B$2:T3026,16,0)</f>
        <v>27/02/2013 13:05:58 	Ivan Santos 	  	Pendência Ativação Resolvida
31/01/2013 17:17:02 	Hernan Martins Alves 	Mirtes confirmou todos os endereços e disse que não há telefone fixo nas localidades, mas informou seu número de celular: 38 9944-2568 e o</v>
      </c>
      <c r="AE1485" s="16">
        <f t="shared" si="84"/>
        <v>90</v>
      </c>
      <c r="AF1485" s="16" t="s">
        <v>4492</v>
      </c>
      <c r="AG1485" s="16"/>
      <c r="AH1485" s="51"/>
      <c r="AI1485" s="120"/>
      <c r="AJ1485" s="120"/>
      <c r="AK1485" s="13"/>
    </row>
    <row r="1486" spans="1:37" s="17" customFormat="1" ht="15.75" customHeight="1">
      <c r="A1486" s="43">
        <v>5094</v>
      </c>
      <c r="B1486" s="35">
        <v>5094</v>
      </c>
      <c r="C1486" s="35">
        <v>5094</v>
      </c>
      <c r="D1486" s="37" t="str">
        <f>VLOOKUP(B1486,SAOM!B$2:H3143,7,0)</f>
        <v>-</v>
      </c>
      <c r="E1486" s="15">
        <v>41249</v>
      </c>
      <c r="F1486" s="15">
        <v>41332</v>
      </c>
      <c r="G1486" s="15">
        <f>VLOOKUP(B1486,SAOM!B$2:D3030,3,0)</f>
        <v>41332</v>
      </c>
      <c r="H1486" s="15">
        <f t="shared" si="83"/>
        <v>41347</v>
      </c>
      <c r="I1486" s="15">
        <v>41305</v>
      </c>
      <c r="J1486" s="238" t="s">
        <v>12443</v>
      </c>
      <c r="K1486" s="37" t="str">
        <f>VLOOKUP(B1486,SAOM!B$2:H3027,4,0)</f>
        <v>A agendar</v>
      </c>
      <c r="L1486" s="12" t="s">
        <v>14647</v>
      </c>
      <c r="M1486" s="12" t="s">
        <v>497</v>
      </c>
      <c r="N1486" s="13" t="s">
        <v>12950</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5" t="str">
        <f>VLOOKUP(B1486,SAOM!B$2:O3027,11,0)</f>
        <v>39150-000</v>
      </c>
      <c r="X1486" s="37" t="str">
        <f>VLOOKUP(B1486,SAOM!B$2:Q3027,13,0)</f>
        <v>-</v>
      </c>
      <c r="Y1486" s="15"/>
      <c r="Z1486" s="13"/>
      <c r="AA1486" s="16"/>
      <c r="AB1486" s="32" t="e">
        <f>VLOOKUP(C1486,Relatorios!A$3:B2257,2,0)</f>
        <v>#N/A</v>
      </c>
      <c r="AC1486" s="45"/>
      <c r="AD1486" s="16" t="str">
        <f>VLOOKUP(B1486,SAOM!B$2:T3027,16,0)</f>
        <v>27/02/2013 13:05:34 	Ivan Santos 	  	Pendência Ativação Resolvida
31/01/2013 17:18:43 	Hernan Martins Alves 	Mirtes confirmou todos os endereços e disse que não há telefone fixo nas localidades, mas informou seu número de celular: 38 9944-2568 e o</v>
      </c>
      <c r="AE1486" s="16">
        <f t="shared" si="84"/>
        <v>90</v>
      </c>
      <c r="AF1486" s="16" t="s">
        <v>4492</v>
      </c>
      <c r="AG1486" s="16"/>
      <c r="AH1486" s="51"/>
      <c r="AI1486" s="120"/>
      <c r="AJ1486" s="120"/>
      <c r="AK1486" s="13"/>
    </row>
    <row r="1487" spans="1:37" s="62" customFormat="1" ht="15.75" customHeight="1">
      <c r="A1487" s="43">
        <v>5093</v>
      </c>
      <c r="B1487" s="35">
        <v>5093</v>
      </c>
      <c r="C1487" s="196">
        <v>5093</v>
      </c>
      <c r="D1487" s="35" t="str">
        <f>VLOOKUP(B1487,SAOM!B$2:H3144,7,0)</f>
        <v>SES-SERO-5093</v>
      </c>
      <c r="E1487" s="28">
        <v>41249</v>
      </c>
      <c r="F1487" s="28">
        <f t="shared" si="85"/>
        <v>41294</v>
      </c>
      <c r="G1487" s="28">
        <f>VLOOKUP(B1487,SAOM!B$2:D3031,3,0)</f>
        <v>41331</v>
      </c>
      <c r="H1487" s="28">
        <f t="shared" si="83"/>
        <v>41309</v>
      </c>
      <c r="I1487" s="28">
        <v>41305</v>
      </c>
      <c r="J1487" s="52" t="s">
        <v>511</v>
      </c>
      <c r="K1487" s="35" t="str">
        <f>VLOOKUP(B1487,SAOM!B$2:H3028,4,0)</f>
        <v>Aceito</v>
      </c>
      <c r="L1487" s="52" t="s">
        <v>14647</v>
      </c>
      <c r="M1487" s="52" t="s">
        <v>497</v>
      </c>
      <c r="N1487" s="44" t="s">
        <v>12950</v>
      </c>
      <c r="O1487" s="44" t="str">
        <f>VLOOKUP(N1487,Coordenadas!B$2:C2334,2,0)</f>
        <v>JEQUITINHONHA</v>
      </c>
      <c r="P1487" s="44" t="str">
        <f>VLOOKUP(N1487,Coordenadas!B$2:D2334,3,0)</f>
        <v xml:space="preserve"> 18°36'21.45"S</v>
      </c>
      <c r="Q1487" s="44" t="str">
        <f>VLOOKUP(N1487,Coordenadas!B$2:E2334,4,0)</f>
        <v xml:space="preserve"> 43°23'13.56"O</v>
      </c>
      <c r="R1487" s="35">
        <v>4033</v>
      </c>
      <c r="S1487" s="28" t="s">
        <v>497</v>
      </c>
      <c r="T1487" s="59" t="str">
        <f>VLOOKUP(B1487,SAOM!B$2:M3028,9,0)</f>
        <v>Mirtes da Conceição Ribeiro / Alisson José Ri</v>
      </c>
      <c r="U1487" s="28" t="str">
        <f>VLOOKUP(B1487,SAOM!B$2:N3028,10,0)</f>
        <v>Rua Ladainha, s/n - Bairro Dist. Pedro Lessa</v>
      </c>
      <c r="V1487" s="59" t="str">
        <f>VLOOKUP(B1487,SAOM!B$2:P3028,12,0)</f>
        <v>038 3541-1379</v>
      </c>
      <c r="W1487" s="181" t="str">
        <f>VLOOKUP(B1487,SAOM!B$2:O3028,11,0)</f>
        <v>39150-000</v>
      </c>
      <c r="X1487" s="35" t="str">
        <f>VLOOKUP(B1487,SAOM!B$2:Q3028,13,0)</f>
        <v>00:20:0E:10:58:60</v>
      </c>
      <c r="Y1487" s="28">
        <v>41331</v>
      </c>
      <c r="Z1487" s="44" t="s">
        <v>12560</v>
      </c>
      <c r="AA1487" s="60">
        <v>41332</v>
      </c>
      <c r="AB1487" s="61">
        <v>41332</v>
      </c>
      <c r="AC1487" s="49"/>
      <c r="AD1487" s="60"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60">
        <f t="shared" si="84"/>
        <v>41422</v>
      </c>
      <c r="AF1487" s="60" t="s">
        <v>4492</v>
      </c>
      <c r="AG1487" s="60"/>
      <c r="AH1487" s="187"/>
      <c r="AI1487" s="121"/>
      <c r="AJ1487" s="121"/>
      <c r="AK1487" s="44"/>
    </row>
    <row r="1488" spans="1:37" s="62" customFormat="1" ht="15.75" customHeight="1">
      <c r="A1488" s="43">
        <v>5092</v>
      </c>
      <c r="B1488" s="35">
        <v>5092</v>
      </c>
      <c r="C1488" s="196">
        <v>5092</v>
      </c>
      <c r="D1488" s="35" t="str">
        <f>VLOOKUP(B1488,SAOM!B$2:H3145,7,0)</f>
        <v>SES-SERO-5092</v>
      </c>
      <c r="E1488" s="28">
        <v>41249</v>
      </c>
      <c r="F1488" s="28">
        <f t="shared" si="85"/>
        <v>41294</v>
      </c>
      <c r="G1488" s="28">
        <f>VLOOKUP(B1488,SAOM!B$2:D3032,3,0)</f>
        <v>41330</v>
      </c>
      <c r="H1488" s="28">
        <f t="shared" si="83"/>
        <v>41309</v>
      </c>
      <c r="I1488" s="28">
        <v>41305</v>
      </c>
      <c r="J1488" s="52" t="s">
        <v>511</v>
      </c>
      <c r="K1488" s="35" t="str">
        <f>VLOOKUP(B1488,SAOM!B$2:H3029,4,0)</f>
        <v>Aceito</v>
      </c>
      <c r="L1488" s="52" t="s">
        <v>14647</v>
      </c>
      <c r="M1488" s="52" t="s">
        <v>497</v>
      </c>
      <c r="N1488" s="44" t="s">
        <v>12950</v>
      </c>
      <c r="O1488" s="44" t="str">
        <f>VLOOKUP(N1488,Coordenadas!B$2:C2335,2,0)</f>
        <v>JEQUITINHONHA</v>
      </c>
      <c r="P1488" s="44" t="str">
        <f>VLOOKUP(N1488,Coordenadas!B$2:D2335,3,0)</f>
        <v xml:space="preserve"> 18°36'21.45"S</v>
      </c>
      <c r="Q1488" s="44" t="str">
        <f>VLOOKUP(N1488,Coordenadas!B$2:E2335,4,0)</f>
        <v xml:space="preserve"> 43°23'13.56"O</v>
      </c>
      <c r="R1488" s="35">
        <v>4033</v>
      </c>
      <c r="S1488" s="28" t="s">
        <v>497</v>
      </c>
      <c r="T1488" s="59" t="str">
        <f>VLOOKUP(B1488,SAOM!B$2:M3029,9,0)</f>
        <v xml:space="preserve">Mirtes da Conceição Ribeiro / * Alisson José </v>
      </c>
      <c r="U1488" s="28" t="str">
        <f>VLOOKUP(B1488,SAOM!B$2:N3029,10,0)</f>
        <v>Rua Coronel João Lemos, 146 - Bairro Morro de Areia</v>
      </c>
      <c r="V1488" s="59" t="str">
        <f>VLOOKUP(B1488,SAOM!B$2:P3029,12,0)</f>
        <v>038 3541-1379</v>
      </c>
      <c r="W1488" s="181" t="str">
        <f>VLOOKUP(B1488,SAOM!B$2:O3029,11,0)</f>
        <v>39150-000</v>
      </c>
      <c r="X1488" s="35" t="str">
        <f>VLOOKUP(B1488,SAOM!B$2:Q3029,13,0)</f>
        <v>00:20:0e:10:57:fa</v>
      </c>
      <c r="Y1488" s="28">
        <v>41330</v>
      </c>
      <c r="Z1488" s="44" t="s">
        <v>12560</v>
      </c>
      <c r="AA1488" s="60">
        <v>41332</v>
      </c>
      <c r="AB1488" s="61">
        <v>41332</v>
      </c>
      <c r="AC1488" s="49"/>
      <c r="AD1488" s="60"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60">
        <f t="shared" si="84"/>
        <v>41422</v>
      </c>
      <c r="AF1488" s="60" t="s">
        <v>4492</v>
      </c>
      <c r="AG1488" s="60"/>
      <c r="AH1488" s="187"/>
      <c r="AI1488" s="121"/>
      <c r="AJ1488" s="121"/>
      <c r="AK1488" s="44"/>
    </row>
    <row r="1489" spans="1:37" s="62" customFormat="1" ht="15.75" customHeight="1">
      <c r="A1489" s="43">
        <v>5091</v>
      </c>
      <c r="B1489" s="35">
        <v>5091</v>
      </c>
      <c r="C1489" s="196">
        <v>5091</v>
      </c>
      <c r="D1489" s="35" t="str">
        <f>VLOOKUP(B1489,SAOM!B$2:H3146,7,0)</f>
        <v>SES-SERO-5091</v>
      </c>
      <c r="E1489" s="28">
        <v>41249</v>
      </c>
      <c r="F1489" s="28">
        <f t="shared" si="85"/>
        <v>41294</v>
      </c>
      <c r="G1489" s="28">
        <f>VLOOKUP(B1489,SAOM!B$2:D3033,3,0)</f>
        <v>41330</v>
      </c>
      <c r="H1489" s="28">
        <f t="shared" si="83"/>
        <v>41309</v>
      </c>
      <c r="I1489" s="28">
        <v>41305</v>
      </c>
      <c r="J1489" s="52" t="s">
        <v>511</v>
      </c>
      <c r="K1489" s="35" t="str">
        <f>VLOOKUP(B1489,SAOM!B$2:H3030,4,0)</f>
        <v>Aceito</v>
      </c>
      <c r="L1489" s="52" t="s">
        <v>14647</v>
      </c>
      <c r="M1489" s="52" t="s">
        <v>497</v>
      </c>
      <c r="N1489" s="44" t="s">
        <v>12950</v>
      </c>
      <c r="O1489" s="44" t="str">
        <f>VLOOKUP(N1489,Coordenadas!B$2:C2336,2,0)</f>
        <v>JEQUITINHONHA</v>
      </c>
      <c r="P1489" s="44" t="str">
        <f>VLOOKUP(N1489,Coordenadas!B$2:D2336,3,0)</f>
        <v xml:space="preserve"> 18°36'21.45"S</v>
      </c>
      <c r="Q1489" s="44" t="str">
        <f>VLOOKUP(N1489,Coordenadas!B$2:E2336,4,0)</f>
        <v xml:space="preserve"> 43°23'13.56"O</v>
      </c>
      <c r="R1489" s="35">
        <v>4033</v>
      </c>
      <c r="S1489" s="28" t="s">
        <v>497</v>
      </c>
      <c r="T1489" s="59" t="str">
        <f>VLOOKUP(B1489,SAOM!B$2:M3030,9,0)</f>
        <v>Mirtes da Conceição Ribeiro / Alisson José Ri</v>
      </c>
      <c r="U1489" s="28" t="str">
        <f>VLOOKUP(B1489,SAOM!B$2:N3030,10,0)</f>
        <v>Rua José Felipe, 125 - Bairro Dist. São Gonçalo do Rio das Pedras</v>
      </c>
      <c r="V1489" s="59" t="str">
        <f>VLOOKUP(B1489,SAOM!B$2:P3030,12,0)</f>
        <v>038 3541-1379</v>
      </c>
      <c r="W1489" s="181" t="str">
        <f>VLOOKUP(B1489,SAOM!B$2:O3030,11,0)</f>
        <v>39150-000</v>
      </c>
      <c r="X1489" s="35" t="str">
        <f>VLOOKUP(B1489,SAOM!B$2:Q3030,13,0)</f>
        <v>00:20:0E:10:59:59</v>
      </c>
      <c r="Y1489" s="28">
        <v>41330</v>
      </c>
      <c r="Z1489" s="44" t="s">
        <v>12560</v>
      </c>
      <c r="AA1489" s="60">
        <v>41332</v>
      </c>
      <c r="AB1489" s="61">
        <v>41331</v>
      </c>
      <c r="AC1489" s="49"/>
      <c r="AD1489" s="60"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60">
        <f t="shared" si="84"/>
        <v>41422</v>
      </c>
      <c r="AF1489" s="60" t="s">
        <v>4492</v>
      </c>
      <c r="AG1489" s="60"/>
      <c r="AH1489" s="187"/>
      <c r="AI1489" s="121"/>
      <c r="AJ1489" s="121"/>
      <c r="AK1489" s="44"/>
    </row>
    <row r="1490" spans="1:37" s="62" customFormat="1" ht="15.75" customHeight="1">
      <c r="A1490" s="43">
        <v>5090</v>
      </c>
      <c r="B1490" s="35">
        <v>5090</v>
      </c>
      <c r="C1490" s="196">
        <v>5090</v>
      </c>
      <c r="D1490" s="35" t="str">
        <f>VLOOKUP(B1490,SAOM!B$2:H3147,7,0)</f>
        <v>SES-SERO-5090</v>
      </c>
      <c r="E1490" s="28">
        <v>41249</v>
      </c>
      <c r="F1490" s="28">
        <f t="shared" si="85"/>
        <v>41294</v>
      </c>
      <c r="G1490" s="28">
        <f>VLOOKUP(B1490,SAOM!B$2:D3034,3,0)</f>
        <v>41330</v>
      </c>
      <c r="H1490" s="28">
        <f t="shared" si="83"/>
        <v>41309</v>
      </c>
      <c r="I1490" s="28">
        <v>41305</v>
      </c>
      <c r="J1490" s="52" t="s">
        <v>511</v>
      </c>
      <c r="K1490" s="35" t="str">
        <f>VLOOKUP(B1490,SAOM!B$2:H3031,4,0)</f>
        <v>Aceito</v>
      </c>
      <c r="L1490" s="52" t="s">
        <v>14647</v>
      </c>
      <c r="M1490" s="52" t="s">
        <v>497</v>
      </c>
      <c r="N1490" s="44" t="s">
        <v>12950</v>
      </c>
      <c r="O1490" s="44" t="str">
        <f>VLOOKUP(N1490,Coordenadas!B$2:C2337,2,0)</f>
        <v>JEQUITINHONHA</v>
      </c>
      <c r="P1490" s="44" t="str">
        <f>VLOOKUP(N1490,Coordenadas!B$2:D2337,3,0)</f>
        <v xml:space="preserve"> 18°36'21.45"S</v>
      </c>
      <c r="Q1490" s="44" t="str">
        <f>VLOOKUP(N1490,Coordenadas!B$2:E2337,4,0)</f>
        <v xml:space="preserve"> 43°23'13.56"O</v>
      </c>
      <c r="R1490" s="35">
        <v>4033</v>
      </c>
      <c r="S1490" s="28" t="s">
        <v>497</v>
      </c>
      <c r="T1490" s="59" t="str">
        <f>VLOOKUP(B1490,SAOM!B$2:M3031,9,0)</f>
        <v xml:space="preserve">Mirtes da Conceição Ribeiro / * Alisson José </v>
      </c>
      <c r="U1490" s="28" t="str">
        <f>VLOOKUP(B1490,SAOM!B$2:N3031,10,0)</f>
        <v>Rua do Cruzeirinho, 330 - Bairro Dist. Milho Verde</v>
      </c>
      <c r="V1490" s="59" t="str">
        <f>VLOOKUP(B1490,SAOM!B$2:P3031,12,0)</f>
        <v>038 3541-1379</v>
      </c>
      <c r="W1490" s="181" t="str">
        <f>VLOOKUP(B1490,SAOM!B$2:O3031,11,0)</f>
        <v>39150-000</v>
      </c>
      <c r="X1490" s="35" t="str">
        <f>VLOOKUP(B1490,SAOM!B$2:Q3031,13,0)</f>
        <v>00:20:0E:10:57:25</v>
      </c>
      <c r="Y1490" s="28">
        <v>41330</v>
      </c>
      <c r="Z1490" s="44" t="s">
        <v>12560</v>
      </c>
      <c r="AA1490" s="60">
        <v>41332</v>
      </c>
      <c r="AB1490" s="61">
        <v>41332</v>
      </c>
      <c r="AC1490" s="49"/>
      <c r="AD1490" s="60"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60">
        <f t="shared" si="84"/>
        <v>41422</v>
      </c>
      <c r="AF1490" s="60" t="s">
        <v>4492</v>
      </c>
      <c r="AG1490" s="60"/>
      <c r="AH1490" s="187"/>
      <c r="AI1490" s="121"/>
      <c r="AJ1490" s="121"/>
      <c r="AK1490" s="44"/>
    </row>
    <row r="1491" spans="1:37" s="17" customFormat="1" ht="15.75" customHeight="1">
      <c r="A1491" s="43">
        <v>5086</v>
      </c>
      <c r="B1491" s="35">
        <v>5086</v>
      </c>
      <c r="C1491" s="35">
        <v>5086</v>
      </c>
      <c r="D1491" s="37" t="str">
        <f>VLOOKUP(B1491,SAOM!B$2:H3148,7,0)</f>
        <v>-</v>
      </c>
      <c r="E1491" s="15">
        <v>41249</v>
      </c>
      <c r="F1491" s="15">
        <f t="shared" si="85"/>
        <v>41294</v>
      </c>
      <c r="G1491" s="15">
        <f>VLOOKUP(B1491,SAOM!B$2:D3035,3,0)</f>
        <v>41294</v>
      </c>
      <c r="H1491" s="15">
        <f t="shared" si="83"/>
        <v>41309</v>
      </c>
      <c r="I1491" s="15" t="s">
        <v>497</v>
      </c>
      <c r="J1491" s="12" t="s">
        <v>744</v>
      </c>
      <c r="K1491" s="37" t="str">
        <f>VLOOKUP(B1491,SAOM!B$2:H3032,4,0)</f>
        <v>Agendado</v>
      </c>
      <c r="L1491" s="12" t="s">
        <v>495</v>
      </c>
      <c r="M1491" s="12" t="s">
        <v>495</v>
      </c>
      <c r="N1491" s="13" t="s">
        <v>12976</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5"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 t="shared" si="84"/>
        <v>90</v>
      </c>
      <c r="AF1491" s="16" t="s">
        <v>4492</v>
      </c>
      <c r="AG1491" s="16"/>
      <c r="AH1491" s="51"/>
      <c r="AI1491" s="120"/>
      <c r="AJ1491" s="120"/>
      <c r="AK1491" s="13"/>
    </row>
    <row r="1492" spans="1:37" s="17" customFormat="1" ht="15.75" customHeight="1">
      <c r="A1492" s="43">
        <v>5085</v>
      </c>
      <c r="B1492" s="35">
        <v>5085</v>
      </c>
      <c r="C1492" s="35">
        <v>5085</v>
      </c>
      <c r="D1492" s="37" t="str">
        <f>VLOOKUP(B1492,SAOM!B$2:H3149,7,0)</f>
        <v>-</v>
      </c>
      <c r="E1492" s="15">
        <v>41249</v>
      </c>
      <c r="F1492" s="15">
        <f t="shared" si="85"/>
        <v>41294</v>
      </c>
      <c r="G1492" s="15">
        <f>VLOOKUP(B1492,SAOM!B$2:D3036,3,0)</f>
        <v>41294</v>
      </c>
      <c r="H1492" s="15">
        <f t="shared" si="83"/>
        <v>41309</v>
      </c>
      <c r="I1492" s="15">
        <v>41337</v>
      </c>
      <c r="J1492" s="12" t="s">
        <v>756</v>
      </c>
      <c r="K1492" s="37" t="str">
        <f>VLOOKUP(B1492,SAOM!B$2:H3033,4,0)</f>
        <v>Paralisado</v>
      </c>
      <c r="L1492" s="12" t="s">
        <v>495</v>
      </c>
      <c r="M1492" s="12" t="s">
        <v>495</v>
      </c>
      <c r="N1492" s="13" t="s">
        <v>9157</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5" t="str">
        <f>VLOOKUP(B1492,SAOM!B$2:O3033,11,0)</f>
        <v>35995-000</v>
      </c>
      <c r="X1492" s="37" t="str">
        <f>VLOOKUP(B1492,SAOM!B$2:Q3033,13,0)</f>
        <v>-</v>
      </c>
      <c r="Y1492" s="15"/>
      <c r="Z1492" s="13"/>
      <c r="AA1492" s="16"/>
      <c r="AB1492" s="32" t="e">
        <f>VLOOKUP(C1492,Relatorios!A$3:B2263,2,0)</f>
        <v>#N/A</v>
      </c>
      <c r="AC1492" s="45"/>
      <c r="AD1492" s="16" t="str">
        <f>VLOOKUP(B1492,SAOM!B$2:T3033,16,0)</f>
        <v>04/03/2013 10:42:06 	Hernan Martins Alves 	Segundo contato com a Ana Claudia no fone: 33 3315-8094 não há nenhuma unidade de atendimento com esse endereço.   	Pendência Ativação</v>
      </c>
      <c r="AE1492" s="16">
        <f t="shared" si="84"/>
        <v>90</v>
      </c>
      <c r="AF1492" s="16" t="s">
        <v>4492</v>
      </c>
      <c r="AG1492" s="16"/>
      <c r="AH1492" s="51"/>
      <c r="AI1492" s="120"/>
      <c r="AJ1492" s="120"/>
      <c r="AK1492" s="13"/>
    </row>
    <row r="1493" spans="1:37" s="17" customFormat="1" ht="15.75" customHeight="1">
      <c r="A1493" s="43">
        <v>5084</v>
      </c>
      <c r="B1493" s="35">
        <v>5084</v>
      </c>
      <c r="C1493" s="35">
        <v>5084</v>
      </c>
      <c r="D1493" s="37" t="str">
        <f>VLOOKUP(B1493,SAOM!B$2:H3150,7,0)</f>
        <v>-</v>
      </c>
      <c r="E1493" s="15">
        <v>41249</v>
      </c>
      <c r="F1493" s="15">
        <f t="shared" ref="F1493:F1524" si="86">E1493+45</f>
        <v>41294</v>
      </c>
      <c r="G1493" s="15">
        <f>VLOOKUP(B1493,SAOM!B$2:D3037,3,0)</f>
        <v>41294</v>
      </c>
      <c r="H1493" s="15">
        <f t="shared" si="83"/>
        <v>41309</v>
      </c>
      <c r="I1493" s="15" t="s">
        <v>497</v>
      </c>
      <c r="J1493" s="12" t="s">
        <v>744</v>
      </c>
      <c r="K1493" s="37" t="str">
        <f>VLOOKUP(B1493,SAOM!B$2:H3034,4,0)</f>
        <v>Agendado</v>
      </c>
      <c r="L1493" s="12" t="s">
        <v>495</v>
      </c>
      <c r="M1493" s="12" t="s">
        <v>495</v>
      </c>
      <c r="N1493" s="13" t="s">
        <v>12976</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5"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4"/>
        <v>90</v>
      </c>
      <c r="AF1493" s="16" t="s">
        <v>4492</v>
      </c>
      <c r="AG1493" s="16"/>
      <c r="AH1493" s="51"/>
      <c r="AI1493" s="120"/>
      <c r="AJ1493" s="120"/>
      <c r="AK1493" s="13"/>
    </row>
    <row r="1494" spans="1:37" s="17" customFormat="1" ht="15.75" customHeight="1">
      <c r="A1494" s="43">
        <v>5083</v>
      </c>
      <c r="B1494" s="35">
        <v>5083</v>
      </c>
      <c r="C1494" s="35">
        <v>5083</v>
      </c>
      <c r="D1494" s="37" t="str">
        <f>VLOOKUP(B1494,SAOM!B$2:H3151,7,0)</f>
        <v>-</v>
      </c>
      <c r="E1494" s="15">
        <v>41249</v>
      </c>
      <c r="F1494" s="15">
        <f t="shared" si="86"/>
        <v>41294</v>
      </c>
      <c r="G1494" s="15">
        <f>VLOOKUP(B1494,SAOM!B$2:D3038,3,0)</f>
        <v>41294</v>
      </c>
      <c r="H1494" s="15">
        <f t="shared" si="83"/>
        <v>41309</v>
      </c>
      <c r="I1494" s="15" t="s">
        <v>497</v>
      </c>
      <c r="J1494" s="12" t="s">
        <v>744</v>
      </c>
      <c r="K1494" s="37" t="str">
        <f>VLOOKUP(B1494,SAOM!B$2:H3035,4,0)</f>
        <v>Agendado</v>
      </c>
      <c r="L1494" s="12" t="s">
        <v>495</v>
      </c>
      <c r="M1494" s="12" t="s">
        <v>495</v>
      </c>
      <c r="N1494" s="13" t="s">
        <v>12976</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5"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4"/>
        <v>90</v>
      </c>
      <c r="AF1494" s="16" t="s">
        <v>4492</v>
      </c>
      <c r="AG1494" s="16"/>
      <c r="AH1494" s="51"/>
      <c r="AI1494" s="120"/>
      <c r="AJ1494" s="120"/>
      <c r="AK1494" s="13"/>
    </row>
    <row r="1495" spans="1:37" s="17" customFormat="1" ht="15.75" customHeight="1">
      <c r="A1495" s="43">
        <v>5082</v>
      </c>
      <c r="B1495" s="35">
        <v>5082</v>
      </c>
      <c r="C1495" s="35">
        <v>5082</v>
      </c>
      <c r="D1495" s="37" t="str">
        <f>VLOOKUP(B1495,SAOM!B$2:H3152,7,0)</f>
        <v>-</v>
      </c>
      <c r="E1495" s="15">
        <v>41249</v>
      </c>
      <c r="F1495" s="15">
        <f t="shared" si="86"/>
        <v>41294</v>
      </c>
      <c r="G1495" s="15">
        <f>VLOOKUP(B1495,SAOM!B$2:D3039,3,0)</f>
        <v>41294</v>
      </c>
      <c r="H1495" s="15">
        <f t="shared" si="83"/>
        <v>41309</v>
      </c>
      <c r="I1495" s="15" t="s">
        <v>497</v>
      </c>
      <c r="J1495" s="12" t="s">
        <v>744</v>
      </c>
      <c r="K1495" s="37" t="str">
        <f>VLOOKUP(B1495,SAOM!B$2:H3036,4,0)</f>
        <v>Agendado</v>
      </c>
      <c r="L1495" s="12" t="s">
        <v>495</v>
      </c>
      <c r="M1495" s="12" t="s">
        <v>495</v>
      </c>
      <c r="N1495" s="13" t="s">
        <v>12976</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5"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4"/>
        <v>90</v>
      </c>
      <c r="AF1495" s="16" t="s">
        <v>4492</v>
      </c>
      <c r="AG1495" s="16"/>
      <c r="AH1495" s="51"/>
      <c r="AI1495" s="120"/>
      <c r="AJ1495" s="120"/>
      <c r="AK1495" s="13"/>
    </row>
    <row r="1496" spans="1:37" s="17" customFormat="1" ht="15.75" customHeight="1">
      <c r="A1496" s="43">
        <v>5081</v>
      </c>
      <c r="B1496" s="35">
        <v>5081</v>
      </c>
      <c r="C1496" s="35">
        <v>5081</v>
      </c>
      <c r="D1496" s="37" t="str">
        <f>VLOOKUP(B1496,SAOM!B$2:H3153,7,0)</f>
        <v>-</v>
      </c>
      <c r="E1496" s="15">
        <v>41249</v>
      </c>
      <c r="F1496" s="15">
        <f t="shared" si="86"/>
        <v>41294</v>
      </c>
      <c r="G1496" s="15">
        <f>VLOOKUP(B1496,SAOM!B$2:D3040,3,0)</f>
        <v>41294</v>
      </c>
      <c r="H1496" s="15">
        <f t="shared" si="83"/>
        <v>41309</v>
      </c>
      <c r="I1496" s="15" t="s">
        <v>497</v>
      </c>
      <c r="J1496" s="12" t="s">
        <v>744</v>
      </c>
      <c r="K1496" s="37" t="str">
        <f>VLOOKUP(B1496,SAOM!B$2:H3037,4,0)</f>
        <v>Agendado</v>
      </c>
      <c r="L1496" s="12" t="s">
        <v>495</v>
      </c>
      <c r="M1496" s="12" t="s">
        <v>495</v>
      </c>
      <c r="N1496" s="13" t="s">
        <v>12976</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5"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 t="shared" si="84"/>
        <v>90</v>
      </c>
      <c r="AF1496" s="16" t="s">
        <v>4492</v>
      </c>
      <c r="AG1496" s="16"/>
      <c r="AH1496" s="51"/>
      <c r="AI1496" s="120"/>
      <c r="AJ1496" s="120"/>
      <c r="AK1496" s="13"/>
    </row>
    <row r="1497" spans="1:37" s="17" customFormat="1" ht="15.75" customHeight="1">
      <c r="A1497" s="43">
        <v>5080</v>
      </c>
      <c r="B1497" s="35">
        <v>5080</v>
      </c>
      <c r="C1497" s="35">
        <v>5080</v>
      </c>
      <c r="D1497" s="37" t="str">
        <f>VLOOKUP(B1497,SAOM!B$2:H3154,7,0)</f>
        <v>-</v>
      </c>
      <c r="E1497" s="15">
        <v>41249</v>
      </c>
      <c r="F1497" s="15">
        <f t="shared" si="86"/>
        <v>41294</v>
      </c>
      <c r="G1497" s="15">
        <f>VLOOKUP(B1497,SAOM!B$2:D3041,3,0)</f>
        <v>41294</v>
      </c>
      <c r="H1497" s="15">
        <f t="shared" si="83"/>
        <v>41309</v>
      </c>
      <c r="I1497" s="15" t="s">
        <v>497</v>
      </c>
      <c r="J1497" s="12" t="s">
        <v>744</v>
      </c>
      <c r="K1497" s="37" t="str">
        <f>VLOOKUP(B1497,SAOM!B$2:H3038,4,0)</f>
        <v>Agendado</v>
      </c>
      <c r="L1497" s="12" t="s">
        <v>495</v>
      </c>
      <c r="M1497" s="12" t="s">
        <v>495</v>
      </c>
      <c r="N1497" s="13" t="s">
        <v>12976</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5"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4"/>
        <v>90</v>
      </c>
      <c r="AF1497" s="16" t="s">
        <v>4492</v>
      </c>
      <c r="AG1497" s="16"/>
      <c r="AH1497" s="51"/>
      <c r="AI1497" s="120"/>
      <c r="AJ1497" s="120"/>
      <c r="AK1497" s="13"/>
    </row>
    <row r="1498" spans="1:37" s="17" customFormat="1" ht="15.75" customHeight="1">
      <c r="A1498" s="43">
        <v>5077</v>
      </c>
      <c r="B1498" s="35">
        <v>5077</v>
      </c>
      <c r="C1498" s="35">
        <v>5077</v>
      </c>
      <c r="D1498" s="37" t="str">
        <f>VLOOKUP(B1498,SAOM!B$2:H3155,7,0)</f>
        <v>-</v>
      </c>
      <c r="E1498" s="15">
        <v>41249</v>
      </c>
      <c r="F1498" s="15">
        <f t="shared" si="86"/>
        <v>41294</v>
      </c>
      <c r="G1498" s="15">
        <f>VLOOKUP(B1498,SAOM!B$2:D3042,3,0)</f>
        <v>41294</v>
      </c>
      <c r="H1498" s="15">
        <f t="shared" si="83"/>
        <v>41309</v>
      </c>
      <c r="I1498" s="15" t="s">
        <v>497</v>
      </c>
      <c r="J1498" s="12" t="s">
        <v>744</v>
      </c>
      <c r="K1498" s="37" t="str">
        <f>VLOOKUP(B1498,SAOM!B$2:H3039,4,0)</f>
        <v>Agendado</v>
      </c>
      <c r="L1498" s="12" t="s">
        <v>495</v>
      </c>
      <c r="M1498" s="12" t="s">
        <v>495</v>
      </c>
      <c r="N1498" s="13" t="s">
        <v>12976</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5"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 t="shared" si="84"/>
        <v>90</v>
      </c>
      <c r="AF1498" s="16" t="s">
        <v>4492</v>
      </c>
      <c r="AG1498" s="16"/>
      <c r="AH1498" s="51"/>
      <c r="AI1498" s="120"/>
      <c r="AJ1498" s="120"/>
      <c r="AK1498" s="13"/>
    </row>
    <row r="1499" spans="1:37" s="17" customFormat="1" ht="15.75" customHeight="1">
      <c r="A1499" s="43">
        <v>5076</v>
      </c>
      <c r="B1499" s="35">
        <v>5076</v>
      </c>
      <c r="C1499" s="35">
        <v>5076</v>
      </c>
      <c r="D1499" s="37" t="str">
        <f>VLOOKUP(B1499,SAOM!B$2:H3156,7,0)</f>
        <v>-</v>
      </c>
      <c r="E1499" s="15">
        <v>41249</v>
      </c>
      <c r="F1499" s="15">
        <f t="shared" si="86"/>
        <v>41294</v>
      </c>
      <c r="G1499" s="15">
        <f>VLOOKUP(B1499,SAOM!B$2:D3043,3,0)</f>
        <v>41294</v>
      </c>
      <c r="H1499" s="15">
        <f t="shared" si="83"/>
        <v>41309</v>
      </c>
      <c r="I1499" s="15" t="s">
        <v>497</v>
      </c>
      <c r="J1499" s="12" t="s">
        <v>744</v>
      </c>
      <c r="K1499" s="37" t="str">
        <f>VLOOKUP(B1499,SAOM!B$2:H3040,4,0)</f>
        <v>Agendado</v>
      </c>
      <c r="L1499" s="12" t="s">
        <v>495</v>
      </c>
      <c r="M1499" s="12" t="s">
        <v>495</v>
      </c>
      <c r="N1499" s="13" t="s">
        <v>1775</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5"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4"/>
        <v>90</v>
      </c>
      <c r="AF1499" s="16" t="s">
        <v>4492</v>
      </c>
      <c r="AG1499" s="16"/>
      <c r="AH1499" s="51"/>
      <c r="AI1499" s="120"/>
      <c r="AJ1499" s="120"/>
      <c r="AK1499" s="13"/>
    </row>
    <row r="1500" spans="1:37" s="17" customFormat="1" ht="15.75" customHeight="1">
      <c r="A1500" s="43">
        <v>5075</v>
      </c>
      <c r="B1500" s="35">
        <v>5075</v>
      </c>
      <c r="C1500" s="35">
        <v>5075</v>
      </c>
      <c r="D1500" s="37" t="str">
        <f>VLOOKUP(B1500,SAOM!B$2:H3157,7,0)</f>
        <v>-</v>
      </c>
      <c r="E1500" s="15">
        <v>41249</v>
      </c>
      <c r="F1500" s="15">
        <f t="shared" si="86"/>
        <v>41294</v>
      </c>
      <c r="G1500" s="15">
        <f>VLOOKUP(B1500,SAOM!B$2:D3044,3,0)</f>
        <v>41294</v>
      </c>
      <c r="H1500" s="15">
        <f t="shared" si="83"/>
        <v>41309</v>
      </c>
      <c r="I1500" s="15" t="s">
        <v>497</v>
      </c>
      <c r="J1500" s="12" t="s">
        <v>744</v>
      </c>
      <c r="K1500" s="37" t="str">
        <f>VLOOKUP(B1500,SAOM!B$2:H3041,4,0)</f>
        <v>Agendado</v>
      </c>
      <c r="L1500" s="12" t="s">
        <v>495</v>
      </c>
      <c r="M1500" s="12" t="s">
        <v>495</v>
      </c>
      <c r="N1500" s="13" t="s">
        <v>1775</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5"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4"/>
        <v>90</v>
      </c>
      <c r="AF1500" s="16" t="s">
        <v>4492</v>
      </c>
      <c r="AG1500" s="16"/>
      <c r="AH1500" s="51"/>
      <c r="AI1500" s="120"/>
      <c r="AJ1500" s="120"/>
      <c r="AK1500" s="13"/>
    </row>
    <row r="1501" spans="1:37" s="17" customFormat="1" ht="15.75" customHeight="1">
      <c r="A1501" s="43">
        <v>5074</v>
      </c>
      <c r="B1501" s="35">
        <v>5074</v>
      </c>
      <c r="C1501" s="35">
        <v>5074</v>
      </c>
      <c r="D1501" s="37" t="str">
        <f>VLOOKUP(B1501,SAOM!B$2:H3158,7,0)</f>
        <v>-</v>
      </c>
      <c r="E1501" s="15">
        <v>41249</v>
      </c>
      <c r="F1501" s="15">
        <f t="shared" si="86"/>
        <v>41294</v>
      </c>
      <c r="G1501" s="15">
        <f>VLOOKUP(B1501,SAOM!B$2:D3045,3,0)</f>
        <v>41294</v>
      </c>
      <c r="H1501" s="15">
        <f t="shared" si="83"/>
        <v>41309</v>
      </c>
      <c r="I1501" s="15" t="s">
        <v>497</v>
      </c>
      <c r="J1501" s="12" t="s">
        <v>744</v>
      </c>
      <c r="K1501" s="37" t="str">
        <f>VLOOKUP(B1501,SAOM!B$2:H3042,4,0)</f>
        <v>Agendado</v>
      </c>
      <c r="L1501" s="12" t="s">
        <v>495</v>
      </c>
      <c r="M1501" s="12" t="s">
        <v>495</v>
      </c>
      <c r="N1501" s="13" t="s">
        <v>12998</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5"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4"/>
        <v>90</v>
      </c>
      <c r="AF1501" s="16" t="s">
        <v>4492</v>
      </c>
      <c r="AG1501" s="16"/>
      <c r="AH1501" s="51"/>
      <c r="AI1501" s="120"/>
      <c r="AJ1501" s="120"/>
      <c r="AK1501" s="13"/>
    </row>
    <row r="1502" spans="1:37" s="17" customFormat="1" ht="15.75" customHeight="1">
      <c r="A1502" s="43">
        <v>5073</v>
      </c>
      <c r="B1502" s="35">
        <v>5073</v>
      </c>
      <c r="C1502" s="35">
        <v>5073</v>
      </c>
      <c r="D1502" s="37" t="str">
        <f>VLOOKUP(B1502,SAOM!B$2:H3159,7,0)</f>
        <v>-</v>
      </c>
      <c r="E1502" s="15">
        <v>41249</v>
      </c>
      <c r="F1502" s="15">
        <f t="shared" si="86"/>
        <v>41294</v>
      </c>
      <c r="G1502" s="15">
        <f>VLOOKUP(B1502,SAOM!B$2:D3046,3,0)</f>
        <v>41294</v>
      </c>
      <c r="H1502" s="15">
        <f t="shared" si="83"/>
        <v>41309</v>
      </c>
      <c r="I1502" s="15" t="s">
        <v>497</v>
      </c>
      <c r="J1502" s="12" t="s">
        <v>744</v>
      </c>
      <c r="K1502" s="37" t="str">
        <f>VLOOKUP(B1502,SAOM!B$2:H3043,4,0)</f>
        <v>Agendado</v>
      </c>
      <c r="L1502" s="12" t="s">
        <v>495</v>
      </c>
      <c r="M1502" s="12" t="s">
        <v>495</v>
      </c>
      <c r="N1502" s="13" t="s">
        <v>12998</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5"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4"/>
        <v>90</v>
      </c>
      <c r="AF1502" s="16" t="s">
        <v>4492</v>
      </c>
      <c r="AG1502" s="16"/>
      <c r="AH1502" s="51"/>
      <c r="AI1502" s="120"/>
      <c r="AJ1502" s="120"/>
      <c r="AK1502" s="13"/>
    </row>
    <row r="1503" spans="1:37" s="17" customFormat="1" ht="15.75" customHeight="1">
      <c r="A1503" s="43">
        <v>5072</v>
      </c>
      <c r="B1503" s="35">
        <v>5072</v>
      </c>
      <c r="C1503" s="35">
        <v>5072</v>
      </c>
      <c r="D1503" s="37" t="str">
        <f>VLOOKUP(B1503,SAOM!B$2:H3160,7,0)</f>
        <v>-</v>
      </c>
      <c r="E1503" s="15">
        <v>41249</v>
      </c>
      <c r="F1503" s="15">
        <f t="shared" si="86"/>
        <v>41294</v>
      </c>
      <c r="G1503" s="15">
        <f>VLOOKUP(B1503,SAOM!B$2:D3047,3,0)</f>
        <v>41294</v>
      </c>
      <c r="H1503" s="15">
        <f t="shared" si="83"/>
        <v>41309</v>
      </c>
      <c r="I1503" s="15" t="s">
        <v>497</v>
      </c>
      <c r="J1503" s="12" t="s">
        <v>744</v>
      </c>
      <c r="K1503" s="37" t="str">
        <f>VLOOKUP(B1503,SAOM!B$2:H3044,4,0)</f>
        <v>Agendado</v>
      </c>
      <c r="L1503" s="12" t="s">
        <v>495</v>
      </c>
      <c r="M1503" s="12" t="s">
        <v>495</v>
      </c>
      <c r="N1503" s="13" t="s">
        <v>12998</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5"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4"/>
        <v>90</v>
      </c>
      <c r="AF1503" s="16" t="s">
        <v>4492</v>
      </c>
      <c r="AG1503" s="16"/>
      <c r="AH1503" s="51"/>
      <c r="AI1503" s="120"/>
      <c r="AJ1503" s="120"/>
      <c r="AK1503" s="13"/>
    </row>
    <row r="1504" spans="1:37" s="17" customFormat="1" ht="15.75" customHeight="1">
      <c r="A1504" s="43">
        <v>5071</v>
      </c>
      <c r="B1504" s="35">
        <v>5071</v>
      </c>
      <c r="C1504" s="35">
        <v>5071</v>
      </c>
      <c r="D1504" s="37" t="str">
        <f>VLOOKUP(B1504,SAOM!B$2:H3161,7,0)</f>
        <v>-</v>
      </c>
      <c r="E1504" s="15">
        <v>41249</v>
      </c>
      <c r="F1504" s="15">
        <f t="shared" si="86"/>
        <v>41294</v>
      </c>
      <c r="G1504" s="15">
        <f>VLOOKUP(B1504,SAOM!B$2:D3048,3,0)</f>
        <v>41294</v>
      </c>
      <c r="H1504" s="15">
        <f t="shared" ref="H1504:H1567" si="87">F1504+15</f>
        <v>41309</v>
      </c>
      <c r="I1504" s="15" t="s">
        <v>497</v>
      </c>
      <c r="J1504" s="12" t="s">
        <v>744</v>
      </c>
      <c r="K1504" s="37" t="str">
        <f>VLOOKUP(B1504,SAOM!B$2:H3045,4,0)</f>
        <v>Agendado</v>
      </c>
      <c r="L1504" s="12" t="s">
        <v>495</v>
      </c>
      <c r="M1504" s="12" t="s">
        <v>495</v>
      </c>
      <c r="N1504" s="13" t="s">
        <v>12998</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5"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ref="AE1504:AE1567" si="88">AA1504+90</f>
        <v>90</v>
      </c>
      <c r="AF1504" s="16" t="s">
        <v>4492</v>
      </c>
      <c r="AG1504" s="16"/>
      <c r="AH1504" s="51"/>
      <c r="AI1504" s="120"/>
      <c r="AJ1504" s="120"/>
      <c r="AK1504" s="13"/>
    </row>
    <row r="1505" spans="1:37" s="17" customFormat="1" ht="15.75" customHeight="1">
      <c r="A1505" s="43">
        <v>5070</v>
      </c>
      <c r="B1505" s="35">
        <v>5070</v>
      </c>
      <c r="C1505" s="35">
        <v>5070</v>
      </c>
      <c r="D1505" s="37" t="str">
        <f>VLOOKUP(B1505,SAOM!B$2:H3162,7,0)</f>
        <v>-</v>
      </c>
      <c r="E1505" s="15">
        <v>41249</v>
      </c>
      <c r="F1505" s="15">
        <f t="shared" si="86"/>
        <v>41294</v>
      </c>
      <c r="G1505" s="15">
        <f>VLOOKUP(B1505,SAOM!B$2:D3049,3,0)</f>
        <v>41294</v>
      </c>
      <c r="H1505" s="15">
        <f t="shared" si="87"/>
        <v>41309</v>
      </c>
      <c r="I1505" s="15" t="s">
        <v>497</v>
      </c>
      <c r="J1505" s="12" t="s">
        <v>744</v>
      </c>
      <c r="K1505" s="37" t="str">
        <f>VLOOKUP(B1505,SAOM!B$2:H3046,4,0)</f>
        <v>Agendado</v>
      </c>
      <c r="L1505" s="12" t="s">
        <v>495</v>
      </c>
      <c r="M1505" s="12" t="s">
        <v>495</v>
      </c>
      <c r="N1505" s="13" t="s">
        <v>12998</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5"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8"/>
        <v>90</v>
      </c>
      <c r="AF1505" s="16" t="s">
        <v>4492</v>
      </c>
      <c r="AG1505" s="16"/>
      <c r="AH1505" s="51"/>
      <c r="AI1505" s="120"/>
      <c r="AJ1505" s="120"/>
      <c r="AK1505" s="13"/>
    </row>
    <row r="1506" spans="1:37" s="17" customFormat="1" ht="15.75" customHeight="1">
      <c r="A1506" s="43">
        <v>5069</v>
      </c>
      <c r="B1506" s="35">
        <v>5069</v>
      </c>
      <c r="C1506" s="35">
        <v>5069</v>
      </c>
      <c r="D1506" s="37" t="str">
        <f>VLOOKUP(B1506,SAOM!B$2:H3163,7,0)</f>
        <v>-</v>
      </c>
      <c r="E1506" s="15">
        <v>41249</v>
      </c>
      <c r="F1506" s="15">
        <f t="shared" si="86"/>
        <v>41294</v>
      </c>
      <c r="G1506" s="15">
        <f>VLOOKUP(B1506,SAOM!B$2:D3050,3,0)</f>
        <v>41294</v>
      </c>
      <c r="H1506" s="15">
        <f t="shared" si="87"/>
        <v>41309</v>
      </c>
      <c r="I1506" s="15" t="s">
        <v>497</v>
      </c>
      <c r="J1506" s="12" t="s">
        <v>744</v>
      </c>
      <c r="K1506" s="37" t="str">
        <f>VLOOKUP(B1506,SAOM!B$2:H3047,4,0)</f>
        <v>Agendado</v>
      </c>
      <c r="L1506" s="12" t="s">
        <v>495</v>
      </c>
      <c r="M1506" s="12" t="s">
        <v>495</v>
      </c>
      <c r="N1506" s="13" t="s">
        <v>12998</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5"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8"/>
        <v>90</v>
      </c>
      <c r="AF1506" s="16" t="s">
        <v>4492</v>
      </c>
      <c r="AG1506" s="16"/>
      <c r="AH1506" s="51"/>
      <c r="AI1506" s="120"/>
      <c r="AJ1506" s="120"/>
      <c r="AK1506" s="13"/>
    </row>
    <row r="1507" spans="1:37" s="17" customFormat="1" ht="15.75" customHeight="1">
      <c r="A1507" s="43">
        <v>5068</v>
      </c>
      <c r="B1507" s="35">
        <v>5068</v>
      </c>
      <c r="C1507" s="35">
        <v>5068</v>
      </c>
      <c r="D1507" s="37" t="str">
        <f>VLOOKUP(B1507,SAOM!B$2:H3164,7,0)</f>
        <v>SES-PEVA-5068</v>
      </c>
      <c r="E1507" s="15">
        <v>41249</v>
      </c>
      <c r="F1507" s="15">
        <f t="shared" si="86"/>
        <v>41294</v>
      </c>
      <c r="G1507" s="15">
        <f>VLOOKUP(B1507,SAOM!B$2:D3051,3,0)</f>
        <v>41294</v>
      </c>
      <c r="H1507" s="15">
        <f t="shared" si="87"/>
        <v>41309</v>
      </c>
      <c r="I1507" s="15" t="s">
        <v>497</v>
      </c>
      <c r="J1507" s="12" t="s">
        <v>511</v>
      </c>
      <c r="K1507" s="37" t="str">
        <f>VLOOKUP(B1507,SAOM!B$2:H3048,4,0)</f>
        <v>Aceito</v>
      </c>
      <c r="L1507" s="12" t="s">
        <v>14647</v>
      </c>
      <c r="M1507" s="12" t="s">
        <v>497</v>
      </c>
      <c r="N1507" s="13" t="s">
        <v>13021</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5" t="str">
        <f>VLOOKUP(B1507,SAOM!B$2:O3048,11,0)</f>
        <v>37520-000</v>
      </c>
      <c r="X1507" s="37" t="str">
        <f>VLOOKUP(B1507,SAOM!B$2:Q3048,13,0)</f>
        <v>00:20:0e:10:57:00</v>
      </c>
      <c r="Y1507" s="15">
        <v>41302</v>
      </c>
      <c r="Z1507" s="13" t="s">
        <v>15191</v>
      </c>
      <c r="AA1507" s="16">
        <v>41302</v>
      </c>
      <c r="AB1507" s="32">
        <v>41309</v>
      </c>
      <c r="AC1507" s="45"/>
      <c r="AD1507" s="16" t="str">
        <f>VLOOKUP(B1507,SAOM!B$2:T3048,16,0)</f>
        <v>-</v>
      </c>
      <c r="AE1507" s="16">
        <f t="shared" si="88"/>
        <v>41392</v>
      </c>
      <c r="AF1507" s="16" t="s">
        <v>4492</v>
      </c>
      <c r="AG1507" s="16"/>
      <c r="AH1507" s="51"/>
      <c r="AI1507" s="120"/>
      <c r="AJ1507" s="120"/>
      <c r="AK1507" s="13"/>
    </row>
    <row r="1508" spans="1:37" s="17" customFormat="1" ht="15.75" customHeight="1">
      <c r="A1508" s="43">
        <v>5067</v>
      </c>
      <c r="B1508" s="35">
        <v>5067</v>
      </c>
      <c r="C1508" s="35">
        <v>5067</v>
      </c>
      <c r="D1508" s="37" t="str">
        <f>VLOOKUP(B1508,SAOM!B$2:H3165,7,0)</f>
        <v>-</v>
      </c>
      <c r="E1508" s="15">
        <v>41249</v>
      </c>
      <c r="F1508" s="15">
        <f t="shared" si="86"/>
        <v>41294</v>
      </c>
      <c r="G1508" s="15">
        <f>VLOOKUP(B1508,SAOM!B$2:D3052,3,0)</f>
        <v>41294</v>
      </c>
      <c r="H1508" s="15">
        <f t="shared" si="87"/>
        <v>41309</v>
      </c>
      <c r="I1508" s="15">
        <v>41331</v>
      </c>
      <c r="J1508" s="12" t="s">
        <v>756</v>
      </c>
      <c r="K1508" s="37" t="str">
        <f>VLOOKUP(B1508,SAOM!B$2:H3049,4,0)</f>
        <v>Paralisado</v>
      </c>
      <c r="L1508" s="12" t="s">
        <v>14647</v>
      </c>
      <c r="M1508" s="12" t="s">
        <v>14647</v>
      </c>
      <c r="N1508" s="13" t="s">
        <v>13021</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5" t="str">
        <f>VLOOKUP(B1508,SAOM!B$2:O3049,11,0)</f>
        <v>37520-000</v>
      </c>
      <c r="X1508" s="37" t="str">
        <f>VLOOKUP(B1508,SAOM!B$2:Q3049,13,0)</f>
        <v>-</v>
      </c>
      <c r="Y1508" s="15"/>
      <c r="Z1508" s="13"/>
      <c r="AA1508" s="16"/>
      <c r="AB1508" s="32" t="e">
        <f>VLOOKUP(C1508,Relatorios!A$3:B2279,2,0)</f>
        <v>#N/A</v>
      </c>
      <c r="AC1508" s="45"/>
      <c r="AD1508" s="16" t="str">
        <f>VLOOKUP(B1508,SAOM!B$2:T3049,16,0)</f>
        <v>26/02/2013 14:01:52 	Hernan Martins Alves 	Sra. Juliana Vilela da Silva Abreu informa que o problema de energia do local ainda não foi resolvido e não tem previsão para solucionar.  	Pendência Ativação</v>
      </c>
      <c r="AE1508" s="16">
        <f t="shared" si="88"/>
        <v>90</v>
      </c>
      <c r="AF1508" s="16" t="s">
        <v>4492</v>
      </c>
      <c r="AG1508" s="16"/>
      <c r="AH1508" s="51"/>
      <c r="AI1508" s="120"/>
      <c r="AJ1508" s="120"/>
      <c r="AK1508" s="13"/>
    </row>
    <row r="1509" spans="1:37" s="17" customFormat="1" ht="15.75" customHeight="1">
      <c r="A1509" s="43">
        <v>5066</v>
      </c>
      <c r="B1509" s="35">
        <v>5066</v>
      </c>
      <c r="C1509" s="35">
        <v>5066</v>
      </c>
      <c r="D1509" s="37" t="str">
        <f>VLOOKUP(B1509,SAOM!B$2:H3166,7,0)</f>
        <v>SES-PEVA-5066</v>
      </c>
      <c r="E1509" s="15">
        <v>41249</v>
      </c>
      <c r="F1509" s="15">
        <f t="shared" si="86"/>
        <v>41294</v>
      </c>
      <c r="G1509" s="15">
        <f>VLOOKUP(B1509,SAOM!B$2:D3053,3,0)</f>
        <v>41294</v>
      </c>
      <c r="H1509" s="15">
        <f t="shared" si="87"/>
        <v>41309</v>
      </c>
      <c r="I1509" s="15" t="s">
        <v>497</v>
      </c>
      <c r="J1509" s="12" t="s">
        <v>511</v>
      </c>
      <c r="K1509" s="37" t="str">
        <f>VLOOKUP(B1509,SAOM!B$2:H3050,4,0)</f>
        <v>Aceito</v>
      </c>
      <c r="L1509" s="12" t="s">
        <v>14647</v>
      </c>
      <c r="M1509" s="12" t="s">
        <v>497</v>
      </c>
      <c r="N1509" s="13" t="s">
        <v>13021</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5" t="str">
        <f>VLOOKUP(B1509,SAOM!B$2:O3050,11,0)</f>
        <v>37520-000</v>
      </c>
      <c r="X1509" s="37" t="str">
        <f>VLOOKUP(B1509,SAOM!B$2:Q3050,13,0)</f>
        <v>00:20:0e:10:58:78</v>
      </c>
      <c r="Y1509" s="15">
        <v>41309</v>
      </c>
      <c r="Z1509" s="13" t="s">
        <v>15191</v>
      </c>
      <c r="AA1509" s="16">
        <v>41309</v>
      </c>
      <c r="AB1509" s="32">
        <v>41311</v>
      </c>
      <c r="AC1509" s="45"/>
      <c r="AD1509" s="16" t="str">
        <f>VLOOKUP(B1509,SAOM!B$2:T3050,16,0)</f>
        <v>-</v>
      </c>
      <c r="AE1509" s="16">
        <f t="shared" si="88"/>
        <v>41399</v>
      </c>
      <c r="AF1509" s="16" t="s">
        <v>4492</v>
      </c>
      <c r="AG1509" s="16"/>
      <c r="AH1509" s="51"/>
      <c r="AI1509" s="120"/>
      <c r="AJ1509" s="120"/>
      <c r="AK1509" s="13"/>
    </row>
    <row r="1510" spans="1:37" s="17" customFormat="1" ht="15.75" customHeight="1">
      <c r="A1510" s="43">
        <v>5065</v>
      </c>
      <c r="B1510" s="35">
        <v>5065</v>
      </c>
      <c r="C1510" s="35">
        <v>5065</v>
      </c>
      <c r="D1510" s="37" t="str">
        <f>VLOOKUP(B1510,SAOM!B$2:H3167,7,0)</f>
        <v>SES-PEVA-5065</v>
      </c>
      <c r="E1510" s="15">
        <v>41249</v>
      </c>
      <c r="F1510" s="15">
        <f t="shared" si="86"/>
        <v>41294</v>
      </c>
      <c r="G1510" s="15">
        <f>VLOOKUP(B1510,SAOM!B$2:D3054,3,0)</f>
        <v>41294</v>
      </c>
      <c r="H1510" s="15">
        <f t="shared" si="87"/>
        <v>41309</v>
      </c>
      <c r="I1510" s="15" t="s">
        <v>497</v>
      </c>
      <c r="J1510" s="12" t="s">
        <v>511</v>
      </c>
      <c r="K1510" s="37" t="str">
        <f>VLOOKUP(B1510,SAOM!B$2:H3051,4,0)</f>
        <v>Aceito</v>
      </c>
      <c r="L1510" s="12" t="s">
        <v>14647</v>
      </c>
      <c r="M1510" s="12" t="s">
        <v>497</v>
      </c>
      <c r="N1510" s="13" t="s">
        <v>13021</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5" t="str">
        <f>VLOOKUP(B1510,SAOM!B$2:O3051,11,0)</f>
        <v>37520-000</v>
      </c>
      <c r="X1510" s="37" t="str">
        <f>VLOOKUP(B1510,SAOM!B$2:Q3051,13,0)</f>
        <v>00:20:0e:10:58:7a</v>
      </c>
      <c r="Y1510" s="15">
        <v>41302</v>
      </c>
      <c r="Z1510" s="13" t="s">
        <v>13268</v>
      </c>
      <c r="AA1510" s="16">
        <v>41303</v>
      </c>
      <c r="AB1510" s="32">
        <v>41305</v>
      </c>
      <c r="AC1510" s="45"/>
      <c r="AD1510" s="16" t="str">
        <f>VLOOKUP(B1510,SAOM!B$2:T3051,16,0)</f>
        <v>-</v>
      </c>
      <c r="AE1510" s="16">
        <f t="shared" si="88"/>
        <v>41393</v>
      </c>
      <c r="AF1510" s="16" t="s">
        <v>4492</v>
      </c>
      <c r="AG1510" s="16"/>
      <c r="AH1510" s="51"/>
      <c r="AI1510" s="120"/>
      <c r="AJ1510" s="120"/>
      <c r="AK1510" s="13"/>
    </row>
    <row r="1511" spans="1:37" s="17" customFormat="1" ht="15.75" customHeight="1">
      <c r="A1511" s="43">
        <v>5063</v>
      </c>
      <c r="B1511" s="35">
        <v>5063</v>
      </c>
      <c r="C1511" s="35">
        <v>5063</v>
      </c>
      <c r="D1511" s="37" t="str">
        <f>VLOOKUP(B1511,SAOM!B$2:H3168,7,0)</f>
        <v>SES-PEVA-5063</v>
      </c>
      <c r="E1511" s="15">
        <v>41249</v>
      </c>
      <c r="F1511" s="15">
        <f t="shared" si="86"/>
        <v>41294</v>
      </c>
      <c r="G1511" s="15">
        <f>VLOOKUP(B1511,SAOM!B$2:D3055,3,0)</f>
        <v>41294</v>
      </c>
      <c r="H1511" s="15">
        <f t="shared" si="87"/>
        <v>41309</v>
      </c>
      <c r="I1511" s="15" t="s">
        <v>497</v>
      </c>
      <c r="J1511" s="12" t="s">
        <v>511</v>
      </c>
      <c r="K1511" s="37" t="str">
        <f>VLOOKUP(B1511,SAOM!B$2:H3052,4,0)</f>
        <v>Aceito</v>
      </c>
      <c r="L1511" s="12" t="s">
        <v>14647</v>
      </c>
      <c r="M1511" s="12" t="s">
        <v>497</v>
      </c>
      <c r="N1511" s="13" t="s">
        <v>13021</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5" t="str">
        <f>VLOOKUP(B1511,SAOM!B$2:O3052,11,0)</f>
        <v>37520-000</v>
      </c>
      <c r="X1511" s="37" t="str">
        <f>VLOOKUP(B1511,SAOM!B$2:Q3052,13,0)</f>
        <v>00:20:0e:10:58:97</v>
      </c>
      <c r="Y1511" s="15">
        <v>41304</v>
      </c>
      <c r="Z1511" s="13" t="s">
        <v>15191</v>
      </c>
      <c r="AA1511" s="16">
        <v>41304</v>
      </c>
      <c r="AB1511" s="32">
        <v>41309</v>
      </c>
      <c r="AC1511" s="45"/>
      <c r="AD1511" s="16" t="str">
        <f>VLOOKUP(B1511,SAOM!B$2:T3052,16,0)</f>
        <v>-</v>
      </c>
      <c r="AE1511" s="16">
        <f t="shared" si="88"/>
        <v>41394</v>
      </c>
      <c r="AF1511" s="16" t="s">
        <v>4492</v>
      </c>
      <c r="AG1511" s="16"/>
      <c r="AH1511" s="51"/>
      <c r="AI1511" s="120"/>
      <c r="AJ1511" s="120"/>
      <c r="AK1511" s="13"/>
    </row>
    <row r="1512" spans="1:37" s="17" customFormat="1" ht="15.75" customHeight="1">
      <c r="A1512" s="43">
        <v>5064</v>
      </c>
      <c r="B1512" s="35">
        <v>5064</v>
      </c>
      <c r="C1512" s="35">
        <v>5064</v>
      </c>
      <c r="D1512" s="37" t="str">
        <f>VLOOKUP(B1512,SAOM!B$2:H3169,7,0)</f>
        <v>SES-PEVA-5064</v>
      </c>
      <c r="E1512" s="15">
        <v>41249</v>
      </c>
      <c r="F1512" s="15">
        <f t="shared" si="86"/>
        <v>41294</v>
      </c>
      <c r="G1512" s="15">
        <f>VLOOKUP(B1512,SAOM!B$2:D3056,3,0)</f>
        <v>41294</v>
      </c>
      <c r="H1512" s="15">
        <f t="shared" si="87"/>
        <v>41309</v>
      </c>
      <c r="I1512" s="15" t="s">
        <v>497</v>
      </c>
      <c r="J1512" s="12" t="s">
        <v>511</v>
      </c>
      <c r="K1512" s="37" t="str">
        <f>VLOOKUP(B1512,SAOM!B$2:H3053,4,0)</f>
        <v>Aceito</v>
      </c>
      <c r="L1512" s="12" t="s">
        <v>14647</v>
      </c>
      <c r="M1512" s="12" t="s">
        <v>497</v>
      </c>
      <c r="N1512" s="13" t="s">
        <v>13021</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5" t="str">
        <f>VLOOKUP(B1512,SAOM!B$2:O3053,11,0)</f>
        <v>37520-000</v>
      </c>
      <c r="X1512" s="37" t="str">
        <f>VLOOKUP(B1512,SAOM!B$2:Q3053,13,0)</f>
        <v>00:20:0e:10:58:a6</v>
      </c>
      <c r="Y1512" s="15">
        <v>41303</v>
      </c>
      <c r="Z1512" s="55" t="s">
        <v>15228</v>
      </c>
      <c r="AA1512" s="16">
        <v>41303</v>
      </c>
      <c r="AB1512" s="32">
        <v>41305</v>
      </c>
      <c r="AC1512" s="45"/>
      <c r="AD1512" s="16" t="str">
        <f>VLOOKUP(B1512,SAOM!B$2:T3053,16,0)</f>
        <v>-</v>
      </c>
      <c r="AE1512" s="16">
        <f t="shared" si="88"/>
        <v>41393</v>
      </c>
      <c r="AF1512" s="16" t="s">
        <v>4492</v>
      </c>
      <c r="AG1512" s="16"/>
      <c r="AH1512" s="51"/>
      <c r="AI1512" s="120"/>
      <c r="AJ1512" s="120"/>
      <c r="AK1512" s="13"/>
    </row>
    <row r="1513" spans="1:37" s="17" customFormat="1" ht="15.75" customHeight="1">
      <c r="A1513" s="43">
        <v>5059</v>
      </c>
      <c r="B1513" s="35">
        <v>5059</v>
      </c>
      <c r="C1513" s="35">
        <v>5059</v>
      </c>
      <c r="D1513" s="37" t="str">
        <f>VLOOKUP(B1513,SAOM!B$2:H3170,7,0)</f>
        <v>SES-OUNO-5059</v>
      </c>
      <c r="E1513" s="15">
        <v>41249</v>
      </c>
      <c r="F1513" s="15">
        <f t="shared" si="86"/>
        <v>41294</v>
      </c>
      <c r="G1513" s="15">
        <f>VLOOKUP(B1513,SAOM!B$2:D3057,3,0)</f>
        <v>41294</v>
      </c>
      <c r="H1513" s="15">
        <f t="shared" si="87"/>
        <v>41309</v>
      </c>
      <c r="I1513" s="15" t="s">
        <v>497</v>
      </c>
      <c r="J1513" s="12" t="s">
        <v>511</v>
      </c>
      <c r="K1513" s="37" t="str">
        <f>VLOOKUP(B1513,SAOM!B$2:H3054,4,0)</f>
        <v>Aceito</v>
      </c>
      <c r="L1513" s="12" t="s">
        <v>14647</v>
      </c>
      <c r="M1513" s="12" t="s">
        <v>497</v>
      </c>
      <c r="N1513" s="13" t="s">
        <v>9967</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5" t="str">
        <f>VLOOKUP(B1513,SAOM!B$2:O3054,11,0)</f>
        <v>37570-000</v>
      </c>
      <c r="X1513" s="37" t="str">
        <f>VLOOKUP(B1513,SAOM!B$2:Q3054,13,0)</f>
        <v>00:20:0e:10:57:fb</v>
      </c>
      <c r="Y1513" s="15">
        <v>41302</v>
      </c>
      <c r="Z1513" s="44" t="s">
        <v>13661</v>
      </c>
      <c r="AA1513" s="16">
        <v>41302</v>
      </c>
      <c r="AB1513" s="32">
        <v>41309</v>
      </c>
      <c r="AC1513" s="45"/>
      <c r="AD1513" s="16" t="str">
        <f>VLOOKUP(B1513,SAOM!B$2:T3054,16,0)</f>
        <v>-</v>
      </c>
      <c r="AE1513" s="16">
        <f t="shared" si="88"/>
        <v>41392</v>
      </c>
      <c r="AF1513" s="16" t="s">
        <v>4492</v>
      </c>
      <c r="AG1513" s="16"/>
      <c r="AH1513" s="51"/>
      <c r="AI1513" s="120"/>
      <c r="AJ1513" s="120"/>
      <c r="AK1513" s="13"/>
    </row>
    <row r="1514" spans="1:37" s="17" customFormat="1" ht="15.75" customHeight="1">
      <c r="A1514" s="43">
        <v>5058</v>
      </c>
      <c r="B1514" s="35">
        <v>5058</v>
      </c>
      <c r="C1514" s="35">
        <v>5058</v>
      </c>
      <c r="D1514" s="37" t="str">
        <f>VLOOKUP(B1514,SAOM!B$2:H3171,7,0)</f>
        <v>SES-OUNO-5058</v>
      </c>
      <c r="E1514" s="15">
        <v>41249</v>
      </c>
      <c r="F1514" s="15">
        <f t="shared" si="86"/>
        <v>41294</v>
      </c>
      <c r="G1514" s="15">
        <f>VLOOKUP(B1514,SAOM!B$2:D3058,3,0)</f>
        <v>41294</v>
      </c>
      <c r="H1514" s="15">
        <f t="shared" si="87"/>
        <v>41309</v>
      </c>
      <c r="I1514" s="15" t="s">
        <v>497</v>
      </c>
      <c r="J1514" s="12" t="s">
        <v>511</v>
      </c>
      <c r="K1514" s="37" t="str">
        <f>VLOOKUP(B1514,SAOM!B$2:H3055,4,0)</f>
        <v>Aceito</v>
      </c>
      <c r="L1514" s="12" t="s">
        <v>12371</v>
      </c>
      <c r="M1514" s="12" t="s">
        <v>497</v>
      </c>
      <c r="N1514" s="13" t="s">
        <v>9967</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5" t="str">
        <f>VLOOKUP(B1514,SAOM!B$2:O3055,11,0)</f>
        <v>37570-000</v>
      </c>
      <c r="X1514" s="37" t="str">
        <f>VLOOKUP(B1514,SAOM!B$2:Q3055,13,0)</f>
        <v>00:20:0E:10:54:DA</v>
      </c>
      <c r="Y1514" s="15">
        <v>41263</v>
      </c>
      <c r="Z1514" s="13" t="s">
        <v>13268</v>
      </c>
      <c r="AA1514" s="16">
        <v>41263</v>
      </c>
      <c r="AB1514" s="32">
        <f>VLOOKUP(C1514,Relatorios!A$3:B2285,2,0)</f>
        <v>41277</v>
      </c>
      <c r="AC1514" s="45"/>
      <c r="AD1514" s="16" t="str">
        <f>VLOOKUP(B1514,SAOM!B$2:T3055,16,0)</f>
        <v>-</v>
      </c>
      <c r="AE1514" s="16">
        <f t="shared" si="88"/>
        <v>41353</v>
      </c>
      <c r="AF1514" s="16" t="s">
        <v>4492</v>
      </c>
      <c r="AG1514" s="16"/>
      <c r="AH1514" s="51"/>
      <c r="AI1514" s="120"/>
      <c r="AJ1514" s="120"/>
      <c r="AK1514" s="13"/>
    </row>
    <row r="1515" spans="1:37" s="62" customFormat="1" ht="15.75" customHeight="1">
      <c r="A1515" s="43">
        <v>5057</v>
      </c>
      <c r="B1515" s="35">
        <v>5057</v>
      </c>
      <c r="C1515" s="35">
        <v>5057</v>
      </c>
      <c r="D1515" s="37" t="str">
        <f>VLOOKUP(B1515,SAOM!B$2:H3172,7,0)</f>
        <v>SES-OUNO-5057</v>
      </c>
      <c r="E1515" s="28">
        <v>41249</v>
      </c>
      <c r="F1515" s="28">
        <f t="shared" si="86"/>
        <v>41294</v>
      </c>
      <c r="G1515" s="28">
        <f>VLOOKUP(B1515,SAOM!B$2:D3059,3,0)</f>
        <v>41294</v>
      </c>
      <c r="H1515" s="28">
        <f t="shared" si="87"/>
        <v>41309</v>
      </c>
      <c r="I1515" s="28" t="s">
        <v>497</v>
      </c>
      <c r="J1515" s="52" t="s">
        <v>511</v>
      </c>
      <c r="K1515" s="35" t="str">
        <f>VLOOKUP(B1515,SAOM!B$2:H3056,4,0)</f>
        <v>Aceito</v>
      </c>
      <c r="L1515" s="52" t="s">
        <v>12371</v>
      </c>
      <c r="M1515" s="52" t="s">
        <v>497</v>
      </c>
      <c r="N1515" s="44" t="s">
        <v>9967</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9" t="str">
        <f>VLOOKUP(B1515,SAOM!B$2:M3056,9,0)</f>
        <v>Adriana Fernandes Maciel</v>
      </c>
      <c r="U1515" s="28" t="str">
        <f>VLOOKUP(B1515,SAOM!B$2:N3056,10,0)</f>
        <v>Avenida Primeiro de Maio, 126 - Bairro Pinhalzinho dos Góes</v>
      </c>
      <c r="V1515" s="59" t="str">
        <f>VLOOKUP(B1515,SAOM!B$2:P3056,12,0)</f>
        <v>35 3441 9470</v>
      </c>
      <c r="W1515" s="181" t="str">
        <f>VLOOKUP(B1515,SAOM!B$2:O3056,11,0)</f>
        <v>37570-000</v>
      </c>
      <c r="X1515" s="35" t="str">
        <f>VLOOKUP(B1515,SAOM!B$2:Q3056,13,0)</f>
        <v>00:20:0E:10:4A:63</v>
      </c>
      <c r="Y1515" s="28">
        <v>41263</v>
      </c>
      <c r="Z1515" s="44" t="s">
        <v>13661</v>
      </c>
      <c r="AA1515" s="60">
        <v>41264</v>
      </c>
      <c r="AB1515" s="32">
        <f>VLOOKUP(C1515,Relatorios!A$3:B2286,2,0)</f>
        <v>41281</v>
      </c>
      <c r="AC1515" s="49" t="s">
        <v>14036</v>
      </c>
      <c r="AD1515" s="60" t="str">
        <f>VLOOKUP(B1515,SAOM!B$2:T3056,16,0)</f>
        <v>-</v>
      </c>
      <c r="AE1515" s="60">
        <f t="shared" si="88"/>
        <v>41354</v>
      </c>
      <c r="AF1515" s="60" t="s">
        <v>4492</v>
      </c>
      <c r="AG1515" s="60"/>
      <c r="AH1515" s="187"/>
      <c r="AI1515" s="121"/>
      <c r="AJ1515" s="121"/>
      <c r="AK1515" s="44"/>
    </row>
    <row r="1516" spans="1:37" s="62" customFormat="1" ht="15.75" customHeight="1">
      <c r="A1516" s="43">
        <v>5056</v>
      </c>
      <c r="B1516" s="35">
        <v>5056</v>
      </c>
      <c r="C1516" s="35">
        <v>5056</v>
      </c>
      <c r="D1516" s="37" t="str">
        <f>VLOOKUP(B1516,SAOM!B$2:H3173,7,0)</f>
        <v>SES-OUNO-5056</v>
      </c>
      <c r="E1516" s="28">
        <v>41249</v>
      </c>
      <c r="F1516" s="28">
        <f t="shared" si="86"/>
        <v>41294</v>
      </c>
      <c r="G1516" s="28">
        <f>VLOOKUP(B1516,SAOM!B$2:D3060,3,0)</f>
        <v>41294</v>
      </c>
      <c r="H1516" s="28">
        <f t="shared" si="87"/>
        <v>41309</v>
      </c>
      <c r="I1516" s="28" t="s">
        <v>497</v>
      </c>
      <c r="J1516" s="52" t="s">
        <v>511</v>
      </c>
      <c r="K1516" s="35" t="str">
        <f>VLOOKUP(B1516,SAOM!B$2:H3057,4,0)</f>
        <v>Aceito</v>
      </c>
      <c r="L1516" s="52" t="s">
        <v>12371</v>
      </c>
      <c r="M1516" s="52" t="s">
        <v>497</v>
      </c>
      <c r="N1516" s="44" t="s">
        <v>9967</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9" t="str">
        <f>VLOOKUP(B1516,SAOM!B$2:M3057,9,0)</f>
        <v>Aparecida de Castro Borges</v>
      </c>
      <c r="U1516" s="28" t="str">
        <f>VLOOKUP(B1516,SAOM!B$2:N3057,10,0)</f>
        <v>Rua Maria Cristina Tenório, s/n.º - Bairro São Judas</v>
      </c>
      <c r="V1516" s="59" t="str">
        <f>VLOOKUP(B1516,SAOM!B$2:P3057,12,0)</f>
        <v>35 3441 5071</v>
      </c>
      <c r="W1516" s="181" t="str">
        <f>VLOOKUP(B1516,SAOM!B$2:O3057,11,0)</f>
        <v>37570-000</v>
      </c>
      <c r="X1516" s="35" t="str">
        <f>VLOOKUP(B1516,SAOM!B$2:Q3057,13,0)</f>
        <v>00:20:0E:10:55:06</v>
      </c>
      <c r="Y1516" s="28">
        <v>41264</v>
      </c>
      <c r="Z1516" s="44" t="s">
        <v>14037</v>
      </c>
      <c r="AA1516" s="60">
        <v>41264</v>
      </c>
      <c r="AB1516" s="32">
        <f>VLOOKUP(C1516,Relatorios!A$3:B2287,2,0)</f>
        <v>41281</v>
      </c>
      <c r="AC1516" s="49"/>
      <c r="AD1516" s="60" t="str">
        <f>VLOOKUP(B1516,SAOM!B$2:T3057,16,0)</f>
        <v>-</v>
      </c>
      <c r="AE1516" s="60">
        <f t="shared" si="88"/>
        <v>41354</v>
      </c>
      <c r="AF1516" s="60" t="s">
        <v>4492</v>
      </c>
      <c r="AG1516" s="60"/>
      <c r="AH1516" s="187"/>
      <c r="AI1516" s="121"/>
      <c r="AJ1516" s="121"/>
      <c r="AK1516" s="44"/>
    </row>
    <row r="1517" spans="1:37" s="17" customFormat="1" ht="15.75" customHeight="1">
      <c r="A1517" s="43">
        <v>5055</v>
      </c>
      <c r="B1517" s="35">
        <v>5055</v>
      </c>
      <c r="C1517" s="35">
        <v>5055</v>
      </c>
      <c r="D1517" s="37" t="str">
        <f>VLOOKUP(B1517,SAOM!B$2:H3174,7,0)</f>
        <v>SES-OUNO-5055</v>
      </c>
      <c r="E1517" s="15">
        <v>41249</v>
      </c>
      <c r="F1517" s="15">
        <f t="shared" si="86"/>
        <v>41294</v>
      </c>
      <c r="G1517" s="15">
        <f>VLOOKUP(B1517,SAOM!B$2:D3061,3,0)</f>
        <v>41294</v>
      </c>
      <c r="H1517" s="15">
        <f t="shared" si="87"/>
        <v>41309</v>
      </c>
      <c r="I1517" s="15" t="s">
        <v>497</v>
      </c>
      <c r="J1517" s="12" t="s">
        <v>511</v>
      </c>
      <c r="K1517" s="37" t="str">
        <f>VLOOKUP(B1517,SAOM!B$2:H3058,4,0)</f>
        <v>Aceito</v>
      </c>
      <c r="L1517" s="12" t="s">
        <v>12371</v>
      </c>
      <c r="M1517" s="12" t="s">
        <v>497</v>
      </c>
      <c r="N1517" s="13" t="s">
        <v>9967</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5" t="str">
        <f>VLOOKUP(B1517,SAOM!B$2:O3058,11,0)</f>
        <v>37570-000</v>
      </c>
      <c r="X1517" s="37" t="str">
        <f>VLOOKUP(B1517,SAOM!B$2:Q3058,13,0)</f>
        <v>00:20:0E:10:4A:C8</v>
      </c>
      <c r="Y1517" s="15">
        <v>41263</v>
      </c>
      <c r="Z1517" s="73" t="s">
        <v>12560</v>
      </c>
      <c r="AA1517" s="16">
        <v>41263</v>
      </c>
      <c r="AB1517" s="32">
        <f>VLOOKUP(C1517,Relatorios!A$3:B2288,2,0)</f>
        <v>41278</v>
      </c>
      <c r="AC1517" s="45"/>
      <c r="AD1517" s="16" t="str">
        <f>VLOOKUP(B1517,SAOM!B$2:T3058,16,0)</f>
        <v>-</v>
      </c>
      <c r="AE1517" s="16">
        <f t="shared" si="88"/>
        <v>41353</v>
      </c>
      <c r="AF1517" s="16" t="s">
        <v>4492</v>
      </c>
      <c r="AG1517" s="16"/>
      <c r="AH1517" s="51"/>
      <c r="AI1517" s="120"/>
      <c r="AJ1517" s="120"/>
      <c r="AK1517" s="13"/>
    </row>
    <row r="1518" spans="1:37" s="271" customFormat="1" ht="15.75" customHeight="1">
      <c r="A1518" s="260">
        <v>5773</v>
      </c>
      <c r="B1518" s="196">
        <v>5773</v>
      </c>
      <c r="C1518" s="196">
        <v>5773</v>
      </c>
      <c r="D1518" s="196" t="str">
        <f>VLOOKUP(B1518,SAOM!B$2:H3175,7,0)</f>
        <v>-</v>
      </c>
      <c r="E1518" s="261">
        <v>41249</v>
      </c>
      <c r="F1518" s="261">
        <f t="shared" si="86"/>
        <v>41294</v>
      </c>
      <c r="G1518" s="261">
        <f>VLOOKUP(B1518,SAOM!B$2:D3062,3,0)</f>
        <v>41294</v>
      </c>
      <c r="H1518" s="261">
        <f t="shared" si="87"/>
        <v>41309</v>
      </c>
      <c r="I1518" s="261" t="s">
        <v>497</v>
      </c>
      <c r="J1518" s="262" t="s">
        <v>2335</v>
      </c>
      <c r="K1518" s="196" t="str">
        <f>VLOOKUP(B1518,SAOM!B$2:H3059,4,0)</f>
        <v>Agendado</v>
      </c>
      <c r="L1518" s="262" t="s">
        <v>495</v>
      </c>
      <c r="M1518" s="262" t="s">
        <v>497</v>
      </c>
      <c r="N1518" s="263" t="s">
        <v>1929</v>
      </c>
      <c r="O1518" s="263" t="str">
        <f>VLOOKUP(N1518,Coordenadas!B$2:C2365,2,0)</f>
        <v>CENTRO SUL</v>
      </c>
      <c r="P1518" s="263" t="str">
        <f>VLOOKUP(N1518,Coordenadas!B$2:D2365,3,0)</f>
        <v xml:space="preserve"> 20°54'59.74"S</v>
      </c>
      <c r="Q1518" s="263" t="str">
        <f>VLOOKUP(N1518,Coordenadas!B$2:E2365,4,0)</f>
        <v xml:space="preserve"> 44° 4'32.17"O</v>
      </c>
      <c r="R1518" s="196">
        <v>4033</v>
      </c>
      <c r="S1518" s="261">
        <v>41297</v>
      </c>
      <c r="T1518" s="264" t="str">
        <f>VLOOKUP(B1518,SAOM!B$2:M3059,9,0)</f>
        <v>Humberto do Libano Queiroz/ Simone Neves Orse</v>
      </c>
      <c r="U1518" s="261" t="str">
        <f>VLOOKUP(B1518,SAOM!B$2:N3059,10,0)</f>
        <v>Rua Marieta Pires de Resende, 20 - Bairro Novo Horizonte</v>
      </c>
      <c r="V1518" s="264" t="str">
        <f>VLOOKUP(B1518,SAOM!B$2:P3059,12,0)</f>
        <v>(32)3363-2090</v>
      </c>
      <c r="W1518" s="265" t="str">
        <f>VLOOKUP(B1518,SAOM!B$2:O3059,11,0)</f>
        <v>36345-000</v>
      </c>
      <c r="X1518" s="196" t="str">
        <f>VLOOKUP(B1518,SAOM!B$2:Q3059,13,0)</f>
        <v>-</v>
      </c>
      <c r="Y1518" s="261">
        <v>41337</v>
      </c>
      <c r="Z1518" s="263" t="s">
        <v>15982</v>
      </c>
      <c r="AA1518" s="266"/>
      <c r="AB1518" s="267" t="e">
        <f>VLOOKUP(C1518,Relatorios!A$3:B2289,2,0)</f>
        <v>#N/A</v>
      </c>
      <c r="AC1518" s="268"/>
      <c r="AD1518" s="266" t="str">
        <f>VLOOKUP(B1518,SAOM!B$2:T3059,16,0)</f>
        <v>-</v>
      </c>
      <c r="AE1518" s="266">
        <f t="shared" si="88"/>
        <v>90</v>
      </c>
      <c r="AF1518" s="266" t="s">
        <v>4492</v>
      </c>
      <c r="AG1518" s="266"/>
      <c r="AH1518" s="269"/>
      <c r="AI1518" s="270"/>
      <c r="AJ1518" s="270"/>
      <c r="AK1518" s="263"/>
    </row>
    <row r="1519" spans="1:37" s="17" customFormat="1" ht="15.75" customHeight="1">
      <c r="A1519" s="43">
        <v>5484</v>
      </c>
      <c r="B1519" s="35">
        <v>5484</v>
      </c>
      <c r="C1519" s="35">
        <v>5484</v>
      </c>
      <c r="D1519" s="37" t="str">
        <f>VLOOKUP(B1519,SAOM!B$2:H3176,7,0)</f>
        <v>-</v>
      </c>
      <c r="E1519" s="15">
        <v>41249</v>
      </c>
      <c r="F1519" s="15">
        <f t="shared" si="86"/>
        <v>41294</v>
      </c>
      <c r="G1519" s="15">
        <f>VLOOKUP(B1519,SAOM!B$2:D3063,3,0)</f>
        <v>41294</v>
      </c>
      <c r="H1519" s="15">
        <f t="shared" si="87"/>
        <v>41309</v>
      </c>
      <c r="I1519" s="15" t="s">
        <v>497</v>
      </c>
      <c r="J1519" s="12" t="s">
        <v>15229</v>
      </c>
      <c r="K1519" s="37" t="str">
        <f>VLOOKUP(B1519,SAOM!B$2:H3060,4,0)</f>
        <v>A agendar</v>
      </c>
      <c r="L1519" s="12" t="s">
        <v>676</v>
      </c>
      <c r="M1519" s="12" t="s">
        <v>676</v>
      </c>
      <c r="N1519" s="13" t="s">
        <v>5167</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5"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8"/>
        <v>90</v>
      </c>
      <c r="AF1519" s="16" t="s">
        <v>4492</v>
      </c>
      <c r="AG1519" s="16"/>
      <c r="AH1519" s="51"/>
      <c r="AI1519" s="120"/>
      <c r="AJ1519" s="120"/>
      <c r="AK1519" s="13"/>
    </row>
    <row r="1520" spans="1:37" s="17" customFormat="1" ht="15.75" customHeight="1">
      <c r="A1520" s="43">
        <v>5483</v>
      </c>
      <c r="B1520" s="35">
        <v>5483</v>
      </c>
      <c r="C1520" s="35">
        <v>5483</v>
      </c>
      <c r="D1520" s="37" t="str">
        <f>VLOOKUP(B1520,SAOM!B$2:H3177,7,0)</f>
        <v>-</v>
      </c>
      <c r="E1520" s="15">
        <v>41249</v>
      </c>
      <c r="F1520" s="15">
        <f t="shared" si="86"/>
        <v>41294</v>
      </c>
      <c r="G1520" s="15">
        <f>VLOOKUP(B1520,SAOM!B$2:D3064,3,0)</f>
        <v>41294</v>
      </c>
      <c r="H1520" s="15">
        <f t="shared" si="87"/>
        <v>41309</v>
      </c>
      <c r="I1520" s="15" t="s">
        <v>497</v>
      </c>
      <c r="J1520" s="12" t="s">
        <v>744</v>
      </c>
      <c r="K1520" s="37" t="str">
        <f>VLOOKUP(B1520,SAOM!B$2:H3061,4,0)</f>
        <v>A agendar</v>
      </c>
      <c r="L1520" s="12" t="s">
        <v>495</v>
      </c>
      <c r="M1520" s="12" t="s">
        <v>495</v>
      </c>
      <c r="N1520" s="13" t="s">
        <v>5167</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5"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8"/>
        <v>90</v>
      </c>
      <c r="AF1520" s="16" t="s">
        <v>4492</v>
      </c>
      <c r="AG1520" s="16"/>
      <c r="AH1520" s="51"/>
      <c r="AI1520" s="120"/>
      <c r="AJ1520" s="120"/>
      <c r="AK1520" s="13"/>
    </row>
    <row r="1521" spans="1:37" s="17" customFormat="1" ht="15.75" customHeight="1">
      <c r="A1521" s="43">
        <v>5482</v>
      </c>
      <c r="B1521" s="35">
        <v>5482</v>
      </c>
      <c r="C1521" s="35">
        <v>5482</v>
      </c>
      <c r="D1521" s="37" t="str">
        <f>VLOOKUP(B1521,SAOM!B$2:H3178,7,0)</f>
        <v>-</v>
      </c>
      <c r="E1521" s="15">
        <v>41249</v>
      </c>
      <c r="F1521" s="15">
        <f t="shared" si="86"/>
        <v>41294</v>
      </c>
      <c r="G1521" s="15">
        <f>VLOOKUP(B1521,SAOM!B$2:D3065,3,0)</f>
        <v>41294</v>
      </c>
      <c r="H1521" s="15">
        <f t="shared" si="87"/>
        <v>41309</v>
      </c>
      <c r="I1521" s="15" t="s">
        <v>497</v>
      </c>
      <c r="J1521" s="12" t="s">
        <v>744</v>
      </c>
      <c r="K1521" s="37" t="str">
        <f>VLOOKUP(B1521,SAOM!B$2:H3062,4,0)</f>
        <v>A agendar</v>
      </c>
      <c r="L1521" s="12" t="s">
        <v>495</v>
      </c>
      <c r="M1521" s="12" t="s">
        <v>495</v>
      </c>
      <c r="N1521" s="13" t="s">
        <v>5167</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5"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8"/>
        <v>90</v>
      </c>
      <c r="AF1521" s="16" t="s">
        <v>4492</v>
      </c>
      <c r="AG1521" s="16"/>
      <c r="AH1521" s="51"/>
      <c r="AI1521" s="120"/>
      <c r="AJ1521" s="120"/>
      <c r="AK1521" s="13"/>
    </row>
    <row r="1522" spans="1:37" s="17" customFormat="1" ht="15.75" customHeight="1">
      <c r="A1522" s="43">
        <v>5481</v>
      </c>
      <c r="B1522" s="35">
        <v>5481</v>
      </c>
      <c r="C1522" s="35">
        <v>5481</v>
      </c>
      <c r="D1522" s="37" t="str">
        <f>VLOOKUP(B1522,SAOM!B$2:H3179,7,0)</f>
        <v>-</v>
      </c>
      <c r="E1522" s="15">
        <v>41249</v>
      </c>
      <c r="F1522" s="15">
        <f t="shared" si="86"/>
        <v>41294</v>
      </c>
      <c r="G1522" s="15">
        <f>VLOOKUP(B1522,SAOM!B$2:D3066,3,0)</f>
        <v>41294</v>
      </c>
      <c r="H1522" s="15">
        <f t="shared" si="87"/>
        <v>41309</v>
      </c>
      <c r="I1522" s="15" t="s">
        <v>497</v>
      </c>
      <c r="J1522" s="12" t="s">
        <v>744</v>
      </c>
      <c r="K1522" s="37" t="str">
        <f>VLOOKUP(B1522,SAOM!B$2:H3063,4,0)</f>
        <v>A agendar</v>
      </c>
      <c r="L1522" s="12" t="s">
        <v>495</v>
      </c>
      <c r="M1522" s="12" t="s">
        <v>495</v>
      </c>
      <c r="N1522" s="13" t="s">
        <v>5167</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5"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8"/>
        <v>90</v>
      </c>
      <c r="AF1522" s="16" t="s">
        <v>4492</v>
      </c>
      <c r="AG1522" s="16"/>
      <c r="AH1522" s="51"/>
      <c r="AI1522" s="120"/>
      <c r="AJ1522" s="120"/>
      <c r="AK1522" s="13"/>
    </row>
    <row r="1523" spans="1:37" s="17" customFormat="1" ht="15.75" customHeight="1">
      <c r="A1523" s="43">
        <v>5480</v>
      </c>
      <c r="B1523" s="35">
        <v>5480</v>
      </c>
      <c r="C1523" s="35">
        <v>5480</v>
      </c>
      <c r="D1523" s="37" t="str">
        <f>VLOOKUP(B1523,SAOM!B$2:H3180,7,0)</f>
        <v>-</v>
      </c>
      <c r="E1523" s="15">
        <v>41249</v>
      </c>
      <c r="F1523" s="15">
        <f t="shared" si="86"/>
        <v>41294</v>
      </c>
      <c r="G1523" s="15">
        <f>VLOOKUP(B1523,SAOM!B$2:D3067,3,0)</f>
        <v>41294</v>
      </c>
      <c r="H1523" s="15">
        <f t="shared" si="87"/>
        <v>41309</v>
      </c>
      <c r="I1523" s="15" t="s">
        <v>497</v>
      </c>
      <c r="J1523" s="12" t="s">
        <v>744</v>
      </c>
      <c r="K1523" s="37" t="str">
        <f>VLOOKUP(B1523,SAOM!B$2:H3064,4,0)</f>
        <v>A agendar</v>
      </c>
      <c r="L1523" s="12" t="s">
        <v>495</v>
      </c>
      <c r="M1523" s="12" t="s">
        <v>495</v>
      </c>
      <c r="N1523" s="13" t="s">
        <v>5167</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5"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8"/>
        <v>90</v>
      </c>
      <c r="AF1523" s="16" t="s">
        <v>4492</v>
      </c>
      <c r="AG1523" s="16"/>
      <c r="AH1523" s="51"/>
      <c r="AI1523" s="120"/>
      <c r="AJ1523" s="120"/>
      <c r="AK1523" s="13"/>
    </row>
    <row r="1524" spans="1:37" s="17" customFormat="1" ht="15.75" customHeight="1">
      <c r="A1524" s="43">
        <v>5479</v>
      </c>
      <c r="B1524" s="35">
        <v>5479</v>
      </c>
      <c r="C1524" s="35">
        <v>5479</v>
      </c>
      <c r="D1524" s="37" t="str">
        <f>VLOOKUP(B1524,SAOM!B$2:H3181,7,0)</f>
        <v>-</v>
      </c>
      <c r="E1524" s="15">
        <v>41249</v>
      </c>
      <c r="F1524" s="15">
        <f t="shared" si="86"/>
        <v>41294</v>
      </c>
      <c r="G1524" s="15">
        <f>VLOOKUP(B1524,SAOM!B$2:D3068,3,0)</f>
        <v>41294</v>
      </c>
      <c r="H1524" s="15">
        <f t="shared" si="87"/>
        <v>41309</v>
      </c>
      <c r="I1524" s="15" t="s">
        <v>497</v>
      </c>
      <c r="J1524" s="12" t="s">
        <v>744</v>
      </c>
      <c r="K1524" s="37" t="str">
        <f>VLOOKUP(B1524,SAOM!B$2:H3065,4,0)</f>
        <v>A agendar</v>
      </c>
      <c r="L1524" s="12" t="s">
        <v>495</v>
      </c>
      <c r="M1524" s="12" t="s">
        <v>495</v>
      </c>
      <c r="N1524" s="13" t="s">
        <v>5167</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5"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8"/>
        <v>90</v>
      </c>
      <c r="AF1524" s="16" t="s">
        <v>4492</v>
      </c>
      <c r="AG1524" s="16"/>
      <c r="AH1524" s="51"/>
      <c r="AI1524" s="120"/>
      <c r="AJ1524" s="120"/>
      <c r="AK1524" s="13"/>
    </row>
    <row r="1525" spans="1:37" s="17" customFormat="1" ht="15.75" customHeight="1">
      <c r="A1525" s="43">
        <v>5478</v>
      </c>
      <c r="B1525" s="35">
        <v>5478</v>
      </c>
      <c r="C1525" s="35">
        <v>5478</v>
      </c>
      <c r="D1525" s="37" t="str">
        <f>VLOOKUP(B1525,SAOM!B$2:H3182,7,0)</f>
        <v>-</v>
      </c>
      <c r="E1525" s="15">
        <v>41249</v>
      </c>
      <c r="F1525" s="15">
        <f t="shared" ref="F1525:F1556" si="89">E1525+45</f>
        <v>41294</v>
      </c>
      <c r="G1525" s="15">
        <f>VLOOKUP(B1525,SAOM!B$2:D3069,3,0)</f>
        <v>41294</v>
      </c>
      <c r="H1525" s="15">
        <f t="shared" si="87"/>
        <v>41309</v>
      </c>
      <c r="I1525" s="15" t="s">
        <v>497</v>
      </c>
      <c r="J1525" s="12" t="s">
        <v>15229</v>
      </c>
      <c r="K1525" s="37" t="str">
        <f>VLOOKUP(B1525,SAOM!B$2:H3066,4,0)</f>
        <v>A agendar</v>
      </c>
      <c r="L1525" s="12" t="s">
        <v>676</v>
      </c>
      <c r="M1525" s="12" t="s">
        <v>676</v>
      </c>
      <c r="N1525" s="13" t="s">
        <v>5167</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5"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8"/>
        <v>90</v>
      </c>
      <c r="AF1525" s="16" t="s">
        <v>4492</v>
      </c>
      <c r="AG1525" s="16"/>
      <c r="AH1525" s="51"/>
      <c r="AI1525" s="120"/>
      <c r="AJ1525" s="120"/>
      <c r="AK1525" s="13"/>
    </row>
    <row r="1526" spans="1:37" s="17" customFormat="1" ht="15.75" customHeight="1">
      <c r="A1526" s="43">
        <v>5476</v>
      </c>
      <c r="B1526" s="35">
        <v>5476</v>
      </c>
      <c r="C1526" s="35">
        <v>5476</v>
      </c>
      <c r="D1526" s="37" t="str">
        <f>VLOOKUP(B1526,SAOM!B$2:H3183,7,0)</f>
        <v>-</v>
      </c>
      <c r="E1526" s="15">
        <v>41249</v>
      </c>
      <c r="F1526" s="15">
        <f t="shared" si="89"/>
        <v>41294</v>
      </c>
      <c r="G1526" s="15">
        <f>VLOOKUP(B1526,SAOM!B$2:D3070,3,0)</f>
        <v>41294</v>
      </c>
      <c r="H1526" s="15">
        <f t="shared" si="87"/>
        <v>41309</v>
      </c>
      <c r="I1526" s="15" t="s">
        <v>497</v>
      </c>
      <c r="J1526" s="12" t="s">
        <v>744</v>
      </c>
      <c r="K1526" s="37" t="str">
        <f>VLOOKUP(B1526,SAOM!B$2:H3067,4,0)</f>
        <v>A agendar</v>
      </c>
      <c r="L1526" s="12" t="s">
        <v>495</v>
      </c>
      <c r="M1526" s="12" t="s">
        <v>495</v>
      </c>
      <c r="N1526" s="13" t="s">
        <v>5167</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5"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8"/>
        <v>90</v>
      </c>
      <c r="AF1526" s="16" t="s">
        <v>4492</v>
      </c>
      <c r="AG1526" s="16"/>
      <c r="AH1526" s="51"/>
      <c r="AI1526" s="120"/>
      <c r="AJ1526" s="120"/>
      <c r="AK1526" s="13"/>
    </row>
    <row r="1527" spans="1:37" s="17" customFormat="1" ht="15.75" customHeight="1">
      <c r="A1527" s="43">
        <v>5475</v>
      </c>
      <c r="B1527" s="35">
        <v>5475</v>
      </c>
      <c r="C1527" s="35">
        <v>5475</v>
      </c>
      <c r="D1527" s="37" t="str">
        <f>VLOOKUP(B1527,SAOM!B$2:H3184,7,0)</f>
        <v>-</v>
      </c>
      <c r="E1527" s="15">
        <v>41249</v>
      </c>
      <c r="F1527" s="15">
        <f t="shared" si="89"/>
        <v>41294</v>
      </c>
      <c r="G1527" s="15">
        <f>VLOOKUP(B1527,SAOM!B$2:D3071,3,0)</f>
        <v>41294</v>
      </c>
      <c r="H1527" s="15">
        <f t="shared" si="87"/>
        <v>41309</v>
      </c>
      <c r="I1527" s="15" t="s">
        <v>497</v>
      </c>
      <c r="J1527" s="12" t="s">
        <v>744</v>
      </c>
      <c r="K1527" s="37" t="str">
        <f>VLOOKUP(B1527,SAOM!B$2:H3068,4,0)</f>
        <v>A agendar</v>
      </c>
      <c r="L1527" s="12" t="s">
        <v>495</v>
      </c>
      <c r="M1527" s="12" t="s">
        <v>495</v>
      </c>
      <c r="N1527" s="13" t="s">
        <v>5167</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5"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8"/>
        <v>90</v>
      </c>
      <c r="AF1527" s="16" t="s">
        <v>4492</v>
      </c>
      <c r="AG1527" s="16"/>
      <c r="AH1527" s="51"/>
      <c r="AI1527" s="120"/>
      <c r="AJ1527" s="120"/>
      <c r="AK1527" s="13"/>
    </row>
    <row r="1528" spans="1:37" s="271" customFormat="1" ht="15.75" customHeight="1">
      <c r="A1528" s="260">
        <v>5474</v>
      </c>
      <c r="B1528" s="196">
        <v>5474</v>
      </c>
      <c r="C1528" s="196">
        <v>5474</v>
      </c>
      <c r="D1528" s="196" t="str">
        <f>VLOOKUP(B1528,SAOM!B$2:H3185,7,0)</f>
        <v>SES-SARA-5474</v>
      </c>
      <c r="E1528" s="261">
        <v>41249</v>
      </c>
      <c r="F1528" s="261">
        <f t="shared" si="89"/>
        <v>41294</v>
      </c>
      <c r="G1528" s="261">
        <f>VLOOKUP(B1528,SAOM!B$2:D3072,3,0)</f>
        <v>41294</v>
      </c>
      <c r="H1528" s="261">
        <f t="shared" si="87"/>
        <v>41309</v>
      </c>
      <c r="I1528" s="261" t="s">
        <v>497</v>
      </c>
      <c r="J1528" s="262" t="s">
        <v>2335</v>
      </c>
      <c r="K1528" s="196" t="str">
        <f>VLOOKUP(B1528,SAOM!B$2:H3069,4,0)</f>
        <v>Agendado</v>
      </c>
      <c r="L1528" s="262" t="s">
        <v>676</v>
      </c>
      <c r="M1528" s="262" t="s">
        <v>497</v>
      </c>
      <c r="N1528" s="263" t="s">
        <v>5167</v>
      </c>
      <c r="O1528" s="263" t="str">
        <f>VLOOKUP(N1528,Coordenadas!B$2:C2375,2,0)</f>
        <v>CENTRO</v>
      </c>
      <c r="P1528" s="263" t="str">
        <f>VLOOKUP(N1528,Coordenadas!B$2:D2375,3,0)</f>
        <v xml:space="preserve"> 19°53'21.41"S</v>
      </c>
      <c r="Q1528" s="263" t="str">
        <f>VLOOKUP(N1528,Coordenadas!B$2:E2375,4,0)</f>
        <v xml:space="preserve"> 43°48'18.03"O</v>
      </c>
      <c r="R1528" s="196">
        <v>4033</v>
      </c>
      <c r="S1528" s="261">
        <v>41297</v>
      </c>
      <c r="T1528" s="264" t="str">
        <f>VLOOKUP(B1528,SAOM!B$2:M3069,9,0)</f>
        <v>RENATA GONCALVES</v>
      </c>
      <c r="U1528" s="261" t="str">
        <f>VLOOKUP(B1528,SAOM!B$2:N3069,10,0)</f>
        <v>AV.PREF.VÍTOR FANTINI, 499 - Bairro CENTRO</v>
      </c>
      <c r="V1528" s="264" t="str">
        <f>VLOOKUP(B1528,SAOM!B$2:P3069,12,0)</f>
        <v>3671-2555</v>
      </c>
      <c r="W1528" s="265" t="str">
        <f>VLOOKUP(B1528,SAOM!B$2:O3069,11,0)</f>
        <v>34500-000</v>
      </c>
      <c r="X1528" s="196" t="str">
        <f>VLOOKUP(B1528,SAOM!B$2:Q3069,13,0)</f>
        <v>00:20:0e:10:57:68</v>
      </c>
      <c r="Y1528" s="261">
        <v>41325</v>
      </c>
      <c r="Z1528" s="263" t="s">
        <v>4096</v>
      </c>
      <c r="AA1528" s="266"/>
      <c r="AB1528" s="267" t="e">
        <f>VLOOKUP(C1528,Relatorios!A$3:B2299,2,0)</f>
        <v>#N/A</v>
      </c>
      <c r="AC1528" s="268" t="s">
        <v>15976</v>
      </c>
      <c r="AD1528" s="266" t="str">
        <f>VLOOKUP(B1528,SAOM!B$2:T3069,16,0)</f>
        <v>-</v>
      </c>
      <c r="AE1528" s="266">
        <f t="shared" si="88"/>
        <v>90</v>
      </c>
      <c r="AF1528" s="266" t="s">
        <v>4492</v>
      </c>
      <c r="AG1528" s="266"/>
      <c r="AH1528" s="269"/>
      <c r="AI1528" s="270"/>
      <c r="AJ1528" s="270"/>
      <c r="AK1528" s="263"/>
    </row>
    <row r="1529" spans="1:37" s="17" customFormat="1" ht="15.75" customHeight="1">
      <c r="A1529" s="43">
        <v>5473</v>
      </c>
      <c r="B1529" s="35">
        <v>5473</v>
      </c>
      <c r="C1529" s="35">
        <v>5473</v>
      </c>
      <c r="D1529" s="37" t="str">
        <f>VLOOKUP(B1529,SAOM!B$2:H3186,7,0)</f>
        <v>-</v>
      </c>
      <c r="E1529" s="15">
        <v>41249</v>
      </c>
      <c r="F1529" s="15">
        <f t="shared" si="89"/>
        <v>41294</v>
      </c>
      <c r="G1529" s="15">
        <f>VLOOKUP(B1529,SAOM!B$2:D3073,3,0)</f>
        <v>41294</v>
      </c>
      <c r="H1529" s="15">
        <f t="shared" si="87"/>
        <v>41309</v>
      </c>
      <c r="I1529" s="15" t="s">
        <v>497</v>
      </c>
      <c r="J1529" s="12" t="s">
        <v>744</v>
      </c>
      <c r="K1529" s="37" t="str">
        <f>VLOOKUP(B1529,SAOM!B$2:H3070,4,0)</f>
        <v>A agendar</v>
      </c>
      <c r="L1529" s="12" t="s">
        <v>495</v>
      </c>
      <c r="M1529" s="12" t="s">
        <v>495</v>
      </c>
      <c r="N1529" s="13" t="s">
        <v>5167</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5"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8"/>
        <v>90</v>
      </c>
      <c r="AF1529" s="16" t="s">
        <v>4492</v>
      </c>
      <c r="AG1529" s="16"/>
      <c r="AH1529" s="51"/>
      <c r="AI1529" s="120"/>
      <c r="AJ1529" s="120"/>
      <c r="AK1529" s="13"/>
    </row>
    <row r="1530" spans="1:37" s="17" customFormat="1" ht="15.75" customHeight="1">
      <c r="A1530" s="43">
        <v>5472</v>
      </c>
      <c r="B1530" s="35">
        <v>5472</v>
      </c>
      <c r="C1530" s="35">
        <v>5472</v>
      </c>
      <c r="D1530" s="37" t="str">
        <f>VLOOKUP(B1530,SAOM!B$2:H3187,7,0)</f>
        <v>-</v>
      </c>
      <c r="E1530" s="15">
        <v>41249</v>
      </c>
      <c r="F1530" s="15">
        <f t="shared" si="89"/>
        <v>41294</v>
      </c>
      <c r="G1530" s="15">
        <f>VLOOKUP(B1530,SAOM!B$2:D3074,3,0)</f>
        <v>41294</v>
      </c>
      <c r="H1530" s="15">
        <f t="shared" si="87"/>
        <v>41309</v>
      </c>
      <c r="I1530" s="15" t="s">
        <v>497</v>
      </c>
      <c r="J1530" s="12" t="s">
        <v>744</v>
      </c>
      <c r="K1530" s="37" t="str">
        <f>VLOOKUP(B1530,SAOM!B$2:H3071,4,0)</f>
        <v>Agendado</v>
      </c>
      <c r="L1530" s="12" t="s">
        <v>495</v>
      </c>
      <c r="M1530" s="12" t="s">
        <v>495</v>
      </c>
      <c r="N1530" s="13" t="s">
        <v>5167</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5"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8"/>
        <v>90</v>
      </c>
      <c r="AF1530" s="16" t="s">
        <v>4492</v>
      </c>
      <c r="AG1530" s="16"/>
      <c r="AH1530" s="51"/>
      <c r="AI1530" s="120"/>
      <c r="AJ1530" s="120"/>
      <c r="AK1530" s="13"/>
    </row>
    <row r="1531" spans="1:37" s="17" customFormat="1" ht="15.75" customHeight="1">
      <c r="A1531" s="43">
        <v>5471</v>
      </c>
      <c r="B1531" s="35">
        <v>5471</v>
      </c>
      <c r="C1531" s="35">
        <v>5471</v>
      </c>
      <c r="D1531" s="37" t="str">
        <f>VLOOKUP(B1531,SAOM!B$2:H3188,7,0)</f>
        <v>-</v>
      </c>
      <c r="E1531" s="15">
        <v>41249</v>
      </c>
      <c r="F1531" s="15">
        <f t="shared" si="89"/>
        <v>41294</v>
      </c>
      <c r="G1531" s="15">
        <f>VLOOKUP(B1531,SAOM!B$2:D3075,3,0)</f>
        <v>41294</v>
      </c>
      <c r="H1531" s="15">
        <f t="shared" si="87"/>
        <v>41309</v>
      </c>
      <c r="I1531" s="15" t="s">
        <v>497</v>
      </c>
      <c r="J1531" s="12" t="s">
        <v>744</v>
      </c>
      <c r="K1531" s="37" t="str">
        <f>VLOOKUP(B1531,SAOM!B$2:H3072,4,0)</f>
        <v>Agendado</v>
      </c>
      <c r="L1531" s="12" t="s">
        <v>495</v>
      </c>
      <c r="M1531" s="12" t="s">
        <v>495</v>
      </c>
      <c r="N1531" s="13" t="s">
        <v>5167</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5"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8"/>
        <v>90</v>
      </c>
      <c r="AF1531" s="16" t="s">
        <v>4492</v>
      </c>
      <c r="AG1531" s="16"/>
      <c r="AH1531" s="51"/>
      <c r="AI1531" s="120"/>
      <c r="AJ1531" s="120"/>
      <c r="AK1531" s="13"/>
    </row>
    <row r="1532" spans="1:37" s="17" customFormat="1" ht="15.75" customHeight="1">
      <c r="A1532" s="43">
        <v>5089</v>
      </c>
      <c r="B1532" s="35">
        <v>5089</v>
      </c>
      <c r="C1532" s="35">
        <v>5089</v>
      </c>
      <c r="D1532" s="37" t="str">
        <f>VLOOKUP(B1532,SAOM!B$2:H3189,7,0)</f>
        <v>-</v>
      </c>
      <c r="E1532" s="15">
        <v>41249</v>
      </c>
      <c r="F1532" s="15">
        <f t="shared" si="89"/>
        <v>41294</v>
      </c>
      <c r="G1532" s="15">
        <f>VLOOKUP(B1532,SAOM!B$2:D3076,3,0)</f>
        <v>41294</v>
      </c>
      <c r="H1532" s="15">
        <f t="shared" si="87"/>
        <v>41309</v>
      </c>
      <c r="I1532" s="15">
        <v>41302</v>
      </c>
      <c r="J1532" s="12" t="s">
        <v>756</v>
      </c>
      <c r="K1532" s="37" t="str">
        <f>VLOOKUP(B1532,SAOM!B$2:H3073,4,0)</f>
        <v>Paralisado</v>
      </c>
      <c r="L1532" s="12" t="s">
        <v>14647</v>
      </c>
      <c r="M1532" s="12" t="s">
        <v>14647</v>
      </c>
      <c r="N1532" s="13" t="s">
        <v>13222</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5"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8"/>
        <v>90</v>
      </c>
      <c r="AF1532" s="16" t="s">
        <v>4492</v>
      </c>
      <c r="AG1532" s="16"/>
      <c r="AH1532" s="51"/>
      <c r="AI1532" s="120"/>
      <c r="AJ1532" s="120"/>
      <c r="AK1532" s="13"/>
    </row>
    <row r="1533" spans="1:37" s="17" customFormat="1" ht="15.75" customHeight="1">
      <c r="A1533" s="43">
        <v>5088</v>
      </c>
      <c r="B1533" s="35">
        <v>5088</v>
      </c>
      <c r="C1533" s="35">
        <v>5088</v>
      </c>
      <c r="D1533" s="37" t="str">
        <f>VLOOKUP(B1533,SAOM!B$2:H3190,7,0)</f>
        <v>SES-SAIM-5088</v>
      </c>
      <c r="E1533" s="15">
        <v>41249</v>
      </c>
      <c r="F1533" s="15">
        <f t="shared" si="89"/>
        <v>41294</v>
      </c>
      <c r="G1533" s="15">
        <f>VLOOKUP(B1533,SAOM!B$2:D3077,3,0)</f>
        <v>41294</v>
      </c>
      <c r="H1533" s="15">
        <f t="shared" si="87"/>
        <v>41309</v>
      </c>
      <c r="I1533" s="15" t="s">
        <v>497</v>
      </c>
      <c r="J1533" s="12" t="s">
        <v>511</v>
      </c>
      <c r="K1533" s="37" t="str">
        <f>VLOOKUP(B1533,SAOM!B$2:H3074,4,0)</f>
        <v>Aceito</v>
      </c>
      <c r="L1533" s="12" t="s">
        <v>14647</v>
      </c>
      <c r="M1533" s="12" t="s">
        <v>497</v>
      </c>
      <c r="N1533" s="13" t="s">
        <v>13222</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5" t="str">
        <f>VLOOKUP(B1533,SAOM!B$2:O3074,11,0)</f>
        <v>37690-000</v>
      </c>
      <c r="X1533" s="37" t="str">
        <f>VLOOKUP(B1533,SAOM!B$2:Q3074,13,0)</f>
        <v>00:20:0e:10:56:1a</v>
      </c>
      <c r="Y1533" s="15">
        <v>41304</v>
      </c>
      <c r="Z1533" s="13" t="s">
        <v>15188</v>
      </c>
      <c r="AA1533" s="16">
        <v>41304</v>
      </c>
      <c r="AB1533" s="32">
        <v>41304</v>
      </c>
      <c r="AC1533" s="45"/>
      <c r="AD1533" s="16" t="str">
        <f>VLOOKUP(B1533,SAOM!B$2:T3074,16,0)</f>
        <v>-</v>
      </c>
      <c r="AE1533" s="16">
        <f t="shared" si="88"/>
        <v>41394</v>
      </c>
      <c r="AF1533" s="16" t="s">
        <v>4492</v>
      </c>
      <c r="AG1533" s="16"/>
      <c r="AH1533" s="51"/>
      <c r="AI1533" s="120"/>
      <c r="AJ1533" s="120"/>
      <c r="AK1533" s="13"/>
    </row>
    <row r="1534" spans="1:37" s="17" customFormat="1" ht="15.75" customHeight="1">
      <c r="A1534" s="43">
        <v>5087</v>
      </c>
      <c r="B1534" s="35">
        <v>5087</v>
      </c>
      <c r="C1534" s="35">
        <v>5087</v>
      </c>
      <c r="D1534" s="37" t="str">
        <f>VLOOKUP(B1534,SAOM!B$2:H3191,7,0)</f>
        <v>SES-SAIM-5087</v>
      </c>
      <c r="E1534" s="15">
        <v>41249</v>
      </c>
      <c r="F1534" s="15">
        <f t="shared" si="89"/>
        <v>41294</v>
      </c>
      <c r="G1534" s="15">
        <f>VLOOKUP(B1534,SAOM!B$2:D3078,3,0)</f>
        <v>41294</v>
      </c>
      <c r="H1534" s="15">
        <f t="shared" si="87"/>
        <v>41309</v>
      </c>
      <c r="I1534" s="15" t="s">
        <v>497</v>
      </c>
      <c r="J1534" s="12" t="s">
        <v>511</v>
      </c>
      <c r="K1534" s="37" t="str">
        <f>VLOOKUP(B1534,SAOM!B$2:H3075,4,0)</f>
        <v>Aceito</v>
      </c>
      <c r="L1534" s="12" t="s">
        <v>14647</v>
      </c>
      <c r="M1534" s="12" t="s">
        <v>497</v>
      </c>
      <c r="N1534" s="13" t="s">
        <v>13222</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5" t="str">
        <f>VLOOKUP(B1534,SAOM!B$2:O3075,11,0)</f>
        <v>37690-000</v>
      </c>
      <c r="X1534" s="37" t="str">
        <f>VLOOKUP(B1534,SAOM!B$2:Q3075,13,0)</f>
        <v>00:20:0e:10:57:14</v>
      </c>
      <c r="Y1534" s="15">
        <v>41302</v>
      </c>
      <c r="Z1534" s="13" t="s">
        <v>14658</v>
      </c>
      <c r="AA1534" s="16">
        <v>41303</v>
      </c>
      <c r="AB1534" s="32">
        <v>41304</v>
      </c>
      <c r="AC1534" s="45"/>
      <c r="AD1534" s="16" t="str">
        <f>VLOOKUP(B1534,SAOM!B$2:T3075,16,0)</f>
        <v>-</v>
      </c>
      <c r="AE1534" s="16">
        <f t="shared" si="88"/>
        <v>41393</v>
      </c>
      <c r="AF1534" s="16" t="s">
        <v>4492</v>
      </c>
      <c r="AG1534" s="16"/>
      <c r="AH1534" s="51"/>
      <c r="AI1534" s="120"/>
      <c r="AJ1534" s="120"/>
      <c r="AK1534" s="13"/>
    </row>
    <row r="1535" spans="1:37" s="17" customFormat="1" ht="15.75" customHeight="1">
      <c r="A1535" s="43">
        <v>5314</v>
      </c>
      <c r="B1535" s="35">
        <v>5314</v>
      </c>
      <c r="C1535" s="35">
        <v>5314</v>
      </c>
      <c r="D1535" s="37" t="str">
        <f>VLOOKUP(B1535,SAOM!B$2:H3192,7,0)</f>
        <v>-</v>
      </c>
      <c r="E1535" s="15">
        <v>41254</v>
      </c>
      <c r="F1535" s="15">
        <f t="shared" si="89"/>
        <v>41299</v>
      </c>
      <c r="G1535" s="15">
        <f>VLOOKUP(B1535,SAOM!B$2:D3079,3,0)</f>
        <v>41299</v>
      </c>
      <c r="H1535" s="15">
        <f t="shared" si="87"/>
        <v>41314</v>
      </c>
      <c r="I1535" s="15" t="s">
        <v>497</v>
      </c>
      <c r="J1535" s="12" t="s">
        <v>744</v>
      </c>
      <c r="K1535" s="37" t="str">
        <f>VLOOKUP(B1535,SAOM!B$2:H3076,4,0)</f>
        <v>Agendado</v>
      </c>
      <c r="L1535" s="12" t="s">
        <v>495</v>
      </c>
      <c r="M1535" s="12" t="s">
        <v>495</v>
      </c>
      <c r="N1535" s="13" t="s">
        <v>9251</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5"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si="88"/>
        <v>90</v>
      </c>
      <c r="AF1535" s="16" t="s">
        <v>4492</v>
      </c>
      <c r="AG1535" s="16"/>
      <c r="AH1535" s="51"/>
      <c r="AI1535" s="120"/>
      <c r="AJ1535" s="120"/>
      <c r="AK1535" s="13"/>
    </row>
    <row r="1536" spans="1:37" s="17" customFormat="1" ht="15.75" customHeight="1">
      <c r="A1536" s="43">
        <v>5313</v>
      </c>
      <c r="B1536" s="35">
        <v>5313</v>
      </c>
      <c r="C1536" s="35">
        <v>5313</v>
      </c>
      <c r="D1536" s="37" t="str">
        <f>VLOOKUP(B1536,SAOM!B$2:H3193,7,0)</f>
        <v>-</v>
      </c>
      <c r="E1536" s="15">
        <v>41254</v>
      </c>
      <c r="F1536" s="15">
        <f t="shared" si="89"/>
        <v>41299</v>
      </c>
      <c r="G1536" s="15">
        <f>VLOOKUP(B1536,SAOM!B$2:D3080,3,0)</f>
        <v>41299</v>
      </c>
      <c r="H1536" s="15">
        <f t="shared" si="87"/>
        <v>41314</v>
      </c>
      <c r="I1536" s="15">
        <v>41323</v>
      </c>
      <c r="J1536" s="12" t="s">
        <v>756</v>
      </c>
      <c r="K1536" s="37" t="str">
        <f>VLOOKUP(B1536,SAOM!B$2:H3077,4,0)</f>
        <v>Paralisado</v>
      </c>
      <c r="L1536" s="12" t="s">
        <v>495</v>
      </c>
      <c r="M1536" s="12" t="s">
        <v>495</v>
      </c>
      <c r="N1536" s="13" t="s">
        <v>9251</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5" t="str">
        <f>VLOOKUP(B1536,SAOM!B$2:O3077,11,0)</f>
        <v>35334-000</v>
      </c>
      <c r="X1536" s="37" t="str">
        <f>VLOOKUP(B1536,SAOM!B$2:Q3077,13,0)</f>
        <v>-</v>
      </c>
      <c r="Y1536" s="15"/>
      <c r="Z1536" s="13"/>
      <c r="AA1536" s="16"/>
      <c r="AB1536" s="32" t="e">
        <f>VLOOKUP(C1536,Relatorios!A$3:B2307,2,0)</f>
        <v>#N/A</v>
      </c>
      <c r="AC1536" s="45"/>
      <c r="AD1536" s="16" t="str">
        <f>VLOOKUP(B1536,SAOM!B$2:T3077,16,0)</f>
        <v>18/02/2013 13:55:15 	Hernan Martins Alves 	Conforme informação o local está em reforma, com previsão de termino para o final de Março.   	Pendência Ativação</v>
      </c>
      <c r="AE1536" s="16">
        <f t="shared" si="88"/>
        <v>90</v>
      </c>
      <c r="AF1536" s="16" t="s">
        <v>4492</v>
      </c>
      <c r="AG1536" s="16"/>
      <c r="AH1536" s="51"/>
      <c r="AI1536" s="120"/>
      <c r="AJ1536" s="120"/>
      <c r="AK1536" s="13"/>
    </row>
    <row r="1537" spans="1:37" s="17" customFormat="1" ht="15.75" customHeight="1">
      <c r="A1537" s="43">
        <v>5315</v>
      </c>
      <c r="B1537" s="35">
        <v>5315</v>
      </c>
      <c r="C1537" s="35">
        <v>5315</v>
      </c>
      <c r="D1537" s="37" t="str">
        <f>VLOOKUP(B1537,SAOM!B$2:H3194,7,0)</f>
        <v>-</v>
      </c>
      <c r="E1537" s="15">
        <v>41254</v>
      </c>
      <c r="F1537" s="15">
        <f t="shared" si="89"/>
        <v>41299</v>
      </c>
      <c r="G1537" s="15">
        <f>VLOOKUP(B1537,SAOM!B$2:D3081,3,0)</f>
        <v>41299</v>
      </c>
      <c r="H1537" s="15">
        <f t="shared" si="87"/>
        <v>41314</v>
      </c>
      <c r="I1537" s="15" t="s">
        <v>497</v>
      </c>
      <c r="J1537" s="12" t="s">
        <v>744</v>
      </c>
      <c r="K1537" s="37" t="str">
        <f>VLOOKUP(B1537,SAOM!B$2:H3078,4,0)</f>
        <v>Agendado</v>
      </c>
      <c r="L1537" s="12" t="s">
        <v>495</v>
      </c>
      <c r="M1537" s="12" t="s">
        <v>495</v>
      </c>
      <c r="N1537" s="13" t="s">
        <v>9157</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5"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88"/>
        <v>90</v>
      </c>
      <c r="AF1537" s="16" t="s">
        <v>4492</v>
      </c>
      <c r="AG1537" s="16"/>
      <c r="AH1537" s="51"/>
      <c r="AI1537" s="120"/>
      <c r="AJ1537" s="120"/>
      <c r="AK1537" s="13"/>
    </row>
    <row r="1538" spans="1:37" s="17" customFormat="1" ht="15.75" customHeight="1">
      <c r="A1538" s="43">
        <v>5311</v>
      </c>
      <c r="B1538" s="35">
        <v>5311</v>
      </c>
      <c r="C1538" s="35">
        <v>5311</v>
      </c>
      <c r="D1538" s="37" t="str">
        <f>VLOOKUP(B1538,SAOM!B$2:H3195,7,0)</f>
        <v>-</v>
      </c>
      <c r="E1538" s="15">
        <v>41254</v>
      </c>
      <c r="F1538" s="15">
        <f t="shared" si="89"/>
        <v>41299</v>
      </c>
      <c r="G1538" s="15">
        <f>VLOOKUP(B1538,SAOM!B$2:D3082,3,0)</f>
        <v>41299</v>
      </c>
      <c r="H1538" s="15">
        <f t="shared" si="87"/>
        <v>41314</v>
      </c>
      <c r="I1538" s="15">
        <v>41331</v>
      </c>
      <c r="J1538" s="12" t="s">
        <v>756</v>
      </c>
      <c r="K1538" s="37" t="str">
        <f>VLOOKUP(B1538,SAOM!B$2:H3079,4,0)</f>
        <v>Paralisado</v>
      </c>
      <c r="L1538" s="12" t="s">
        <v>14647</v>
      </c>
      <c r="M1538" s="12" t="s">
        <v>14647</v>
      </c>
      <c r="N1538" s="13" t="s">
        <v>8203</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5" t="str">
        <f>VLOOKUP(B1538,SAOM!B$2:O3079,11,0)</f>
        <v>37400-000</v>
      </c>
      <c r="X1538" s="37" t="str">
        <f>VLOOKUP(B1538,SAOM!B$2:Q3079,13,0)</f>
        <v>-</v>
      </c>
      <c r="Y1538" s="15"/>
      <c r="Z1538" s="13"/>
      <c r="AA1538" s="16"/>
      <c r="AB1538" s="32" t="e">
        <f>VLOOKUP(C1538,Relatorios!A$3:B2309,2,0)</f>
        <v>#N/A</v>
      </c>
      <c r="AC1538" s="45"/>
      <c r="AD1538" s="16" t="str">
        <f>VLOOKUP(B1538,SAOM!B$2:T3079,16,0)</f>
        <v>26/02/2013 11:27:12 	Hernan Martins Alves 	Não há possibilidade de fixação do mastro. As paredes do local estão "esfarelando" e não suportam a antena. A responsável pelo local, ficou de providenciar um poste.  	Pendência Ativação</v>
      </c>
      <c r="AE1538" s="16">
        <f t="shared" si="88"/>
        <v>90</v>
      </c>
      <c r="AF1538" s="16" t="s">
        <v>4492</v>
      </c>
      <c r="AG1538" s="16"/>
      <c r="AH1538" s="51"/>
      <c r="AI1538" s="120"/>
      <c r="AJ1538" s="120"/>
      <c r="AK1538" s="13"/>
    </row>
    <row r="1539" spans="1:37" s="17" customFormat="1" ht="15.75" customHeight="1">
      <c r="A1539" s="43">
        <v>5310</v>
      </c>
      <c r="B1539" s="35">
        <v>5310</v>
      </c>
      <c r="C1539" s="35">
        <v>5310</v>
      </c>
      <c r="D1539" s="37" t="str">
        <f>VLOOKUP(B1539,SAOM!B$2:H3196,7,0)</f>
        <v>SES-CAHA-5310</v>
      </c>
      <c r="E1539" s="15">
        <v>41254</v>
      </c>
      <c r="F1539" s="15">
        <f t="shared" si="89"/>
        <v>41299</v>
      </c>
      <c r="G1539" s="15">
        <f>VLOOKUP(B1539,SAOM!B$2:D3083,3,0)</f>
        <v>41299</v>
      </c>
      <c r="H1539" s="15">
        <f t="shared" si="87"/>
        <v>41314</v>
      </c>
      <c r="I1539" s="15" t="s">
        <v>497</v>
      </c>
      <c r="J1539" s="12" t="s">
        <v>511</v>
      </c>
      <c r="K1539" s="37" t="str">
        <f>VLOOKUP(B1539,SAOM!B$2:H3080,4,0)</f>
        <v>Aceito</v>
      </c>
      <c r="L1539" s="12" t="s">
        <v>14647</v>
      </c>
      <c r="M1539" s="12" t="s">
        <v>497</v>
      </c>
      <c r="N1539" s="13" t="s">
        <v>8203</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5" t="str">
        <f>VLOOKUP(B1539,SAOM!B$2:O3080,11,0)</f>
        <v>37400-000</v>
      </c>
      <c r="X1539" s="37" t="str">
        <f>VLOOKUP(B1539,SAOM!B$2:Q3080,13,0)</f>
        <v>00:20:0e:10:59:47</v>
      </c>
      <c r="Y1539" s="15">
        <v>41306</v>
      </c>
      <c r="Z1539" s="13" t="s">
        <v>12526</v>
      </c>
      <c r="AA1539" s="16">
        <v>41306</v>
      </c>
      <c r="AB1539" s="32">
        <v>41309</v>
      </c>
      <c r="AC1539" s="45"/>
      <c r="AD1539" s="16" t="str">
        <f>VLOOKUP(B1539,SAOM!B$2:T3080,16,0)</f>
        <v>-</v>
      </c>
      <c r="AE1539" s="16">
        <f t="shared" si="88"/>
        <v>41396</v>
      </c>
      <c r="AF1539" s="16" t="s">
        <v>4492</v>
      </c>
      <c r="AG1539" s="16"/>
      <c r="AH1539" s="51"/>
      <c r="AI1539" s="120"/>
      <c r="AJ1539" s="120"/>
      <c r="AK1539" s="13"/>
    </row>
    <row r="1540" spans="1:37" s="17" customFormat="1" ht="15.75" customHeight="1">
      <c r="A1540" s="43">
        <v>5060</v>
      </c>
      <c r="B1540" s="35">
        <v>5060</v>
      </c>
      <c r="C1540" s="35">
        <v>5060</v>
      </c>
      <c r="D1540" s="37" t="str">
        <f>VLOOKUP(B1540,SAOM!B$2:H3197,7,0)</f>
        <v>SES-OUNO-5060</v>
      </c>
      <c r="E1540" s="15">
        <v>41254</v>
      </c>
      <c r="F1540" s="15">
        <f t="shared" si="89"/>
        <v>41299</v>
      </c>
      <c r="G1540" s="15">
        <f>VLOOKUP(B1540,SAOM!B$2:D3084,3,0)</f>
        <v>41299</v>
      </c>
      <c r="H1540" s="15">
        <f t="shared" si="87"/>
        <v>41314</v>
      </c>
      <c r="I1540" s="15" t="s">
        <v>497</v>
      </c>
      <c r="J1540" s="12" t="s">
        <v>511</v>
      </c>
      <c r="K1540" s="37" t="str">
        <f>VLOOKUP(B1540,SAOM!B$2:H3081,4,0)</f>
        <v>Aceito</v>
      </c>
      <c r="L1540" s="12" t="s">
        <v>14647</v>
      </c>
      <c r="M1540" s="12" t="s">
        <v>497</v>
      </c>
      <c r="N1540" s="13" t="s">
        <v>9967</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5" t="str">
        <f>VLOOKUP(B1540,SAOM!B$2:O3081,11,0)</f>
        <v>37570-000</v>
      </c>
      <c r="X1540" s="37" t="str">
        <f>VLOOKUP(B1540,SAOM!B$2:Q3081,13,0)</f>
        <v>00:20:0e:10:58:07</v>
      </c>
      <c r="Y1540" s="15">
        <v>41303</v>
      </c>
      <c r="Z1540" s="13" t="s">
        <v>15187</v>
      </c>
      <c r="AA1540" s="16">
        <v>41303</v>
      </c>
      <c r="AB1540" s="32">
        <v>41309</v>
      </c>
      <c r="AC1540" s="45"/>
      <c r="AD1540" s="16" t="str">
        <f>VLOOKUP(B1540,SAOM!B$2:T3081,16,0)</f>
        <v>-</v>
      </c>
      <c r="AE1540" s="16">
        <f t="shared" si="88"/>
        <v>41393</v>
      </c>
      <c r="AF1540" s="16" t="s">
        <v>4492</v>
      </c>
      <c r="AG1540" s="16"/>
      <c r="AH1540" s="51"/>
      <c r="AI1540" s="120"/>
      <c r="AJ1540" s="120"/>
      <c r="AK1540" s="13"/>
    </row>
    <row r="1541" spans="1:37" s="17" customFormat="1" ht="15.75" customHeight="1">
      <c r="A1541" s="43">
        <v>5062</v>
      </c>
      <c r="B1541" s="35">
        <v>5062</v>
      </c>
      <c r="C1541" s="35">
        <v>5062</v>
      </c>
      <c r="D1541" s="37" t="str">
        <f>VLOOKUP(B1541,SAOM!B$2:H3198,7,0)</f>
        <v>SES-OUNO-5062</v>
      </c>
      <c r="E1541" s="15">
        <v>41254</v>
      </c>
      <c r="F1541" s="15">
        <f t="shared" si="89"/>
        <v>41299</v>
      </c>
      <c r="G1541" s="15">
        <f>VLOOKUP(B1541,SAOM!B$2:D3085,3,0)</f>
        <v>41299</v>
      </c>
      <c r="H1541" s="15">
        <f t="shared" si="87"/>
        <v>41314</v>
      </c>
      <c r="I1541" s="15" t="s">
        <v>497</v>
      </c>
      <c r="J1541" s="12" t="s">
        <v>511</v>
      </c>
      <c r="K1541" s="37" t="str">
        <f>VLOOKUP(B1541,SAOM!B$2:H3082,4,0)</f>
        <v>Aceito</v>
      </c>
      <c r="L1541" s="12" t="s">
        <v>14647</v>
      </c>
      <c r="M1541" s="12" t="s">
        <v>497</v>
      </c>
      <c r="N1541" s="13" t="s">
        <v>9967</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5" t="str">
        <f>VLOOKUP(B1541,SAOM!B$2:O3082,11,0)</f>
        <v>37570-000</v>
      </c>
      <c r="X1541" s="37" t="str">
        <f>VLOOKUP(B1541,SAOM!B$2:Q3082,13,0)</f>
        <v>00:20:0E:10:58:02</v>
      </c>
      <c r="Y1541" s="15">
        <v>41299</v>
      </c>
      <c r="Z1541" s="13" t="s">
        <v>15187</v>
      </c>
      <c r="AA1541" s="16">
        <v>41299</v>
      </c>
      <c r="AB1541" s="32">
        <v>41309</v>
      </c>
      <c r="AC1541" s="45"/>
      <c r="AD1541" s="16" t="str">
        <f>VLOOKUP(B1541,SAOM!B$2:T3082,16,0)</f>
        <v>-</v>
      </c>
      <c r="AE1541" s="16">
        <f t="shared" si="88"/>
        <v>41389</v>
      </c>
      <c r="AF1541" s="16" t="s">
        <v>4492</v>
      </c>
      <c r="AG1541" s="16"/>
      <c r="AH1541" s="51"/>
      <c r="AI1541" s="120"/>
      <c r="AJ1541" s="120"/>
      <c r="AK1541" s="13"/>
    </row>
    <row r="1542" spans="1:37" s="17" customFormat="1" ht="15.75" customHeight="1">
      <c r="A1542" s="43">
        <v>5061</v>
      </c>
      <c r="B1542" s="35">
        <v>5061</v>
      </c>
      <c r="C1542" s="35">
        <v>5061</v>
      </c>
      <c r="D1542" s="37" t="str">
        <f>VLOOKUP(B1542,SAOM!B$2:H3199,7,0)</f>
        <v>SES-OUNO-5061</v>
      </c>
      <c r="E1542" s="15">
        <v>41254</v>
      </c>
      <c r="F1542" s="15">
        <f t="shared" si="89"/>
        <v>41299</v>
      </c>
      <c r="G1542" s="15">
        <f>VLOOKUP(B1542,SAOM!B$2:D3086,3,0)</f>
        <v>41299</v>
      </c>
      <c r="H1542" s="15">
        <f t="shared" si="87"/>
        <v>41314</v>
      </c>
      <c r="I1542" s="15" t="s">
        <v>497</v>
      </c>
      <c r="J1542" s="12" t="s">
        <v>511</v>
      </c>
      <c r="K1542" s="37" t="str">
        <f>VLOOKUP(B1542,SAOM!B$2:H3083,4,0)</f>
        <v>Aceito</v>
      </c>
      <c r="L1542" s="12" t="s">
        <v>14647</v>
      </c>
      <c r="M1542" s="12" t="s">
        <v>497</v>
      </c>
      <c r="N1542" s="13" t="s">
        <v>9967</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5" t="str">
        <f>VLOOKUP(B1542,SAOM!B$2:O3083,11,0)</f>
        <v>37570-000</v>
      </c>
      <c r="X1542" s="37" t="str">
        <f>VLOOKUP(B1542,SAOM!B$2:Q3083,13,0)</f>
        <v>00:20:0e:10:55:81</v>
      </c>
      <c r="Y1542" s="15">
        <v>41304</v>
      </c>
      <c r="Z1542" s="13" t="s">
        <v>15187</v>
      </c>
      <c r="AA1542" s="16">
        <v>41304</v>
      </c>
      <c r="AB1542" s="32">
        <v>41309</v>
      </c>
      <c r="AC1542" s="45"/>
      <c r="AD1542" s="16" t="str">
        <f>VLOOKUP(B1542,SAOM!B$2:T3083,16,0)</f>
        <v>-</v>
      </c>
      <c r="AE1542" s="16">
        <f t="shared" si="88"/>
        <v>41394</v>
      </c>
      <c r="AF1542" s="16" t="s">
        <v>4492</v>
      </c>
      <c r="AG1542" s="16"/>
      <c r="AH1542" s="51"/>
      <c r="AI1542" s="120"/>
      <c r="AJ1542" s="120"/>
      <c r="AK1542" s="13"/>
    </row>
    <row r="1543" spans="1:37" s="17" customFormat="1" ht="15.75" customHeight="1">
      <c r="A1543" s="43">
        <v>5312</v>
      </c>
      <c r="B1543" s="35">
        <v>5312</v>
      </c>
      <c r="C1543" s="35">
        <v>5312</v>
      </c>
      <c r="D1543" s="37" t="str">
        <f>VLOOKUP(B1543,SAOM!B$2:H3200,7,0)</f>
        <v>SES-CAHA-5312</v>
      </c>
      <c r="E1543" s="15">
        <v>41254</v>
      </c>
      <c r="F1543" s="15">
        <f t="shared" si="89"/>
        <v>41299</v>
      </c>
      <c r="G1543" s="15">
        <f>VLOOKUP(B1543,SAOM!B$2:D3087,3,0)</f>
        <v>41299</v>
      </c>
      <c r="H1543" s="15">
        <f t="shared" si="87"/>
        <v>41314</v>
      </c>
      <c r="I1543" s="15" t="s">
        <v>497</v>
      </c>
      <c r="J1543" s="12" t="s">
        <v>511</v>
      </c>
      <c r="K1543" s="37" t="str">
        <f>VLOOKUP(B1543,SAOM!B$2:H3084,4,0)</f>
        <v>Aceito</v>
      </c>
      <c r="L1543" s="12" t="s">
        <v>14647</v>
      </c>
      <c r="M1543" s="12" t="s">
        <v>497</v>
      </c>
      <c r="N1543" s="13" t="s">
        <v>8203</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5" t="str">
        <f>VLOOKUP(B1543,SAOM!B$2:O3084,11,0)</f>
        <v>37400-000</v>
      </c>
      <c r="X1543" s="37" t="str">
        <f>VLOOKUP(B1543,SAOM!B$2:Q3084,13,0)</f>
        <v>00:20:0e:10:58:fc</v>
      </c>
      <c r="Y1543" s="15">
        <v>41305</v>
      </c>
      <c r="Z1543" s="13" t="s">
        <v>12526</v>
      </c>
      <c r="AA1543" s="16">
        <v>41305</v>
      </c>
      <c r="AB1543" s="32">
        <v>41306</v>
      </c>
      <c r="AC1543" s="45"/>
      <c r="AD1543" s="16" t="str">
        <f>VLOOKUP(B1543,SAOM!B$2:T3084,16,0)</f>
        <v>-</v>
      </c>
      <c r="AE1543" s="16">
        <f t="shared" si="88"/>
        <v>41395</v>
      </c>
      <c r="AF1543" s="16" t="s">
        <v>4492</v>
      </c>
      <c r="AG1543" s="16"/>
      <c r="AH1543" s="51"/>
      <c r="AI1543" s="120"/>
      <c r="AJ1543" s="120"/>
      <c r="AK1543" s="13"/>
    </row>
    <row r="1544" spans="1:37" s="62" customFormat="1" ht="15.75" customHeight="1">
      <c r="A1544" s="43">
        <v>5309</v>
      </c>
      <c r="B1544" s="35">
        <v>5309</v>
      </c>
      <c r="C1544" s="196">
        <v>5309</v>
      </c>
      <c r="D1544" s="35" t="str">
        <f>VLOOKUP(B1544,SAOM!B$2:H3201,7,0)</f>
        <v>SES-CAHA-5309</v>
      </c>
      <c r="E1544" s="28">
        <v>41254</v>
      </c>
      <c r="F1544" s="28">
        <f t="shared" si="89"/>
        <v>41299</v>
      </c>
      <c r="G1544" s="28">
        <f>VLOOKUP(B1544,SAOM!B$2:D3088,3,0)</f>
        <v>41309</v>
      </c>
      <c r="H1544" s="28">
        <f t="shared" si="87"/>
        <v>41314</v>
      </c>
      <c r="I1544" s="28" t="s">
        <v>497</v>
      </c>
      <c r="J1544" s="52" t="s">
        <v>511</v>
      </c>
      <c r="K1544" s="35" t="str">
        <f>VLOOKUP(B1544,SAOM!B$2:H3085,4,0)</f>
        <v>Aceito</v>
      </c>
      <c r="L1544" s="52" t="s">
        <v>14647</v>
      </c>
      <c r="M1544" s="52" t="s">
        <v>497</v>
      </c>
      <c r="N1544" s="44" t="s">
        <v>8203</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9" t="str">
        <f>VLOOKUP(B1544,SAOM!B$2:M3085,9,0)</f>
        <v>Priscila Maria Casadei de Souza</v>
      </c>
      <c r="U1544" s="28" t="str">
        <f>VLOOKUP(B1544,SAOM!B$2:N3085,10,0)</f>
        <v>Rua Doutor Cesarino S/N - Bairro Centro</v>
      </c>
      <c r="V1544" s="59" t="str">
        <f>VLOOKUP(B1544,SAOM!B$2:P3085,12,0)</f>
        <v>35 3261 1810</v>
      </c>
      <c r="W1544" s="181" t="str">
        <f>VLOOKUP(B1544,SAOM!B$2:O3085,11,0)</f>
        <v>37400-000</v>
      </c>
      <c r="X1544" s="35" t="str">
        <f>VLOOKUP(B1544,SAOM!B$2:Q3085,13,0)</f>
        <v>00:20:0e:10:59:06</v>
      </c>
      <c r="Y1544" s="28">
        <v>41307</v>
      </c>
      <c r="Z1544" s="44" t="s">
        <v>12526</v>
      </c>
      <c r="AA1544" s="60">
        <v>41309</v>
      </c>
      <c r="AB1544" s="61">
        <v>41309</v>
      </c>
      <c r="AC1544" s="49"/>
      <c r="AD1544" s="60" t="str">
        <f>VLOOKUP(B1544,SAOM!B$2:T3085,16,0)</f>
        <v>01/02/2013 10:14:41 	Ivan Santos 	Resolvida.  	Pendência Ativação Resolvida
01/02/2013 09:30:59 	Hernan Martins Alves 	Conforme responsável, endereço correto é Rua Doutor Cesarino S/N.  	Pendência Ativação</v>
      </c>
      <c r="AE1544" s="60">
        <f t="shared" si="88"/>
        <v>41399</v>
      </c>
      <c r="AF1544" s="60" t="s">
        <v>4492</v>
      </c>
      <c r="AG1544" s="60"/>
      <c r="AH1544" s="187"/>
      <c r="AI1544" s="121"/>
      <c r="AJ1544" s="121"/>
      <c r="AK1544" s="44"/>
    </row>
    <row r="1545" spans="1:37" s="17" customFormat="1" ht="15.75" customHeight="1">
      <c r="A1545" s="43">
        <v>5308</v>
      </c>
      <c r="B1545" s="35">
        <v>5308</v>
      </c>
      <c r="C1545" s="35">
        <v>5308</v>
      </c>
      <c r="D1545" s="37" t="str">
        <f>VLOOKUP(B1545,SAOM!B$2:H3202,7,0)</f>
        <v>-</v>
      </c>
      <c r="E1545" s="15">
        <v>41254</v>
      </c>
      <c r="F1545" s="15">
        <f t="shared" si="89"/>
        <v>41299</v>
      </c>
      <c r="G1545" s="15">
        <f>VLOOKUP(B1545,SAOM!B$2:D3089,3,0)</f>
        <v>41299</v>
      </c>
      <c r="H1545" s="15">
        <f t="shared" si="87"/>
        <v>41314</v>
      </c>
      <c r="I1545" s="15" t="s">
        <v>497</v>
      </c>
      <c r="J1545" s="12" t="s">
        <v>744</v>
      </c>
      <c r="K1545" s="37" t="str">
        <f>VLOOKUP(B1545,SAOM!B$2:H3086,4,0)</f>
        <v>Agendado</v>
      </c>
      <c r="L1545" s="12" t="s">
        <v>495</v>
      </c>
      <c r="M1545" s="12" t="s">
        <v>495</v>
      </c>
      <c r="N1545" s="13" t="s">
        <v>13446</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5"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88"/>
        <v>90</v>
      </c>
      <c r="AF1545" s="16" t="s">
        <v>4492</v>
      </c>
      <c r="AG1545" s="16"/>
      <c r="AH1545" s="51"/>
      <c r="AI1545" s="120"/>
      <c r="AJ1545" s="120"/>
      <c r="AK1545" s="13"/>
    </row>
    <row r="1546" spans="1:37" s="17" customFormat="1" ht="15.75" customHeight="1">
      <c r="A1546" s="43">
        <v>5307</v>
      </c>
      <c r="B1546" s="35">
        <v>5307</v>
      </c>
      <c r="C1546" s="35">
        <v>5307</v>
      </c>
      <c r="D1546" s="37" t="str">
        <f>VLOOKUP(B1546,SAOM!B$2:H3203,7,0)</f>
        <v>-</v>
      </c>
      <c r="E1546" s="15">
        <v>41254</v>
      </c>
      <c r="F1546" s="15">
        <f t="shared" si="89"/>
        <v>41299</v>
      </c>
      <c r="G1546" s="15">
        <f>VLOOKUP(B1546,SAOM!B$2:D3090,3,0)</f>
        <v>41299</v>
      </c>
      <c r="H1546" s="15">
        <f t="shared" si="87"/>
        <v>41314</v>
      </c>
      <c r="I1546" s="15" t="s">
        <v>497</v>
      </c>
      <c r="J1546" s="12" t="s">
        <v>744</v>
      </c>
      <c r="K1546" s="37" t="str">
        <f>VLOOKUP(B1546,SAOM!B$2:H3087,4,0)</f>
        <v>Agendado</v>
      </c>
      <c r="L1546" s="12" t="s">
        <v>495</v>
      </c>
      <c r="M1546" s="12" t="s">
        <v>495</v>
      </c>
      <c r="N1546" s="13" t="s">
        <v>13446</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5"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88"/>
        <v>90</v>
      </c>
      <c r="AF1546" s="16" t="s">
        <v>4492</v>
      </c>
      <c r="AG1546" s="16"/>
      <c r="AH1546" s="51"/>
      <c r="AI1546" s="120"/>
      <c r="AJ1546" s="120"/>
      <c r="AK1546" s="13"/>
    </row>
    <row r="1547" spans="1:37" s="17" customFormat="1" ht="15.75" customHeight="1">
      <c r="A1547" s="43">
        <v>5306</v>
      </c>
      <c r="B1547" s="35">
        <v>5306</v>
      </c>
      <c r="C1547" s="35">
        <v>5306</v>
      </c>
      <c r="D1547" s="37" t="str">
        <f>VLOOKUP(B1547,SAOM!B$2:H3204,7,0)</f>
        <v>-</v>
      </c>
      <c r="E1547" s="15">
        <v>41254</v>
      </c>
      <c r="F1547" s="15">
        <f t="shared" si="89"/>
        <v>41299</v>
      </c>
      <c r="G1547" s="15">
        <f>VLOOKUP(B1547,SAOM!B$2:D3091,3,0)</f>
        <v>41299</v>
      </c>
      <c r="H1547" s="15">
        <f t="shared" si="87"/>
        <v>41314</v>
      </c>
      <c r="I1547" s="15" t="s">
        <v>497</v>
      </c>
      <c r="J1547" s="12" t="s">
        <v>744</v>
      </c>
      <c r="K1547" s="37" t="str">
        <f>VLOOKUP(B1547,SAOM!B$2:H3088,4,0)</f>
        <v>Agendado</v>
      </c>
      <c r="L1547" s="12" t="s">
        <v>495</v>
      </c>
      <c r="M1547" s="12" t="s">
        <v>495</v>
      </c>
      <c r="N1547" s="13" t="s">
        <v>13446</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5"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88"/>
        <v>90</v>
      </c>
      <c r="AF1547" s="16" t="s">
        <v>4492</v>
      </c>
      <c r="AG1547" s="16"/>
      <c r="AH1547" s="51"/>
      <c r="AI1547" s="120"/>
      <c r="AJ1547" s="120"/>
      <c r="AK1547" s="13"/>
    </row>
    <row r="1548" spans="1:37" s="17" customFormat="1" ht="15.75" customHeight="1">
      <c r="A1548" s="43">
        <v>5305</v>
      </c>
      <c r="B1548" s="35">
        <v>5305</v>
      </c>
      <c r="C1548" s="35">
        <v>5305</v>
      </c>
      <c r="D1548" s="37" t="str">
        <f>VLOOKUP(B1548,SAOM!B$2:H3205,7,0)</f>
        <v>-</v>
      </c>
      <c r="E1548" s="15">
        <v>41254</v>
      </c>
      <c r="F1548" s="15">
        <f t="shared" si="89"/>
        <v>41299</v>
      </c>
      <c r="G1548" s="15">
        <f>VLOOKUP(B1548,SAOM!B$2:D3092,3,0)</f>
        <v>41299</v>
      </c>
      <c r="H1548" s="15">
        <f t="shared" si="87"/>
        <v>41314</v>
      </c>
      <c r="I1548" s="15" t="s">
        <v>497</v>
      </c>
      <c r="J1548" s="12" t="s">
        <v>744</v>
      </c>
      <c r="K1548" s="37" t="str">
        <f>VLOOKUP(B1548,SAOM!B$2:H3089,4,0)</f>
        <v>A agendar</v>
      </c>
      <c r="L1548" s="12" t="s">
        <v>495</v>
      </c>
      <c r="M1548" s="12" t="s">
        <v>495</v>
      </c>
      <c r="N1548" s="13" t="s">
        <v>13446</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5"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88"/>
        <v>90</v>
      </c>
      <c r="AF1548" s="16" t="s">
        <v>4492</v>
      </c>
      <c r="AG1548" s="16"/>
      <c r="AH1548" s="51"/>
      <c r="AI1548" s="120"/>
      <c r="AJ1548" s="120"/>
      <c r="AK1548" s="13"/>
    </row>
    <row r="1549" spans="1:37" s="17" customFormat="1" ht="15.75" customHeight="1">
      <c r="A1549" s="43">
        <v>5304</v>
      </c>
      <c r="B1549" s="35">
        <v>5304</v>
      </c>
      <c r="C1549" s="35">
        <v>5304</v>
      </c>
      <c r="D1549" s="37" t="str">
        <f>VLOOKUP(B1549,SAOM!B$2:H3206,7,0)</f>
        <v>-</v>
      </c>
      <c r="E1549" s="15">
        <v>41254</v>
      </c>
      <c r="F1549" s="15">
        <f t="shared" si="89"/>
        <v>41299</v>
      </c>
      <c r="G1549" s="15">
        <f>VLOOKUP(B1549,SAOM!B$2:D3093,3,0)</f>
        <v>41299</v>
      </c>
      <c r="H1549" s="15">
        <f t="shared" si="87"/>
        <v>41314</v>
      </c>
      <c r="I1549" s="15" t="s">
        <v>497</v>
      </c>
      <c r="J1549" s="12" t="s">
        <v>744</v>
      </c>
      <c r="K1549" s="37" t="str">
        <f>VLOOKUP(B1549,SAOM!B$2:H3090,4,0)</f>
        <v>Agendado</v>
      </c>
      <c r="L1549" s="12" t="s">
        <v>495</v>
      </c>
      <c r="M1549" s="12" t="s">
        <v>495</v>
      </c>
      <c r="N1549" s="13" t="s">
        <v>13446</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5"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88"/>
        <v>90</v>
      </c>
      <c r="AF1549" s="16" t="s">
        <v>4492</v>
      </c>
      <c r="AG1549" s="16"/>
      <c r="AH1549" s="51"/>
      <c r="AI1549" s="120"/>
      <c r="AJ1549" s="120"/>
      <c r="AK1549" s="13"/>
    </row>
    <row r="1550" spans="1:37" s="17" customFormat="1" ht="15.75" customHeight="1">
      <c r="A1550" s="43">
        <v>5303</v>
      </c>
      <c r="B1550" s="35">
        <v>5303</v>
      </c>
      <c r="C1550" s="35">
        <v>5303</v>
      </c>
      <c r="D1550" s="37" t="str">
        <f>VLOOKUP(B1550,SAOM!B$2:H3207,7,0)</f>
        <v>-</v>
      </c>
      <c r="E1550" s="15">
        <v>41254</v>
      </c>
      <c r="F1550" s="15">
        <f t="shared" si="89"/>
        <v>41299</v>
      </c>
      <c r="G1550" s="15">
        <f>VLOOKUP(B1550,SAOM!B$2:D3094,3,0)</f>
        <v>41299</v>
      </c>
      <c r="H1550" s="15">
        <f t="shared" si="87"/>
        <v>41314</v>
      </c>
      <c r="I1550" s="15" t="s">
        <v>497</v>
      </c>
      <c r="J1550" s="12" t="s">
        <v>744</v>
      </c>
      <c r="K1550" s="37" t="str">
        <f>VLOOKUP(B1550,SAOM!B$2:H3091,4,0)</f>
        <v>Agendado</v>
      </c>
      <c r="L1550" s="12" t="s">
        <v>495</v>
      </c>
      <c r="M1550" s="12" t="s">
        <v>495</v>
      </c>
      <c r="N1550" s="13" t="s">
        <v>13446</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5"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88"/>
        <v>90</v>
      </c>
      <c r="AF1550" s="16" t="s">
        <v>4492</v>
      </c>
      <c r="AG1550" s="16"/>
      <c r="AH1550" s="51"/>
      <c r="AI1550" s="120"/>
      <c r="AJ1550" s="120"/>
      <c r="AK1550" s="13"/>
    </row>
    <row r="1551" spans="1:37" s="17" customFormat="1" ht="15.75" customHeight="1">
      <c r="A1551" s="43">
        <v>5302</v>
      </c>
      <c r="B1551" s="35">
        <v>5302</v>
      </c>
      <c r="C1551" s="35">
        <v>5302</v>
      </c>
      <c r="D1551" s="37" t="str">
        <f>VLOOKUP(B1551,SAOM!B$2:H3208,7,0)</f>
        <v>-</v>
      </c>
      <c r="E1551" s="15">
        <v>41254</v>
      </c>
      <c r="F1551" s="15">
        <f t="shared" si="89"/>
        <v>41299</v>
      </c>
      <c r="G1551" s="15">
        <f>VLOOKUP(B1551,SAOM!B$2:D3095,3,0)</f>
        <v>41299</v>
      </c>
      <c r="H1551" s="15">
        <f t="shared" si="87"/>
        <v>41314</v>
      </c>
      <c r="I1551" s="15" t="s">
        <v>497</v>
      </c>
      <c r="J1551" s="12" t="s">
        <v>744</v>
      </c>
      <c r="K1551" s="37" t="str">
        <f>VLOOKUP(B1551,SAOM!B$2:H3092,4,0)</f>
        <v>Agendado</v>
      </c>
      <c r="L1551" s="12" t="s">
        <v>495</v>
      </c>
      <c r="M1551" s="12" t="s">
        <v>495</v>
      </c>
      <c r="N1551" s="13" t="s">
        <v>13446</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5"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88"/>
        <v>90</v>
      </c>
      <c r="AF1551" s="16" t="s">
        <v>4492</v>
      </c>
      <c r="AG1551" s="16"/>
      <c r="AH1551" s="51"/>
      <c r="AI1551" s="120"/>
      <c r="AJ1551" s="120"/>
      <c r="AK1551" s="13"/>
    </row>
    <row r="1552" spans="1:37" s="62" customFormat="1" ht="15.75" customHeight="1">
      <c r="A1552" s="43">
        <v>5301</v>
      </c>
      <c r="B1552" s="35">
        <v>5301</v>
      </c>
      <c r="C1552" s="35">
        <v>5301</v>
      </c>
      <c r="D1552" s="35" t="str">
        <f>VLOOKUP(B1552,SAOM!B$2:H3209,7,0)</f>
        <v>SES-IBCI-5301</v>
      </c>
      <c r="E1552" s="28">
        <v>41254</v>
      </c>
      <c r="F1552" s="28">
        <f t="shared" si="89"/>
        <v>41299</v>
      </c>
      <c r="G1552" s="28">
        <f>VLOOKUP(B1552,SAOM!B$2:D3096,3,0)</f>
        <v>41299</v>
      </c>
      <c r="H1552" s="28">
        <f t="shared" si="87"/>
        <v>41314</v>
      </c>
      <c r="I1552" s="28" t="s">
        <v>497</v>
      </c>
      <c r="J1552" s="52" t="s">
        <v>511</v>
      </c>
      <c r="K1552" s="35" t="str">
        <f>VLOOKUP(B1552,SAOM!B$2:H3093,4,0)</f>
        <v>Aceito</v>
      </c>
      <c r="L1552" s="52" t="s">
        <v>14647</v>
      </c>
      <c r="M1552" s="52" t="s">
        <v>497</v>
      </c>
      <c r="N1552" s="44" t="s">
        <v>13477</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9" t="str">
        <f>VLOOKUP(B1552,SAOM!B$2:M3093,9,0)</f>
        <v>Graciela Andrade Silva</v>
      </c>
      <c r="U1552" s="28" t="str">
        <f>VLOOKUP(B1552,SAOM!B$2:N3093,10,0)</f>
        <v>Avenida Aeroporto, s/n.º - Bairro Lage</v>
      </c>
      <c r="V1552" s="59" t="str">
        <f>VLOOKUP(B1552,SAOM!B$2:P3093,12,0)</f>
        <v>35 3549 0002</v>
      </c>
      <c r="W1552" s="181" t="str">
        <f>VLOOKUP(B1552,SAOM!B$2:O3093,11,0)</f>
        <v>37990-000</v>
      </c>
      <c r="X1552" s="35" t="str">
        <f>VLOOKUP(B1552,SAOM!B$2:Q3093,13,0)</f>
        <v>00:20:0e:10:57:ba</v>
      </c>
      <c r="Y1552" s="28">
        <v>41300</v>
      </c>
      <c r="Z1552" s="44" t="s">
        <v>14658</v>
      </c>
      <c r="AA1552" s="60">
        <v>41302</v>
      </c>
      <c r="AB1552" s="61">
        <v>41305</v>
      </c>
      <c r="AC1552" s="49"/>
      <c r="AD1552" s="60" t="str">
        <f>VLOOKUP(B1552,SAOM!B$2:T3093,16,0)</f>
        <v>-</v>
      </c>
      <c r="AE1552" s="60">
        <f t="shared" si="88"/>
        <v>41392</v>
      </c>
      <c r="AF1552" s="60" t="s">
        <v>4492</v>
      </c>
      <c r="AG1552" s="60"/>
      <c r="AH1552" s="187"/>
      <c r="AI1552" s="121"/>
      <c r="AJ1552" s="121"/>
      <c r="AK1552" s="44"/>
    </row>
    <row r="1553" spans="1:37" s="17" customFormat="1" ht="15.75" customHeight="1">
      <c r="A1553" s="43">
        <v>5300</v>
      </c>
      <c r="B1553" s="35">
        <v>5300</v>
      </c>
      <c r="C1553" s="35">
        <v>5300</v>
      </c>
      <c r="D1553" s="37" t="str">
        <f>VLOOKUP(B1553,SAOM!B$2:H3210,7,0)</f>
        <v>SES-IBCI-5300</v>
      </c>
      <c r="E1553" s="15">
        <v>41254</v>
      </c>
      <c r="F1553" s="15">
        <f t="shared" si="89"/>
        <v>41299</v>
      </c>
      <c r="G1553" s="15">
        <f>VLOOKUP(B1553,SAOM!B$2:D3097,3,0)</f>
        <v>41299</v>
      </c>
      <c r="H1553" s="15">
        <f t="shared" si="87"/>
        <v>41314</v>
      </c>
      <c r="I1553" s="15" t="s">
        <v>497</v>
      </c>
      <c r="J1553" s="12" t="s">
        <v>511</v>
      </c>
      <c r="K1553" s="37" t="str">
        <f>VLOOKUP(B1553,SAOM!B$2:H3094,4,0)</f>
        <v>Aceito</v>
      </c>
      <c r="L1553" s="12" t="s">
        <v>14647</v>
      </c>
      <c r="M1553" s="12" t="s">
        <v>497</v>
      </c>
      <c r="N1553" s="13" t="s">
        <v>13477</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5" t="str">
        <f>VLOOKUP(B1553,SAOM!B$2:O3094,11,0)</f>
        <v>37990-000</v>
      </c>
      <c r="X1553" s="37" t="str">
        <f>VLOOKUP(B1553,SAOM!B$2:Q3094,13,0)</f>
        <v>00:20:0e:10:57:53</v>
      </c>
      <c r="Y1553" s="15">
        <v>41302</v>
      </c>
      <c r="Z1553" s="13" t="s">
        <v>14658</v>
      </c>
      <c r="AA1553" s="16">
        <v>41302</v>
      </c>
      <c r="AB1553" s="32">
        <v>41305</v>
      </c>
      <c r="AC1553" s="45"/>
      <c r="AD1553" s="16" t="str">
        <f>VLOOKUP(B1553,SAOM!B$2:T3094,16,0)</f>
        <v>-</v>
      </c>
      <c r="AE1553" s="16">
        <f t="shared" si="88"/>
        <v>41392</v>
      </c>
      <c r="AF1553" s="16" t="s">
        <v>4492</v>
      </c>
      <c r="AG1553" s="16"/>
      <c r="AH1553" s="51"/>
      <c r="AI1553" s="120"/>
      <c r="AJ1553" s="120"/>
      <c r="AK1553" s="13"/>
    </row>
    <row r="1554" spans="1:37" s="17" customFormat="1" ht="15.75" customHeight="1">
      <c r="A1554" s="43">
        <v>5299</v>
      </c>
      <c r="B1554" s="35">
        <v>5299</v>
      </c>
      <c r="C1554" s="35">
        <v>5299</v>
      </c>
      <c r="D1554" s="37" t="str">
        <f>VLOOKUP(B1554,SAOM!B$2:H3211,7,0)</f>
        <v>SES-IBCI-5299</v>
      </c>
      <c r="E1554" s="15">
        <v>41254</v>
      </c>
      <c r="F1554" s="15">
        <f t="shared" si="89"/>
        <v>41299</v>
      </c>
      <c r="G1554" s="15">
        <f>VLOOKUP(B1554,SAOM!B$2:D3098,3,0)</f>
        <v>41299</v>
      </c>
      <c r="H1554" s="15">
        <f t="shared" si="87"/>
        <v>41314</v>
      </c>
      <c r="I1554" s="15" t="s">
        <v>497</v>
      </c>
      <c r="J1554" s="12" t="s">
        <v>511</v>
      </c>
      <c r="K1554" s="37" t="str">
        <f>VLOOKUP(B1554,SAOM!B$2:H3095,4,0)</f>
        <v>Aceito</v>
      </c>
      <c r="L1554" s="12" t="s">
        <v>14647</v>
      </c>
      <c r="M1554" s="12" t="s">
        <v>497</v>
      </c>
      <c r="N1554" s="13" t="s">
        <v>13477</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5" t="str">
        <f>VLOOKUP(B1554,SAOM!B$2:O3095,11,0)</f>
        <v>37990-000</v>
      </c>
      <c r="X1554" s="37" t="str">
        <f>VLOOKUP(B1554,SAOM!B$2:Q3095,13,0)</f>
        <v>00:20:0e:10:56:1f</v>
      </c>
      <c r="Y1554" s="15">
        <v>41299</v>
      </c>
      <c r="Z1554" s="13" t="s">
        <v>14658</v>
      </c>
      <c r="AA1554" s="16">
        <v>41299</v>
      </c>
      <c r="AB1554" s="32">
        <v>41305</v>
      </c>
      <c r="AC1554" s="45"/>
      <c r="AD1554" s="16" t="str">
        <f>VLOOKUP(B1554,SAOM!B$2:T3095,16,0)</f>
        <v>-</v>
      </c>
      <c r="AE1554" s="16">
        <f t="shared" si="88"/>
        <v>41389</v>
      </c>
      <c r="AF1554" s="16" t="s">
        <v>4492</v>
      </c>
      <c r="AG1554" s="16"/>
      <c r="AH1554" s="51"/>
      <c r="AI1554" s="120"/>
      <c r="AJ1554" s="120"/>
      <c r="AK1554" s="13"/>
    </row>
    <row r="1555" spans="1:37" s="17" customFormat="1" ht="15.75" customHeight="1">
      <c r="A1555" s="43">
        <v>5296</v>
      </c>
      <c r="B1555" s="225">
        <v>5296</v>
      </c>
      <c r="C1555" s="35">
        <v>5296</v>
      </c>
      <c r="D1555" s="37" t="str">
        <f>VLOOKUP(B1555,SAOM!B$2:H3212,7,0)</f>
        <v>-</v>
      </c>
      <c r="E1555" s="15">
        <v>41254</v>
      </c>
      <c r="F1555" s="15">
        <f t="shared" si="89"/>
        <v>41299</v>
      </c>
      <c r="G1555" s="15">
        <f>VLOOKUP(B1555,SAOM!B$2:D3099,3,0)</f>
        <v>41299</v>
      </c>
      <c r="H1555" s="15">
        <f t="shared" si="87"/>
        <v>41314</v>
      </c>
      <c r="I1555" s="15" t="s">
        <v>497</v>
      </c>
      <c r="J1555" s="12" t="s">
        <v>744</v>
      </c>
      <c r="K1555" s="37" t="str">
        <f>VLOOKUP(B1555,SAOM!B$2:H3096,4,0)</f>
        <v>A agendar</v>
      </c>
      <c r="L1555" s="12"/>
      <c r="M1555" s="12"/>
      <c r="N1555" s="13" t="s">
        <v>8298</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5"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88"/>
        <v>90</v>
      </c>
      <c r="AF1555" s="16" t="s">
        <v>4492</v>
      </c>
      <c r="AG1555" s="16"/>
      <c r="AH1555" s="51"/>
      <c r="AI1555" s="120"/>
      <c r="AJ1555" s="120"/>
      <c r="AK1555" s="13"/>
    </row>
    <row r="1556" spans="1:37" s="17" customFormat="1" ht="15.75" customHeight="1">
      <c r="A1556" s="43">
        <v>5294</v>
      </c>
      <c r="B1556" s="35">
        <v>5294</v>
      </c>
      <c r="C1556" s="35">
        <v>5294</v>
      </c>
      <c r="D1556" s="37" t="str">
        <f>VLOOKUP(B1556,SAOM!B$2:H3213,7,0)</f>
        <v>SES-MAFE-5294</v>
      </c>
      <c r="E1556" s="15">
        <v>41254</v>
      </c>
      <c r="F1556" s="15">
        <f t="shared" si="89"/>
        <v>41299</v>
      </c>
      <c r="G1556" s="15">
        <f>VLOOKUP(B1556,SAOM!B$2:D3100,3,0)</f>
        <v>41299</v>
      </c>
      <c r="H1556" s="15">
        <f t="shared" si="87"/>
        <v>41314</v>
      </c>
      <c r="I1556" s="15" t="s">
        <v>497</v>
      </c>
      <c r="J1556" s="12" t="s">
        <v>511</v>
      </c>
      <c r="K1556" s="37" t="str">
        <f>VLOOKUP(B1556,SAOM!B$2:H3097,4,0)</f>
        <v>Aceito</v>
      </c>
      <c r="L1556" s="12" t="s">
        <v>14647</v>
      </c>
      <c r="M1556" s="12" t="s">
        <v>497</v>
      </c>
      <c r="N1556" s="13" t="s">
        <v>7009</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5" t="str">
        <f>VLOOKUP(B1556,SAOM!B$2:O3097,11,0)</f>
        <v>37517-000</v>
      </c>
      <c r="X1556" s="37" t="str">
        <f>VLOOKUP(B1556,SAOM!B$2:Q3097,13,0)</f>
        <v>00:20:0e:10:58:e9</v>
      </c>
      <c r="Y1556" s="15">
        <v>41304</v>
      </c>
      <c r="Z1556" s="13" t="s">
        <v>15228</v>
      </c>
      <c r="AA1556" s="16">
        <v>41304</v>
      </c>
      <c r="AB1556" s="32">
        <v>41305</v>
      </c>
      <c r="AC1556" s="45"/>
      <c r="AD1556" s="16" t="str">
        <f>VLOOKUP(B1556,SAOM!B$2:T3097,16,0)</f>
        <v>-</v>
      </c>
      <c r="AE1556" s="16">
        <f t="shared" si="88"/>
        <v>41394</v>
      </c>
      <c r="AF1556" s="16" t="s">
        <v>4492</v>
      </c>
      <c r="AG1556" s="16"/>
      <c r="AH1556" s="51"/>
      <c r="AI1556" s="120"/>
      <c r="AJ1556" s="120"/>
      <c r="AK1556" s="13"/>
    </row>
    <row r="1557" spans="1:37" s="17" customFormat="1" ht="15.75" customHeight="1">
      <c r="A1557" s="43">
        <v>5293</v>
      </c>
      <c r="B1557" s="35">
        <v>5293</v>
      </c>
      <c r="C1557" s="35">
        <v>5293</v>
      </c>
      <c r="D1557" s="37" t="str">
        <f>VLOOKUP(B1557,SAOM!B$2:H3214,7,0)</f>
        <v>-</v>
      </c>
      <c r="E1557" s="15">
        <v>41254</v>
      </c>
      <c r="F1557" s="15">
        <f t="shared" ref="F1557:F1588" si="90">E1557+45</f>
        <v>41299</v>
      </c>
      <c r="G1557" s="15">
        <f>VLOOKUP(B1557,SAOM!B$2:D3101,3,0)</f>
        <v>41299</v>
      </c>
      <c r="H1557" s="15">
        <f t="shared" si="87"/>
        <v>41314</v>
      </c>
      <c r="I1557" s="15">
        <v>41331</v>
      </c>
      <c r="J1557" s="12" t="s">
        <v>756</v>
      </c>
      <c r="K1557" s="37" t="str">
        <f>VLOOKUP(B1557,SAOM!B$2:H3098,4,0)</f>
        <v>Paralisado</v>
      </c>
      <c r="L1557" s="12" t="s">
        <v>14647</v>
      </c>
      <c r="M1557" s="12" t="s">
        <v>14647</v>
      </c>
      <c r="N1557" s="13" t="s">
        <v>7009</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5" t="str">
        <f>VLOOKUP(B1557,SAOM!B$2:O3098,11,0)</f>
        <v>37517-000</v>
      </c>
      <c r="X1557" s="37" t="str">
        <f>VLOOKUP(B1557,SAOM!B$2:Q3098,13,0)</f>
        <v>-</v>
      </c>
      <c r="Y1557" s="15"/>
      <c r="Z1557" s="13"/>
      <c r="AA1557" s="16"/>
      <c r="AB1557" s="32" t="e">
        <f>VLOOKUP(C1557,Relatorios!A$3:B2328,2,0)</f>
        <v>#N/A</v>
      </c>
      <c r="AC1557" s="45"/>
      <c r="AD1557" s="16"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E1557" s="16">
        <f t="shared" si="88"/>
        <v>90</v>
      </c>
      <c r="AF1557" s="16" t="s">
        <v>4492</v>
      </c>
      <c r="AG1557" s="16"/>
      <c r="AH1557" s="51"/>
      <c r="AI1557" s="120"/>
      <c r="AJ1557" s="120"/>
      <c r="AK1557" s="13"/>
    </row>
    <row r="1558" spans="1:37" s="17" customFormat="1" ht="15.75" customHeight="1">
      <c r="A1558" s="43">
        <v>5295</v>
      </c>
      <c r="B1558" s="35">
        <v>5295</v>
      </c>
      <c r="C1558" s="35">
        <v>5295</v>
      </c>
      <c r="D1558" s="37" t="str">
        <f>VLOOKUP(B1558,SAOM!B$2:H3215,7,0)</f>
        <v>SES-MAFE-5295</v>
      </c>
      <c r="E1558" s="15">
        <v>41254</v>
      </c>
      <c r="F1558" s="15">
        <f t="shared" si="90"/>
        <v>41299</v>
      </c>
      <c r="G1558" s="15">
        <f>VLOOKUP(B1558,SAOM!B$2:D3102,3,0)</f>
        <v>41299</v>
      </c>
      <c r="H1558" s="15">
        <f t="shared" si="87"/>
        <v>41314</v>
      </c>
      <c r="I1558" s="15" t="s">
        <v>497</v>
      </c>
      <c r="J1558" s="12" t="s">
        <v>511</v>
      </c>
      <c r="K1558" s="37" t="str">
        <f>VLOOKUP(B1558,SAOM!B$2:H3099,4,0)</f>
        <v>Aceito</v>
      </c>
      <c r="L1558" s="12" t="s">
        <v>14647</v>
      </c>
      <c r="M1558" s="12" t="s">
        <v>497</v>
      </c>
      <c r="N1558" s="13" t="s">
        <v>7009</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5" t="str">
        <f>VLOOKUP(B1558,SAOM!B$2:O3099,11,0)</f>
        <v>37517-000</v>
      </c>
      <c r="X1558" s="37" t="str">
        <f>VLOOKUP(B1558,SAOM!B$2:Q3099,13,0)</f>
        <v>00:20:0e:10:58:28</v>
      </c>
      <c r="Y1558" s="15">
        <v>41306</v>
      </c>
      <c r="Z1558" s="13" t="s">
        <v>15191</v>
      </c>
      <c r="AA1558" s="16">
        <v>41309</v>
      </c>
      <c r="AB1558" s="32">
        <v>41309</v>
      </c>
      <c r="AC1558" s="45"/>
      <c r="AD1558" s="16" t="str">
        <f>VLOOKUP(B1558,SAOM!B$2:T3099,16,0)</f>
        <v>-</v>
      </c>
      <c r="AE1558" s="16">
        <f t="shared" si="88"/>
        <v>41399</v>
      </c>
      <c r="AF1558" s="16" t="s">
        <v>4492</v>
      </c>
      <c r="AG1558" s="16"/>
      <c r="AH1558" s="51"/>
      <c r="AI1558" s="120"/>
      <c r="AJ1558" s="120"/>
      <c r="AK1558" s="13"/>
    </row>
    <row r="1559" spans="1:37" s="17" customFormat="1" ht="15.75" customHeight="1">
      <c r="A1559" s="43">
        <v>5292</v>
      </c>
      <c r="B1559" s="35">
        <v>5292</v>
      </c>
      <c r="C1559" s="35">
        <v>5292</v>
      </c>
      <c r="D1559" s="37" t="str">
        <f>VLOOKUP(B1559,SAOM!B$2:H3216,7,0)</f>
        <v>SES-MAFE-5292</v>
      </c>
      <c r="E1559" s="15">
        <v>41254</v>
      </c>
      <c r="F1559" s="15">
        <f t="shared" si="90"/>
        <v>41299</v>
      </c>
      <c r="G1559" s="15">
        <f>VLOOKUP(B1559,SAOM!B$2:D3103,3,0)</f>
        <v>41299</v>
      </c>
      <c r="H1559" s="15">
        <f t="shared" si="87"/>
        <v>41314</v>
      </c>
      <c r="I1559" s="15" t="s">
        <v>497</v>
      </c>
      <c r="J1559" s="12" t="s">
        <v>511</v>
      </c>
      <c r="K1559" s="37" t="str">
        <f>VLOOKUP(B1559,SAOM!B$2:H3100,4,0)</f>
        <v>Aceito</v>
      </c>
      <c r="L1559" s="12" t="s">
        <v>14647</v>
      </c>
      <c r="M1559" s="12" t="s">
        <v>497</v>
      </c>
      <c r="N1559" s="13" t="s">
        <v>7009</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5" t="str">
        <f>VLOOKUP(B1559,SAOM!B$2:O3100,11,0)</f>
        <v>37517-000</v>
      </c>
      <c r="X1559" s="37" t="str">
        <f>VLOOKUP(B1559,SAOM!B$2:Q3100,13,0)</f>
        <v>00:20:0e:10:58:77</v>
      </c>
      <c r="Y1559" s="15">
        <v>41305</v>
      </c>
      <c r="Z1559" s="55" t="s">
        <v>15191</v>
      </c>
      <c r="AA1559" s="16">
        <v>41305</v>
      </c>
      <c r="AB1559" s="32">
        <v>41309</v>
      </c>
      <c r="AC1559" s="45"/>
      <c r="AD1559" s="16" t="str">
        <f>VLOOKUP(B1559,SAOM!B$2:T3100,16,0)</f>
        <v>-</v>
      </c>
      <c r="AE1559" s="16">
        <f t="shared" si="88"/>
        <v>41395</v>
      </c>
      <c r="AF1559" s="16" t="s">
        <v>4492</v>
      </c>
      <c r="AG1559" s="16"/>
      <c r="AH1559" s="51"/>
      <c r="AI1559" s="120"/>
      <c r="AJ1559" s="120"/>
      <c r="AK1559" s="13"/>
    </row>
    <row r="1560" spans="1:37" s="17" customFormat="1" ht="15.75" customHeight="1">
      <c r="A1560" s="43">
        <v>5280</v>
      </c>
      <c r="B1560" s="35">
        <v>5280</v>
      </c>
      <c r="C1560" s="35">
        <v>5280</v>
      </c>
      <c r="D1560" s="37" t="str">
        <f>VLOOKUP(B1560,SAOM!B$2:H3217,7,0)</f>
        <v>-</v>
      </c>
      <c r="E1560" s="15">
        <v>41254</v>
      </c>
      <c r="F1560" s="15">
        <f t="shared" si="90"/>
        <v>41299</v>
      </c>
      <c r="G1560" s="15">
        <f>VLOOKUP(B1560,SAOM!B$2:D3104,3,0)</f>
        <v>41299</v>
      </c>
      <c r="H1560" s="15">
        <f t="shared" si="87"/>
        <v>41314</v>
      </c>
      <c r="I1560" s="15" t="s">
        <v>497</v>
      </c>
      <c r="J1560" s="12" t="s">
        <v>744</v>
      </c>
      <c r="K1560" s="37" t="str">
        <f>VLOOKUP(B1560,SAOM!B$2:H3101,4,0)</f>
        <v>Agendado</v>
      </c>
      <c r="L1560" s="12" t="s">
        <v>495</v>
      </c>
      <c r="M1560" s="12" t="s">
        <v>495</v>
      </c>
      <c r="N1560" s="13" t="s">
        <v>1827</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5"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88"/>
        <v>90</v>
      </c>
      <c r="AF1560" s="16" t="s">
        <v>4492</v>
      </c>
      <c r="AG1560" s="16"/>
      <c r="AH1560" s="51"/>
      <c r="AI1560" s="120"/>
      <c r="AJ1560" s="120"/>
      <c r="AK1560" s="13"/>
    </row>
    <row r="1561" spans="1:37" s="17" customFormat="1" ht="15.75" customHeight="1">
      <c r="A1561" s="43">
        <v>5279</v>
      </c>
      <c r="B1561" s="35">
        <v>5279</v>
      </c>
      <c r="C1561" s="35">
        <v>5279</v>
      </c>
      <c r="D1561" s="37" t="str">
        <f>VLOOKUP(B1561,SAOM!B$2:H3218,7,0)</f>
        <v>-</v>
      </c>
      <c r="E1561" s="15">
        <v>41254</v>
      </c>
      <c r="F1561" s="15">
        <f t="shared" si="90"/>
        <v>41299</v>
      </c>
      <c r="G1561" s="15">
        <f>VLOOKUP(B1561,SAOM!B$2:D3105,3,0)</f>
        <v>41299</v>
      </c>
      <c r="H1561" s="15">
        <f t="shared" si="87"/>
        <v>41314</v>
      </c>
      <c r="I1561" s="15" t="s">
        <v>497</v>
      </c>
      <c r="J1561" s="12" t="s">
        <v>744</v>
      </c>
      <c r="K1561" s="37" t="str">
        <f>VLOOKUP(B1561,SAOM!B$2:H3102,4,0)</f>
        <v>Agendado</v>
      </c>
      <c r="L1561" s="12" t="s">
        <v>495</v>
      </c>
      <c r="M1561" s="12" t="s">
        <v>495</v>
      </c>
      <c r="N1561" s="13" t="s">
        <v>1827</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5"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88"/>
        <v>90</v>
      </c>
      <c r="AF1561" s="16" t="s">
        <v>4492</v>
      </c>
      <c r="AG1561" s="16"/>
      <c r="AH1561" s="51"/>
      <c r="AI1561" s="120"/>
      <c r="AJ1561" s="120"/>
      <c r="AK1561" s="13"/>
    </row>
    <row r="1562" spans="1:37" s="17" customFormat="1" ht="15.75" customHeight="1">
      <c r="A1562" s="43">
        <v>5281</v>
      </c>
      <c r="B1562" s="35">
        <v>5281</v>
      </c>
      <c r="C1562" s="35">
        <v>5281</v>
      </c>
      <c r="D1562" s="37" t="str">
        <f>VLOOKUP(B1562,SAOM!B$2:H3219,7,0)</f>
        <v>-</v>
      </c>
      <c r="E1562" s="15">
        <v>41254</v>
      </c>
      <c r="F1562" s="15">
        <f t="shared" si="90"/>
        <v>41299</v>
      </c>
      <c r="G1562" s="15">
        <f>VLOOKUP(B1562,SAOM!B$2:D3106,3,0)</f>
        <v>41299</v>
      </c>
      <c r="H1562" s="15">
        <f t="shared" si="87"/>
        <v>41314</v>
      </c>
      <c r="I1562" s="15" t="s">
        <v>497</v>
      </c>
      <c r="J1562" s="12" t="s">
        <v>744</v>
      </c>
      <c r="K1562" s="37" t="str">
        <f>VLOOKUP(B1562,SAOM!B$2:H3103,4,0)</f>
        <v>Agendado</v>
      </c>
      <c r="L1562" s="12" t="s">
        <v>495</v>
      </c>
      <c r="M1562" s="12" t="s">
        <v>495</v>
      </c>
      <c r="N1562" s="13" t="s">
        <v>1827</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5"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88"/>
        <v>90</v>
      </c>
      <c r="AF1562" s="16" t="s">
        <v>4492</v>
      </c>
      <c r="AG1562" s="16"/>
      <c r="AH1562" s="51"/>
      <c r="AI1562" s="120"/>
      <c r="AJ1562" s="120"/>
      <c r="AK1562" s="13"/>
    </row>
    <row r="1563" spans="1:37" s="17" customFormat="1" ht="15.75" customHeight="1">
      <c r="A1563" s="43">
        <v>5282</v>
      </c>
      <c r="B1563" s="35">
        <v>5282</v>
      </c>
      <c r="C1563" s="35">
        <v>5282</v>
      </c>
      <c r="D1563" s="37" t="str">
        <f>VLOOKUP(B1563,SAOM!B$2:H3220,7,0)</f>
        <v>-</v>
      </c>
      <c r="E1563" s="15">
        <v>41254</v>
      </c>
      <c r="F1563" s="15">
        <f t="shared" si="90"/>
        <v>41299</v>
      </c>
      <c r="G1563" s="15">
        <f>VLOOKUP(B1563,SAOM!B$2:D3107,3,0)</f>
        <v>41299</v>
      </c>
      <c r="H1563" s="15">
        <f t="shared" si="87"/>
        <v>41314</v>
      </c>
      <c r="I1563" s="15" t="s">
        <v>497</v>
      </c>
      <c r="J1563" s="12" t="s">
        <v>744</v>
      </c>
      <c r="K1563" s="37" t="str">
        <f>VLOOKUP(B1563,SAOM!B$2:H3104,4,0)</f>
        <v>Agendado</v>
      </c>
      <c r="L1563" s="12" t="s">
        <v>495</v>
      </c>
      <c r="M1563" s="12" t="s">
        <v>495</v>
      </c>
      <c r="N1563" s="13" t="s">
        <v>1827</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5"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88"/>
        <v>90</v>
      </c>
      <c r="AF1563" s="16" t="s">
        <v>4492</v>
      </c>
      <c r="AG1563" s="16"/>
      <c r="AH1563" s="51"/>
      <c r="AI1563" s="120"/>
      <c r="AJ1563" s="120"/>
      <c r="AK1563" s="13"/>
    </row>
    <row r="1564" spans="1:37" s="17" customFormat="1" ht="15.75" customHeight="1">
      <c r="A1564" s="43">
        <v>5278</v>
      </c>
      <c r="B1564" s="35">
        <v>5278</v>
      </c>
      <c r="C1564" s="35">
        <v>5278</v>
      </c>
      <c r="D1564" s="37" t="str">
        <f>VLOOKUP(B1564,SAOM!B$2:H3221,7,0)</f>
        <v>-</v>
      </c>
      <c r="E1564" s="15">
        <v>41254</v>
      </c>
      <c r="F1564" s="15">
        <f t="shared" si="90"/>
        <v>41299</v>
      </c>
      <c r="G1564" s="15">
        <f>VLOOKUP(B1564,SAOM!B$2:D3108,3,0)</f>
        <v>41299</v>
      </c>
      <c r="H1564" s="15">
        <f t="shared" si="87"/>
        <v>41314</v>
      </c>
      <c r="I1564" s="15" t="s">
        <v>497</v>
      </c>
      <c r="J1564" s="12" t="s">
        <v>744</v>
      </c>
      <c r="K1564" s="37" t="str">
        <f>VLOOKUP(B1564,SAOM!B$2:H3105,4,0)</f>
        <v>Agendado</v>
      </c>
      <c r="L1564" s="12" t="s">
        <v>495</v>
      </c>
      <c r="M1564" s="12" t="s">
        <v>495</v>
      </c>
      <c r="N1564" s="13" t="s">
        <v>1827</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5"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88"/>
        <v>90</v>
      </c>
      <c r="AF1564" s="16" t="s">
        <v>4492</v>
      </c>
      <c r="AG1564" s="16"/>
      <c r="AH1564" s="51"/>
      <c r="AI1564" s="120"/>
      <c r="AJ1564" s="120"/>
      <c r="AK1564" s="13"/>
    </row>
    <row r="1565" spans="1:37" s="17" customFormat="1" ht="15.75" customHeight="1">
      <c r="A1565" s="43">
        <v>5277</v>
      </c>
      <c r="B1565" s="35">
        <v>5277</v>
      </c>
      <c r="C1565" s="35">
        <v>5277</v>
      </c>
      <c r="D1565" s="37" t="str">
        <f>VLOOKUP(B1565,SAOM!B$2:H3222,7,0)</f>
        <v>-</v>
      </c>
      <c r="E1565" s="15">
        <v>41254</v>
      </c>
      <c r="F1565" s="15">
        <f t="shared" si="90"/>
        <v>41299</v>
      </c>
      <c r="G1565" s="15">
        <f>VLOOKUP(B1565,SAOM!B$2:D3109,3,0)</f>
        <v>41299</v>
      </c>
      <c r="H1565" s="15">
        <f t="shared" si="87"/>
        <v>41314</v>
      </c>
      <c r="I1565" s="15" t="s">
        <v>497</v>
      </c>
      <c r="J1565" s="12" t="s">
        <v>744</v>
      </c>
      <c r="K1565" s="37" t="str">
        <f>VLOOKUP(B1565,SAOM!B$2:H3106,4,0)</f>
        <v>Agendado</v>
      </c>
      <c r="L1565" s="12" t="s">
        <v>495</v>
      </c>
      <c r="M1565" s="12" t="s">
        <v>495</v>
      </c>
      <c r="N1565" s="13" t="s">
        <v>1827</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5"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88"/>
        <v>90</v>
      </c>
      <c r="AF1565" s="16" t="s">
        <v>4492</v>
      </c>
      <c r="AG1565" s="16"/>
      <c r="AH1565" s="51"/>
      <c r="AI1565" s="120"/>
      <c r="AJ1565" s="120"/>
      <c r="AK1565" s="13"/>
    </row>
    <row r="1566" spans="1:37" s="62" customFormat="1" ht="15.75" customHeight="1">
      <c r="A1566" s="43">
        <v>5284</v>
      </c>
      <c r="B1566" s="35">
        <v>5284</v>
      </c>
      <c r="C1566" s="35">
        <v>5284</v>
      </c>
      <c r="D1566" s="35" t="str">
        <f>VLOOKUP(B1566,SAOM!B$2:H3223,7,0)</f>
        <v>SES-UBIA-5284</v>
      </c>
      <c r="E1566" s="28">
        <v>41254</v>
      </c>
      <c r="F1566" s="28">
        <f t="shared" si="90"/>
        <v>41299</v>
      </c>
      <c r="G1566" s="28">
        <f>VLOOKUP(B1566,SAOM!B$2:D3110,3,0)</f>
        <v>41299</v>
      </c>
      <c r="H1566" s="28">
        <f t="shared" si="87"/>
        <v>41314</v>
      </c>
      <c r="I1566" s="28" t="s">
        <v>497</v>
      </c>
      <c r="J1566" s="52" t="s">
        <v>511</v>
      </c>
      <c r="K1566" s="35" t="str">
        <f>VLOOKUP(B1566,SAOM!B$2:H3107,4,0)</f>
        <v>Aceito</v>
      </c>
      <c r="L1566" s="52" t="s">
        <v>14647</v>
      </c>
      <c r="M1566" s="52" t="s">
        <v>497</v>
      </c>
      <c r="N1566" s="44" t="s">
        <v>9590</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9" t="str">
        <f>VLOOKUP(B1566,SAOM!B$2:M3107,9,0)</f>
        <v>Maria Margareth de Vasconcelos Lemos</v>
      </c>
      <c r="U1566" s="28" t="str">
        <f>VLOOKUP(B1566,SAOM!B$2:N3107,10,0)</f>
        <v>Estrada do Pau Furado s/ n.º - Bairro Tenda do Moreno</v>
      </c>
      <c r="V1566" s="59" t="str">
        <f>VLOOKUP(B1566,SAOM!B$2:P3107,12,0)</f>
        <v>34 3256 3836</v>
      </c>
      <c r="W1566" s="181" t="str">
        <f>VLOOKUP(B1566,SAOM!B$2:O3107,11,0)</f>
        <v>38418-000</v>
      </c>
      <c r="X1566" s="35" t="str">
        <f>VLOOKUP(B1566,SAOM!B$2:Q3107,13,0)</f>
        <v>00:20:0e:10:57:b7</v>
      </c>
      <c r="Y1566" s="28">
        <v>41296</v>
      </c>
      <c r="Z1566" s="44" t="s">
        <v>14658</v>
      </c>
      <c r="AA1566" s="60">
        <v>41296</v>
      </c>
      <c r="AB1566" s="32">
        <f>VLOOKUP(C1566,Relatorios!A$3:B2337,2,0)</f>
        <v>41298</v>
      </c>
      <c r="AC1566" s="49"/>
      <c r="AD1566" s="60" t="str">
        <f>VLOOKUP(B1566,SAOM!B$2:T3107,16,0)</f>
        <v>-</v>
      </c>
      <c r="AE1566" s="60">
        <f t="shared" si="88"/>
        <v>41386</v>
      </c>
      <c r="AF1566" s="60" t="s">
        <v>4492</v>
      </c>
      <c r="AG1566" s="60"/>
      <c r="AH1566" s="187"/>
      <c r="AI1566" s="121"/>
      <c r="AJ1566" s="121"/>
      <c r="AK1566" s="44"/>
    </row>
    <row r="1567" spans="1:37" s="17" customFormat="1" ht="15.75" customHeight="1">
      <c r="A1567" s="43">
        <v>5285</v>
      </c>
      <c r="B1567" s="35">
        <v>5285</v>
      </c>
      <c r="C1567" s="35">
        <v>5285</v>
      </c>
      <c r="D1567" s="37" t="str">
        <f>VLOOKUP(B1567,SAOM!B$2:H3224,7,0)</f>
        <v>SES-UBIA-5285</v>
      </c>
      <c r="E1567" s="15">
        <v>41254</v>
      </c>
      <c r="F1567" s="15">
        <f t="shared" si="90"/>
        <v>41299</v>
      </c>
      <c r="G1567" s="15">
        <f>VLOOKUP(B1567,SAOM!B$2:D3111,3,0)</f>
        <v>41299</v>
      </c>
      <c r="H1567" s="15">
        <f t="shared" si="87"/>
        <v>41314</v>
      </c>
      <c r="I1567" s="15" t="s">
        <v>497</v>
      </c>
      <c r="J1567" s="12" t="s">
        <v>511</v>
      </c>
      <c r="K1567" s="37" t="str">
        <f>VLOOKUP(B1567,SAOM!B$2:H3108,4,0)</f>
        <v>Aceito</v>
      </c>
      <c r="L1567" s="12" t="s">
        <v>14647</v>
      </c>
      <c r="M1567" s="12" t="s">
        <v>497</v>
      </c>
      <c r="N1567" s="13" t="s">
        <v>9590</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5" t="str">
        <f>VLOOKUP(B1567,SAOM!B$2:O3108,11,0)</f>
        <v>38418-000</v>
      </c>
      <c r="X1567" s="37" t="str">
        <f>VLOOKUP(B1567,SAOM!B$2:Q3108,13,0)</f>
        <v>00:20:0e:10:56:51</v>
      </c>
      <c r="Y1567" s="15">
        <v>41296</v>
      </c>
      <c r="Z1567" s="13" t="s">
        <v>14658</v>
      </c>
      <c r="AA1567" s="16">
        <v>41297</v>
      </c>
      <c r="AB1567" s="32">
        <f>VLOOKUP(C1567,Relatorios!A$3:B2338,2,0)</f>
        <v>41298</v>
      </c>
      <c r="AC1567" s="45"/>
      <c r="AD1567" s="16" t="str">
        <f>VLOOKUP(B1567,SAOM!B$2:T3108,16,0)</f>
        <v>-</v>
      </c>
      <c r="AE1567" s="16">
        <f t="shared" si="88"/>
        <v>41387</v>
      </c>
      <c r="AF1567" s="16" t="s">
        <v>4492</v>
      </c>
      <c r="AG1567" s="16"/>
      <c r="AH1567" s="51"/>
      <c r="AI1567" s="120"/>
      <c r="AJ1567" s="120"/>
      <c r="AK1567" s="13"/>
    </row>
    <row r="1568" spans="1:37" s="17" customFormat="1" ht="15.75" customHeight="1">
      <c r="A1568" s="43">
        <v>5283</v>
      </c>
      <c r="B1568" s="35">
        <v>5283</v>
      </c>
      <c r="C1568" s="35">
        <v>5283</v>
      </c>
      <c r="D1568" s="37" t="str">
        <f>VLOOKUP(B1568,SAOM!B$2:H3225,7,0)</f>
        <v>SES-UBIA-5283</v>
      </c>
      <c r="E1568" s="15">
        <v>41254</v>
      </c>
      <c r="F1568" s="15">
        <f t="shared" si="90"/>
        <v>41299</v>
      </c>
      <c r="G1568" s="15">
        <f>VLOOKUP(B1568,SAOM!B$2:D3112,3,0)</f>
        <v>41299</v>
      </c>
      <c r="H1568" s="15">
        <f t="shared" ref="H1568:H1613" si="91">F1568+15</f>
        <v>41314</v>
      </c>
      <c r="I1568" s="15" t="s">
        <v>497</v>
      </c>
      <c r="J1568" s="12" t="s">
        <v>511</v>
      </c>
      <c r="K1568" s="37" t="str">
        <f>VLOOKUP(B1568,SAOM!B$2:H3109,4,0)</f>
        <v>Aceito</v>
      </c>
      <c r="L1568" s="12" t="s">
        <v>14647</v>
      </c>
      <c r="M1568" s="12" t="s">
        <v>497</v>
      </c>
      <c r="N1568" s="13" t="s">
        <v>9590</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5" t="str">
        <f>VLOOKUP(B1568,SAOM!B$2:O3109,11,0)</f>
        <v>38418-000</v>
      </c>
      <c r="X1568" s="37" t="str">
        <f>VLOOKUP(B1568,SAOM!B$2:Q3109,13,0)</f>
        <v>00:20:0e:10:56:6c</v>
      </c>
      <c r="Y1568" s="15">
        <v>41298</v>
      </c>
      <c r="Z1568" s="13" t="s">
        <v>14658</v>
      </c>
      <c r="AA1568" s="16">
        <v>41298</v>
      </c>
      <c r="AB1568" s="32">
        <v>41305</v>
      </c>
      <c r="AC1568" s="45"/>
      <c r="AD1568" s="16" t="str">
        <f>VLOOKUP(B1568,SAOM!B$2:T3109,16,0)</f>
        <v>-</v>
      </c>
      <c r="AE1568" s="16">
        <f t="shared" ref="AE1568:AE1613" si="92">AA1568+90</f>
        <v>41388</v>
      </c>
      <c r="AF1568" s="16" t="s">
        <v>4492</v>
      </c>
      <c r="AG1568" s="16"/>
      <c r="AH1568" s="51"/>
      <c r="AI1568" s="120"/>
      <c r="AJ1568" s="120"/>
      <c r="AK1568" s="13"/>
    </row>
    <row r="1569" spans="1:37" s="17" customFormat="1" ht="15.75" customHeight="1">
      <c r="A1569" s="43">
        <v>5276</v>
      </c>
      <c r="B1569" s="35">
        <v>5276</v>
      </c>
      <c r="C1569" s="35">
        <v>5276</v>
      </c>
      <c r="D1569" s="37" t="str">
        <f>VLOOKUP(B1569,SAOM!B$2:H3226,7,0)</f>
        <v>SES-TAAS-5276</v>
      </c>
      <c r="E1569" s="15">
        <v>41254</v>
      </c>
      <c r="F1569" s="15">
        <v>41332</v>
      </c>
      <c r="G1569" s="15">
        <f>VLOOKUP(B1569,SAOM!B$2:D3113,3,0)</f>
        <v>41332</v>
      </c>
      <c r="H1569" s="15">
        <f t="shared" si="91"/>
        <v>41347</v>
      </c>
      <c r="I1569" s="15">
        <v>41305</v>
      </c>
      <c r="J1569" s="12" t="s">
        <v>511</v>
      </c>
      <c r="K1569" s="37" t="str">
        <f>VLOOKUP(B1569,SAOM!B$2:H3110,4,0)</f>
        <v>Agendado</v>
      </c>
      <c r="L1569" s="12" t="s">
        <v>14647</v>
      </c>
      <c r="M1569" s="12" t="s">
        <v>497</v>
      </c>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v>41324</v>
      </c>
      <c r="T1569" s="39" t="str">
        <f>VLOOKUP(B1569,SAOM!B$2:M3110,9,0)</f>
        <v>ANDREIA CASSIA ALVES FERREIRA</v>
      </c>
      <c r="U1569" s="15" t="str">
        <f>VLOOKUP(B1569,SAOM!B$2:N3110,10,0)</f>
        <v>Pç Vereador Farley Martins de Oliveira, 20 - Bairro Sagrada Família</v>
      </c>
      <c r="V1569" s="39" t="str">
        <f>VLOOKUP(B1569,SAOM!B$2:P3110,12,0)</f>
        <v>38 3845-3799</v>
      </c>
      <c r="W1569" s="65" t="str">
        <f>VLOOKUP(B1569,SAOM!B$2:O3110,11,0)</f>
        <v>39550-000</v>
      </c>
      <c r="X1569" s="37" t="str">
        <f>VLOOKUP(B1569,SAOM!B$2:Q3110,13,0)</f>
        <v>00:20:0e:10:57:e1</v>
      </c>
      <c r="Y1569" s="15">
        <v>41337</v>
      </c>
      <c r="Z1569" s="44" t="s">
        <v>13271</v>
      </c>
      <c r="AA1569" s="16">
        <v>41337</v>
      </c>
      <c r="AB1569" s="32" t="e">
        <f>VLOOKUP(C1569,Relatorios!A$3:B2340,2,0)</f>
        <v>#N/A</v>
      </c>
      <c r="AC1569" s="45"/>
      <c r="AD1569" s="16" t="str">
        <f>VLOOKUP(B1569,SAOM!B$2:T3110,16,0)</f>
        <v>27/02/2013 13:58:47 	Ivan Santos 	  	Pendência Ativação Resolvida
31/01/2013 17:32:43 	Hernan Martins Alves 	Não consegue contato com a localidade.   	Pendência Ativação</v>
      </c>
      <c r="AE1569" s="16">
        <f t="shared" si="92"/>
        <v>41427</v>
      </c>
      <c r="AF1569" s="16" t="s">
        <v>4492</v>
      </c>
      <c r="AG1569" s="16"/>
      <c r="AH1569" s="51"/>
      <c r="AI1569" s="120"/>
      <c r="AJ1569" s="120"/>
      <c r="AK1569" s="13"/>
    </row>
    <row r="1570" spans="1:37" s="62" customFormat="1" ht="15.75" customHeight="1">
      <c r="A1570" s="43">
        <v>5275</v>
      </c>
      <c r="B1570" s="35">
        <v>5275</v>
      </c>
      <c r="C1570" s="196">
        <v>5275</v>
      </c>
      <c r="D1570" s="35" t="str">
        <f>VLOOKUP(B1570,SAOM!B$2:H3227,7,0)</f>
        <v>SES-TAAS-5275</v>
      </c>
      <c r="E1570" s="28">
        <v>41254</v>
      </c>
      <c r="F1570" s="28">
        <v>41332</v>
      </c>
      <c r="G1570" s="28">
        <f>VLOOKUP(B1570,SAOM!B$2:D3114,3,0)</f>
        <v>41332</v>
      </c>
      <c r="H1570" s="28">
        <f t="shared" si="91"/>
        <v>41347</v>
      </c>
      <c r="I1570" s="28">
        <v>41305</v>
      </c>
      <c r="J1570" s="52" t="s">
        <v>511</v>
      </c>
      <c r="K1570" s="35" t="str">
        <f>VLOOKUP(B1570,SAOM!B$2:H3111,4,0)</f>
        <v>Aceito</v>
      </c>
      <c r="L1570" s="52" t="s">
        <v>14647</v>
      </c>
      <c r="M1570" s="52" t="s">
        <v>497</v>
      </c>
      <c r="N1570" s="44" t="s">
        <v>170</v>
      </c>
      <c r="O1570" s="44" t="str">
        <f>VLOOKUP(N1570,Coordenadas!B$2:C2417,2,0)</f>
        <v>NORTE DE MINAS</v>
      </c>
      <c r="P1570" s="44" t="str">
        <f>VLOOKUP(N1570,Coordenadas!B$2:D2417,3,0)</f>
        <v xml:space="preserve"> 15°48'24.23"S</v>
      </c>
      <c r="Q1570" s="44" t="str">
        <f>VLOOKUP(N1570,Coordenadas!B$2:E2417,4,0)</f>
        <v xml:space="preserve"> 42°13'32.47"O</v>
      </c>
      <c r="R1570" s="35">
        <v>4033</v>
      </c>
      <c r="S1570" s="28">
        <v>41324</v>
      </c>
      <c r="T1570" s="59" t="str">
        <f>VLOOKUP(B1570,SAOM!B$2:M3111,9,0)</f>
        <v>EDMAR ROCHA ALMEIDA</v>
      </c>
      <c r="U1570" s="28" t="str">
        <f>VLOOKUP(B1570,SAOM!B$2:N3111,10,0)</f>
        <v>Rua Caiçara, 663 - Bairro Vila Formosa</v>
      </c>
      <c r="V1570" s="59" t="str">
        <f>VLOOKUP(B1570,SAOM!B$2:P3111,12,0)</f>
        <v>38 3845-3302</v>
      </c>
      <c r="W1570" s="181" t="str">
        <f>VLOOKUP(B1570,SAOM!B$2:O3111,11,0)</f>
        <v>39550-000</v>
      </c>
      <c r="X1570" s="35" t="str">
        <f>VLOOKUP(B1570,SAOM!B$2:Q3111,13,0)</f>
        <v>00:20:0e:10:59:4d</v>
      </c>
      <c r="Y1570" s="28">
        <v>41334</v>
      </c>
      <c r="Z1570" s="44" t="s">
        <v>13271</v>
      </c>
      <c r="AA1570" s="60">
        <v>41334</v>
      </c>
      <c r="AB1570" s="61" t="e">
        <f>VLOOKUP(C1570,Relatorios!A$3:B2341,2,0)</f>
        <v>#N/A</v>
      </c>
      <c r="AC1570" s="49"/>
      <c r="AD1570" s="60"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60">
        <f t="shared" si="92"/>
        <v>41424</v>
      </c>
      <c r="AF1570" s="60" t="s">
        <v>4492</v>
      </c>
      <c r="AG1570" s="60"/>
      <c r="AH1570" s="187"/>
      <c r="AI1570" s="121"/>
      <c r="AJ1570" s="121"/>
      <c r="AK1570" s="44"/>
    </row>
    <row r="1571" spans="1:37" s="62" customFormat="1" ht="15.75" customHeight="1">
      <c r="A1571" s="43">
        <v>5272</v>
      </c>
      <c r="B1571" s="35">
        <v>5272</v>
      </c>
      <c r="C1571" s="196">
        <v>5272</v>
      </c>
      <c r="D1571" s="35" t="str">
        <f>VLOOKUP(B1571,SAOM!B$2:H3228,7,0)</f>
        <v>SES-TAAS-5272</v>
      </c>
      <c r="E1571" s="28">
        <v>41254</v>
      </c>
      <c r="F1571" s="28">
        <v>41332</v>
      </c>
      <c r="G1571" s="28">
        <f>VLOOKUP(B1571,SAOM!B$2:D3115,3,0)</f>
        <v>41332</v>
      </c>
      <c r="H1571" s="28">
        <f t="shared" si="91"/>
        <v>41347</v>
      </c>
      <c r="I1571" s="28">
        <v>41305</v>
      </c>
      <c r="J1571" s="52" t="s">
        <v>511</v>
      </c>
      <c r="K1571" s="35" t="str">
        <f>VLOOKUP(B1571,SAOM!B$2:H3112,4,0)</f>
        <v>Aceito</v>
      </c>
      <c r="L1571" s="52" t="s">
        <v>14647</v>
      </c>
      <c r="M1571" s="52" t="s">
        <v>497</v>
      </c>
      <c r="N1571" s="44" t="s">
        <v>170</v>
      </c>
      <c r="O1571" s="44" t="str">
        <f>VLOOKUP(N1571,Coordenadas!B$2:C2418,2,0)</f>
        <v>NORTE DE MINAS</v>
      </c>
      <c r="P1571" s="44" t="str">
        <f>VLOOKUP(N1571,Coordenadas!B$2:D2418,3,0)</f>
        <v xml:space="preserve"> 15°48'24.23"S</v>
      </c>
      <c r="Q1571" s="44" t="str">
        <f>VLOOKUP(N1571,Coordenadas!B$2:E2418,4,0)</f>
        <v xml:space="preserve"> 42°13'32.47"O</v>
      </c>
      <c r="R1571" s="35">
        <v>4033</v>
      </c>
      <c r="S1571" s="28">
        <v>41324</v>
      </c>
      <c r="T1571" s="59" t="str">
        <f>VLOOKUP(B1571,SAOM!B$2:M3112,9,0)</f>
        <v>MAYLA MIRENE SOARES MARQUES</v>
      </c>
      <c r="U1571" s="28" t="str">
        <f>VLOOKUP(B1571,SAOM!B$2:N3112,10,0)</f>
        <v>Rua Guaicurus, 1625 - Bairro Sagrada Família</v>
      </c>
      <c r="V1571" s="59" t="str">
        <f>VLOOKUP(B1571,SAOM!B$2:P3112,12,0)</f>
        <v>38 3845-3351</v>
      </c>
      <c r="W1571" s="181" t="str">
        <f>VLOOKUP(B1571,SAOM!B$2:O3112,11,0)</f>
        <v>39550-000</v>
      </c>
      <c r="X1571" s="35" t="str">
        <f>VLOOKUP(B1571,SAOM!B$2:Q3112,13,0)</f>
        <v>00:20:0E:10:59:0E</v>
      </c>
      <c r="Y1571" s="28">
        <v>41333</v>
      </c>
      <c r="Z1571" s="44" t="s">
        <v>15978</v>
      </c>
      <c r="AA1571" s="60">
        <v>41334</v>
      </c>
      <c r="AB1571" s="61" t="e">
        <f>VLOOKUP(C1571,Relatorios!A$3:B2342,2,0)</f>
        <v>#N/A</v>
      </c>
      <c r="AC1571" s="49"/>
      <c r="AD1571" s="60" t="str">
        <f>VLOOKUP(B1571,SAOM!B$2:T3112,16,0)</f>
        <v>27/02/2013 13:57:18 	Ivan Santos 	  	Pendência Ativação Resolvida
31/01/2013 17:35:16 	Hernan Martins Alves 	Favor acrescentar novo contato 38 9123-4088.   	Pendência Ativação</v>
      </c>
      <c r="AE1571" s="60">
        <f t="shared" si="92"/>
        <v>41424</v>
      </c>
      <c r="AF1571" s="60" t="s">
        <v>4492</v>
      </c>
      <c r="AG1571" s="60"/>
      <c r="AH1571" s="187"/>
      <c r="AI1571" s="121"/>
      <c r="AJ1571" s="121"/>
      <c r="AK1571" s="44"/>
    </row>
    <row r="1572" spans="1:37" s="17" customFormat="1" ht="15.75" customHeight="1">
      <c r="A1572" s="43">
        <v>5268</v>
      </c>
      <c r="B1572" s="35">
        <v>5268</v>
      </c>
      <c r="C1572" s="35">
        <v>5268</v>
      </c>
      <c r="D1572" s="37" t="str">
        <f>VLOOKUP(B1572,SAOM!B$2:H3229,7,0)</f>
        <v>SES-TAAS-5268</v>
      </c>
      <c r="E1572" s="15">
        <v>41254</v>
      </c>
      <c r="F1572" s="15">
        <v>41332</v>
      </c>
      <c r="G1572" s="15">
        <f>VLOOKUP(B1572,SAOM!B$2:D3116,3,0)</f>
        <v>41332</v>
      </c>
      <c r="H1572" s="15">
        <f t="shared" si="91"/>
        <v>41347</v>
      </c>
      <c r="I1572" s="15">
        <v>41305</v>
      </c>
      <c r="J1572" s="12" t="s">
        <v>511</v>
      </c>
      <c r="K1572" s="37" t="str">
        <f>VLOOKUP(B1572,SAOM!B$2:H3113,4,0)</f>
        <v>Aceito</v>
      </c>
      <c r="L1572" s="12" t="s">
        <v>14647</v>
      </c>
      <c r="M1572" s="12" t="s">
        <v>497</v>
      </c>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v>41324</v>
      </c>
      <c r="T1572" s="39" t="str">
        <f>VLOOKUP(B1572,SAOM!B$2:M3113,9,0)</f>
        <v xml:space="preserve">GRAZIELLE GREYCE DA ROCHA </v>
      </c>
      <c r="U1572" s="15" t="str">
        <f>VLOOKUP(B1572,SAOM!B$2:N3113,10,0)</f>
        <v>Rua São João, 920 - Bairro Vila Formosa</v>
      </c>
      <c r="V1572" s="39" t="str">
        <f>VLOOKUP(B1572,SAOM!B$2:P3113,12,0)</f>
        <v>38 3845-3458</v>
      </c>
      <c r="W1572" s="65" t="str">
        <f>VLOOKUP(B1572,SAOM!B$2:O3113,11,0)</f>
        <v>39550-000</v>
      </c>
      <c r="X1572" s="37" t="str">
        <f>VLOOKUP(B1572,SAOM!B$2:Q3113,13,0)</f>
        <v>00:20:0e:10:59:5f</v>
      </c>
      <c r="Y1572" s="15">
        <v>41333</v>
      </c>
      <c r="Z1572" s="13" t="s">
        <v>13271</v>
      </c>
      <c r="AA1572" s="16">
        <v>41333</v>
      </c>
      <c r="AB1572" s="32">
        <v>41334</v>
      </c>
      <c r="AC1572" s="45"/>
      <c r="AD1572" s="16" t="str">
        <f>VLOOKUP(B1572,SAOM!B$2:T3113,16,0)</f>
        <v>27/02/2013 13:56:49 	Ivan Santos 	  	Pendência Ativação Resolvida
31/01/2013 17:36:39 	Hernan Martins Alves 	Nova responsável pelo local é Wartnee Dias Miranda. Favor acrescentar o telefone para contato: 38 9183-3660   	Pendência Ativação</v>
      </c>
      <c r="AE1572" s="16">
        <f t="shared" si="92"/>
        <v>41423</v>
      </c>
      <c r="AF1572" s="16" t="s">
        <v>4492</v>
      </c>
      <c r="AG1572" s="16"/>
      <c r="AH1572" s="51"/>
      <c r="AI1572" s="120"/>
      <c r="AJ1572" s="120"/>
      <c r="AK1572" s="13"/>
    </row>
    <row r="1573" spans="1:37" s="17" customFormat="1" ht="15.75" customHeight="1">
      <c r="A1573" s="43">
        <v>5273</v>
      </c>
      <c r="B1573" s="35">
        <v>5273</v>
      </c>
      <c r="C1573" s="35">
        <v>5273</v>
      </c>
      <c r="D1573" s="37" t="str">
        <f>VLOOKUP(B1573,SAOM!B$2:H3230,7,0)</f>
        <v>-</v>
      </c>
      <c r="E1573" s="15">
        <v>41254</v>
      </c>
      <c r="F1573" s="15">
        <f t="shared" si="90"/>
        <v>41299</v>
      </c>
      <c r="G1573" s="15">
        <f>VLOOKUP(B1573,SAOM!B$2:D3117,3,0)</f>
        <v>41299</v>
      </c>
      <c r="H1573" s="15">
        <f t="shared" si="91"/>
        <v>41314</v>
      </c>
      <c r="I1573" s="15">
        <v>41305</v>
      </c>
      <c r="J1573" s="12" t="s">
        <v>756</v>
      </c>
      <c r="K1573" s="37" t="str">
        <f>VLOOKUP(B1573,SAOM!B$2:H3114,4,0)</f>
        <v>Paralisado</v>
      </c>
      <c r="L1573" s="12" t="s">
        <v>14647</v>
      </c>
      <c r="M1573" s="12" t="s">
        <v>14647</v>
      </c>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v>41324</v>
      </c>
      <c r="T1573" s="39" t="str">
        <f>VLOOKUP(B1573,SAOM!B$2:M3114,9,0)</f>
        <v>MARY TATIANE ANTUNES LOPES</v>
      </c>
      <c r="U1573" s="15" t="str">
        <f>VLOOKUP(B1573,SAOM!B$2:N3114,10,0)</f>
        <v>Mirandópolis - Zona Rural</v>
      </c>
      <c r="V1573" s="39" t="str">
        <f>VLOOKUP(B1573,SAOM!B$2:P3114,12,0)</f>
        <v>38 3844-1041</v>
      </c>
      <c r="W1573" s="65"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92"/>
        <v>90</v>
      </c>
      <c r="AF1573" s="16" t="s">
        <v>4492</v>
      </c>
      <c r="AG1573" s="16"/>
      <c r="AH1573" s="51"/>
      <c r="AI1573" s="120"/>
      <c r="AJ1573" s="120"/>
      <c r="AK1573" s="13"/>
    </row>
    <row r="1574" spans="1:37" s="62" customFormat="1" ht="15.75" customHeight="1">
      <c r="A1574" s="43">
        <v>5269</v>
      </c>
      <c r="B1574" s="35">
        <v>5269</v>
      </c>
      <c r="C1574" s="196">
        <v>5269</v>
      </c>
      <c r="D1574" s="35" t="str">
        <f>VLOOKUP(B1574,SAOM!B$2:H3231,7,0)</f>
        <v>SES-TAAS-5269</v>
      </c>
      <c r="E1574" s="28">
        <v>41254</v>
      </c>
      <c r="F1574" s="28">
        <v>41332</v>
      </c>
      <c r="G1574" s="28">
        <f>VLOOKUP(B1574,SAOM!B$2:D3118,3,0)</f>
        <v>41332</v>
      </c>
      <c r="H1574" s="28">
        <f t="shared" si="91"/>
        <v>41347</v>
      </c>
      <c r="I1574" s="28">
        <v>41305</v>
      </c>
      <c r="J1574" s="52" t="s">
        <v>511</v>
      </c>
      <c r="K1574" s="35" t="str">
        <f>VLOOKUP(B1574,SAOM!B$2:H3115,4,0)</f>
        <v>Aceito</v>
      </c>
      <c r="L1574" s="52" t="s">
        <v>14647</v>
      </c>
      <c r="M1574" s="52" t="s">
        <v>497</v>
      </c>
      <c r="N1574" s="44" t="s">
        <v>170</v>
      </c>
      <c r="O1574" s="44" t="str">
        <f>VLOOKUP(N1574,Coordenadas!B$2:C2421,2,0)</f>
        <v>NORTE DE MINAS</v>
      </c>
      <c r="P1574" s="44" t="str">
        <f>VLOOKUP(N1574,Coordenadas!B$2:D2421,3,0)</f>
        <v xml:space="preserve"> 15°48'24.23"S</v>
      </c>
      <c r="Q1574" s="44" t="str">
        <f>VLOOKUP(N1574,Coordenadas!B$2:E2421,4,0)</f>
        <v xml:space="preserve"> 42°13'32.47"O</v>
      </c>
      <c r="R1574" s="35">
        <v>4033</v>
      </c>
      <c r="S1574" s="28">
        <v>41324</v>
      </c>
      <c r="T1574" s="59" t="str">
        <f>VLOOKUP(B1574,SAOM!B$2:M3115,9,0)</f>
        <v>RUI RIBEIRO CHAGAS FILHO</v>
      </c>
      <c r="U1574" s="28" t="str">
        <f>VLOOKUP(B1574,SAOM!B$2:N3115,10,0)</f>
        <v>Rua Bambui, 281 - Bairro Bom Jardim</v>
      </c>
      <c r="V1574" s="59" t="str">
        <f>VLOOKUP(B1574,SAOM!B$2:P3115,12,0)</f>
        <v>38 3845-3336</v>
      </c>
      <c r="W1574" s="181" t="str">
        <f>VLOOKUP(B1574,SAOM!B$2:O3115,11,0)</f>
        <v>39550-000</v>
      </c>
      <c r="X1574" s="35" t="str">
        <f>VLOOKUP(B1574,SAOM!B$2:Q3115,13,0)</f>
        <v>00:20:0E:10:58:75</v>
      </c>
      <c r="Y1574" s="28">
        <v>41333</v>
      </c>
      <c r="Z1574" s="44" t="s">
        <v>15978</v>
      </c>
      <c r="AA1574" s="60">
        <v>41334</v>
      </c>
      <c r="AB1574" s="61" t="e">
        <f>VLOOKUP(C1574,Relatorios!A$3:B2345,2,0)</f>
        <v>#N/A</v>
      </c>
      <c r="AC1574" s="49"/>
      <c r="AD1574" s="60" t="str">
        <f>VLOOKUP(B1574,SAOM!B$2:T3115,16,0)</f>
        <v>27/02/2013 13:55:48 	Ivan Santos 	  	Pendência Ativação Resolvida
31/01/2013 17:40:30 	Hernan Martins Alves 	Favor incluir outro telefone para contato: 38 9171-7426.   	Pendência Ativação</v>
      </c>
      <c r="AE1574" s="60">
        <f t="shared" si="92"/>
        <v>41424</v>
      </c>
      <c r="AF1574" s="60" t="s">
        <v>4492</v>
      </c>
      <c r="AG1574" s="60"/>
      <c r="AH1574" s="187"/>
      <c r="AI1574" s="121"/>
      <c r="AJ1574" s="121"/>
      <c r="AK1574" s="44"/>
    </row>
    <row r="1575" spans="1:37" s="17" customFormat="1" ht="15.75" customHeight="1">
      <c r="A1575" s="43">
        <v>5271</v>
      </c>
      <c r="B1575" s="35">
        <v>5271</v>
      </c>
      <c r="C1575" s="35">
        <v>5271</v>
      </c>
      <c r="D1575" s="37" t="str">
        <f>VLOOKUP(B1575,SAOM!B$2:H3232,7,0)</f>
        <v>SES-TAAS-5271</v>
      </c>
      <c r="E1575" s="15">
        <v>41254</v>
      </c>
      <c r="F1575" s="15">
        <v>41332</v>
      </c>
      <c r="G1575" s="15">
        <f>VLOOKUP(B1575,SAOM!B$2:D3119,3,0)</f>
        <v>41332</v>
      </c>
      <c r="H1575" s="15">
        <f t="shared" si="91"/>
        <v>41347</v>
      </c>
      <c r="I1575" s="15">
        <v>41305</v>
      </c>
      <c r="J1575" s="12" t="s">
        <v>511</v>
      </c>
      <c r="K1575" s="37" t="str">
        <f>VLOOKUP(B1575,SAOM!B$2:H3116,4,0)</f>
        <v>Aceito</v>
      </c>
      <c r="L1575" s="12" t="s">
        <v>14647</v>
      </c>
      <c r="M1575" s="12" t="s">
        <v>497</v>
      </c>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v>41324</v>
      </c>
      <c r="T1575" s="39" t="str">
        <f>VLOOKUP(B1575,SAOM!B$2:M3116,9,0)</f>
        <v>JAQUELINE DIAS DA ROCHA</v>
      </c>
      <c r="U1575" s="15" t="str">
        <f>VLOOKUP(B1575,SAOM!B$2:N3116,10,0)</f>
        <v>Rua Araçuaí, 388 - Bairro Centro</v>
      </c>
      <c r="V1575" s="39" t="str">
        <f>VLOOKUP(B1575,SAOM!B$2:P3116,12,0)</f>
        <v>38 3845-3785</v>
      </c>
      <c r="W1575" s="65" t="str">
        <f>VLOOKUP(B1575,SAOM!B$2:O3116,11,0)</f>
        <v>39550-000</v>
      </c>
      <c r="X1575" s="37" t="str">
        <f>VLOOKUP(B1575,SAOM!B$2:Q3116,13,0)</f>
        <v>00:20:0E:10:57:97</v>
      </c>
      <c r="Y1575" s="15">
        <v>41332</v>
      </c>
      <c r="Z1575" s="13" t="s">
        <v>15978</v>
      </c>
      <c r="AA1575" s="16">
        <v>41333</v>
      </c>
      <c r="AB1575" s="32">
        <v>41333</v>
      </c>
      <c r="AC1575" s="45"/>
      <c r="AD1575" s="16" t="str">
        <f>VLOOKUP(B1575,SAOM!B$2:T3116,16,0)</f>
        <v>27/02/2013 13:55:25 	Ivan Santos 	  	Pendência Ativação Resolvida
31/01/2013 17:41:56 	Hernan Martins Alves 	Favor incluir novo telefone para contato: 38 9133-2115   	Pendência Ativação</v>
      </c>
      <c r="AE1575" s="16">
        <f t="shared" si="92"/>
        <v>41423</v>
      </c>
      <c r="AF1575" s="16" t="s">
        <v>4492</v>
      </c>
      <c r="AG1575" s="16"/>
      <c r="AH1575" s="51"/>
      <c r="AI1575" s="120"/>
      <c r="AJ1575" s="120"/>
      <c r="AK1575" s="13"/>
    </row>
    <row r="1576" spans="1:37" s="62" customFormat="1" ht="15.75" customHeight="1">
      <c r="A1576" s="43">
        <v>5267</v>
      </c>
      <c r="B1576" s="35">
        <v>5267</v>
      </c>
      <c r="C1576" s="196">
        <v>5267</v>
      </c>
      <c r="D1576" s="35" t="str">
        <f>VLOOKUP(B1576,SAOM!B$2:H3233,7,0)</f>
        <v>SES-TAAS-5267</v>
      </c>
      <c r="E1576" s="28">
        <v>41254</v>
      </c>
      <c r="F1576" s="28">
        <v>41332</v>
      </c>
      <c r="G1576" s="28">
        <f>VLOOKUP(B1576,SAOM!B$2:D3120,3,0)</f>
        <v>41332</v>
      </c>
      <c r="H1576" s="28">
        <f t="shared" si="91"/>
        <v>41347</v>
      </c>
      <c r="I1576" s="28">
        <v>41305</v>
      </c>
      <c r="J1576" s="52" t="s">
        <v>511</v>
      </c>
      <c r="K1576" s="35" t="str">
        <f>VLOOKUP(B1576,SAOM!B$2:H3117,4,0)</f>
        <v>Agendado</v>
      </c>
      <c r="L1576" s="52" t="s">
        <v>14647</v>
      </c>
      <c r="M1576" s="52" t="s">
        <v>497</v>
      </c>
      <c r="N1576" s="44" t="s">
        <v>170</v>
      </c>
      <c r="O1576" s="44" t="str">
        <f>VLOOKUP(N1576,Coordenadas!B$2:C2423,2,0)</f>
        <v>NORTE DE MINAS</v>
      </c>
      <c r="P1576" s="44" t="str">
        <f>VLOOKUP(N1576,Coordenadas!B$2:D2423,3,0)</f>
        <v xml:space="preserve"> 15°48'24.23"S</v>
      </c>
      <c r="Q1576" s="44" t="str">
        <f>VLOOKUP(N1576,Coordenadas!B$2:E2423,4,0)</f>
        <v xml:space="preserve"> 42°13'32.47"O</v>
      </c>
      <c r="R1576" s="35">
        <v>4033</v>
      </c>
      <c r="S1576" s="28">
        <v>41324</v>
      </c>
      <c r="T1576" s="59" t="str">
        <f>VLOOKUP(B1576,SAOM!B$2:M3117,9,0)</f>
        <v>EUNICE PEREIRA SANTANA</v>
      </c>
      <c r="U1576" s="28" t="str">
        <f>VLOOKUP(B1576,SAOM!B$2:N3117,10,0)</f>
        <v>Rua Rua Paraíba, 170 - Bairro Planalto</v>
      </c>
      <c r="V1576" s="59" t="str">
        <f>VLOOKUP(B1576,SAOM!B$2:P3117,12,0)</f>
        <v>38 3845-3763</v>
      </c>
      <c r="W1576" s="181" t="str">
        <f>VLOOKUP(B1576,SAOM!B$2:O3117,11,0)</f>
        <v>39550-000</v>
      </c>
      <c r="X1576" s="35" t="str">
        <f>VLOOKUP(B1576,SAOM!B$2:Q3117,13,0)</f>
        <v>00:20:0e:10:57:d4</v>
      </c>
      <c r="Y1576" s="28">
        <v>41333</v>
      </c>
      <c r="Z1576" s="44" t="s">
        <v>16102</v>
      </c>
      <c r="AA1576" s="60">
        <v>41337</v>
      </c>
      <c r="AB1576" s="61" t="e">
        <f>VLOOKUP(C1576,Relatorios!A$3:B2347,2,0)</f>
        <v>#N/A</v>
      </c>
      <c r="AC1576" s="49" t="s">
        <v>16104</v>
      </c>
      <c r="AD1576" s="60" t="str">
        <f>VLOOKUP(B1576,SAOM!B$2:T3117,16,0)</f>
        <v>27/02/2013 13:53:33 	Ivan Santos 	  	Pendência Ativação Resolvida
31/01/2013 17:43:11 	Hernan Martins Alves 	Responsáveis pela localidade nunca se encontram, dificultando o agendamento da instalação.   	Pendência Ativação</v>
      </c>
      <c r="AE1576" s="60">
        <f t="shared" si="92"/>
        <v>41427</v>
      </c>
      <c r="AF1576" s="60" t="s">
        <v>4492</v>
      </c>
      <c r="AG1576" s="60"/>
      <c r="AH1576" s="187"/>
      <c r="AI1576" s="121"/>
      <c r="AJ1576" s="121"/>
      <c r="AK1576" s="44"/>
    </row>
    <row r="1577" spans="1:37" s="17" customFormat="1" ht="15.75" customHeight="1">
      <c r="A1577" s="43">
        <v>5270</v>
      </c>
      <c r="B1577" s="35">
        <v>5270</v>
      </c>
      <c r="C1577" s="35">
        <v>5270</v>
      </c>
      <c r="D1577" s="37" t="str">
        <f>VLOOKUP(B1577,SAOM!B$2:H3234,7,0)</f>
        <v>SES-TAAS-5270</v>
      </c>
      <c r="E1577" s="15">
        <v>41254</v>
      </c>
      <c r="F1577" s="15">
        <v>41332</v>
      </c>
      <c r="G1577" s="15">
        <f>VLOOKUP(B1577,SAOM!B$2:D3121,3,0)</f>
        <v>41332</v>
      </c>
      <c r="H1577" s="15">
        <f t="shared" si="91"/>
        <v>41347</v>
      </c>
      <c r="I1577" s="15">
        <v>41305</v>
      </c>
      <c r="J1577" s="12" t="s">
        <v>511</v>
      </c>
      <c r="K1577" s="37" t="str">
        <f>VLOOKUP(B1577,SAOM!B$2:H3118,4,0)</f>
        <v>Agendado</v>
      </c>
      <c r="L1577" s="12" t="s">
        <v>14647</v>
      </c>
      <c r="M1577" s="12" t="s">
        <v>497</v>
      </c>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v>41324</v>
      </c>
      <c r="T1577" s="39" t="str">
        <f>VLOOKUP(B1577,SAOM!B$2:M3118,9,0)</f>
        <v>FABIANA MARQUES DIAS</v>
      </c>
      <c r="U1577" s="15" t="str">
        <f>VLOOKUP(B1577,SAOM!B$2:N3118,10,0)</f>
        <v xml:space="preserve">Rua JK 150 - Bairro Santos Cruzeiros </v>
      </c>
      <c r="V1577" s="39" t="str">
        <f>VLOOKUP(B1577,SAOM!B$2:P3118,12,0)</f>
        <v>38 3845-3864</v>
      </c>
      <c r="W1577" s="65" t="str">
        <f>VLOOKUP(B1577,SAOM!B$2:O3118,11,0)</f>
        <v>39550-000</v>
      </c>
      <c r="X1577" s="37" t="str">
        <f>VLOOKUP(B1577,SAOM!B$2:Q3118,13,0)</f>
        <v>00:20:0e:10:57:de</v>
      </c>
      <c r="Y1577" s="15">
        <v>41335</v>
      </c>
      <c r="Z1577" s="263" t="s">
        <v>16102</v>
      </c>
      <c r="AA1577" s="16">
        <v>41337</v>
      </c>
      <c r="AB1577" s="32" t="e">
        <f>VLOOKUP(C1577,Relatorios!A$3:B2348,2,0)</f>
        <v>#N/A</v>
      </c>
      <c r="AC1577" s="45"/>
      <c r="AD1577" s="16" t="str">
        <f>VLOOKUP(B1577,SAOM!B$2:T3118,16,0)</f>
        <v>27/02/2013 13:52:19 	Ivan Santos 	  	Pendência Ativação Resolvida
31/01/2013 17:44:53 	Hernan Martins Alves 	Responsáveis dificilmente estão no local, o que dificulta o agendamento da isntalação.   	Pendência Ativação</v>
      </c>
      <c r="AE1577" s="16">
        <f t="shared" si="92"/>
        <v>41427</v>
      </c>
      <c r="AF1577" s="16" t="s">
        <v>4492</v>
      </c>
      <c r="AG1577" s="16"/>
      <c r="AH1577" s="51"/>
      <c r="AI1577" s="120"/>
      <c r="AJ1577" s="120"/>
      <c r="AK1577" s="13"/>
    </row>
    <row r="1578" spans="1:37" s="271" customFormat="1" ht="15.75" customHeight="1">
      <c r="A1578" s="260">
        <v>5266</v>
      </c>
      <c r="B1578" s="196">
        <v>5266</v>
      </c>
      <c r="C1578" s="35">
        <v>5266</v>
      </c>
      <c r="D1578" s="196" t="str">
        <f>VLOOKUP(B1578,SAOM!B$2:H3235,7,0)</f>
        <v>SES-TAAS-5266</v>
      </c>
      <c r="E1578" s="261">
        <v>41254</v>
      </c>
      <c r="F1578" s="261">
        <v>41332</v>
      </c>
      <c r="G1578" s="261">
        <f>VLOOKUP(B1578,SAOM!B$2:D3122,3,0)</f>
        <v>41332</v>
      </c>
      <c r="H1578" s="261">
        <f t="shared" si="91"/>
        <v>41347</v>
      </c>
      <c r="I1578" s="261">
        <v>41305</v>
      </c>
      <c r="J1578" s="262" t="s">
        <v>2335</v>
      </c>
      <c r="K1578" s="196" t="str">
        <f>VLOOKUP(B1578,SAOM!B$2:H3119,4,0)</f>
        <v>Agendado</v>
      </c>
      <c r="L1578" s="262" t="s">
        <v>14647</v>
      </c>
      <c r="M1578" s="262" t="s">
        <v>497</v>
      </c>
      <c r="N1578" s="263" t="s">
        <v>170</v>
      </c>
      <c r="O1578" s="263" t="str">
        <f>VLOOKUP(N1578,Coordenadas!B$2:C2425,2,0)</f>
        <v>NORTE DE MINAS</v>
      </c>
      <c r="P1578" s="263" t="str">
        <f>VLOOKUP(N1578,Coordenadas!B$2:D2425,3,0)</f>
        <v xml:space="preserve"> 15°48'24.23"S</v>
      </c>
      <c r="Q1578" s="263" t="str">
        <f>VLOOKUP(N1578,Coordenadas!B$2:E2425,4,0)</f>
        <v xml:space="preserve"> 42°13'32.47"O</v>
      </c>
      <c r="R1578" s="196">
        <v>4033</v>
      </c>
      <c r="S1578" s="261">
        <v>41324</v>
      </c>
      <c r="T1578" s="264" t="str">
        <f>VLOOKUP(B1578,SAOM!B$2:M3119,9,0)</f>
        <v>MÁRCIA ADRIANA DE S.MOREIRA</v>
      </c>
      <c r="U1578" s="261" t="str">
        <f>VLOOKUP(B1578,SAOM!B$2:N3119,10,0)</f>
        <v>Praça 13 de maio,85 - Bairro Nossa Senhora de Fátima</v>
      </c>
      <c r="V1578" s="264" t="str">
        <f>VLOOKUP(B1578,SAOM!B$2:P3119,12,0)</f>
        <v>38 3845-3335</v>
      </c>
      <c r="W1578" s="265" t="str">
        <f>VLOOKUP(B1578,SAOM!B$2:O3119,11,0)</f>
        <v>39550-000</v>
      </c>
      <c r="X1578" s="196" t="str">
        <f>VLOOKUP(B1578,SAOM!B$2:Q3119,13,0)</f>
        <v>00:20:0E:10:57:F7</v>
      </c>
      <c r="Y1578" s="261">
        <v>41334</v>
      </c>
      <c r="Z1578" s="263" t="s">
        <v>15978</v>
      </c>
      <c r="AA1578" s="266"/>
      <c r="AB1578" s="267" t="e">
        <f>VLOOKUP(C1578,Relatorios!A$3:B2349,2,0)</f>
        <v>#N/A</v>
      </c>
      <c r="AC1578" s="268" t="s">
        <v>16163</v>
      </c>
      <c r="AD1578" s="266" t="str">
        <f>VLOOKUP(B1578,SAOM!B$2:T3119,16,0)</f>
        <v>27/02/2013 13:51:48 	Ivan Santos 	  	Pendência Ativação Resolvida
31/01/2013 17:47:42 	Hernan Martins Alves 	Favor incluir outro telefone informado para contato: 38 9167-9469   	Pendência Ativação</v>
      </c>
      <c r="AE1578" s="266">
        <f t="shared" si="92"/>
        <v>90</v>
      </c>
      <c r="AF1578" s="266" t="s">
        <v>4492</v>
      </c>
      <c r="AG1578" s="266"/>
      <c r="AH1578" s="269"/>
      <c r="AI1578" s="270"/>
      <c r="AJ1578" s="270"/>
      <c r="AK1578" s="263"/>
    </row>
    <row r="1579" spans="1:37" s="17" customFormat="1" ht="15.75" customHeight="1">
      <c r="A1579" s="43">
        <v>5262</v>
      </c>
      <c r="B1579" s="35">
        <v>5262</v>
      </c>
      <c r="C1579" s="35">
        <v>5262</v>
      </c>
      <c r="D1579" s="37" t="str">
        <f>VLOOKUP(B1579,SAOM!B$2:H3236,7,0)</f>
        <v>-</v>
      </c>
      <c r="E1579" s="15">
        <v>41254</v>
      </c>
      <c r="F1579" s="15">
        <f t="shared" si="90"/>
        <v>41299</v>
      </c>
      <c r="G1579" s="15">
        <f>VLOOKUP(B1579,SAOM!B$2:D3123,3,0)</f>
        <v>41299</v>
      </c>
      <c r="H1579" s="15">
        <f t="shared" si="91"/>
        <v>41314</v>
      </c>
      <c r="I1579" s="15" t="s">
        <v>497</v>
      </c>
      <c r="J1579" s="12" t="s">
        <v>744</v>
      </c>
      <c r="K1579" s="37" t="str">
        <f>VLOOKUP(B1579,SAOM!B$2:H3120,4,0)</f>
        <v>Agendado</v>
      </c>
      <c r="L1579" s="12" t="s">
        <v>495</v>
      </c>
      <c r="M1579" s="12" t="s">
        <v>495</v>
      </c>
      <c r="N1579" s="13" t="s">
        <v>13582</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5"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92"/>
        <v>90</v>
      </c>
      <c r="AF1579" s="16" t="s">
        <v>4492</v>
      </c>
      <c r="AG1579" s="16"/>
      <c r="AH1579" s="51"/>
      <c r="AI1579" s="120"/>
      <c r="AJ1579" s="120"/>
      <c r="AK1579" s="13"/>
    </row>
    <row r="1580" spans="1:37" s="17" customFormat="1" ht="15.75" customHeight="1">
      <c r="A1580" s="43">
        <v>5263</v>
      </c>
      <c r="B1580" s="35">
        <v>5263</v>
      </c>
      <c r="C1580" s="35">
        <v>5263</v>
      </c>
      <c r="D1580" s="37" t="str">
        <f>VLOOKUP(B1580,SAOM!B$2:H3237,7,0)</f>
        <v>-</v>
      </c>
      <c r="E1580" s="15">
        <v>41254</v>
      </c>
      <c r="F1580" s="15">
        <f t="shared" si="90"/>
        <v>41299</v>
      </c>
      <c r="G1580" s="15">
        <f>VLOOKUP(B1580,SAOM!B$2:D3124,3,0)</f>
        <v>41299</v>
      </c>
      <c r="H1580" s="15">
        <f t="shared" si="91"/>
        <v>41314</v>
      </c>
      <c r="I1580" s="15" t="s">
        <v>497</v>
      </c>
      <c r="J1580" s="12" t="s">
        <v>744</v>
      </c>
      <c r="K1580" s="37" t="str">
        <f>VLOOKUP(B1580,SAOM!B$2:H3121,4,0)</f>
        <v>Agendado</v>
      </c>
      <c r="L1580" s="12" t="s">
        <v>495</v>
      </c>
      <c r="M1580" s="12" t="s">
        <v>495</v>
      </c>
      <c r="N1580" s="13" t="s">
        <v>13582</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5"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92"/>
        <v>90</v>
      </c>
      <c r="AF1580" s="16" t="s">
        <v>4492</v>
      </c>
      <c r="AG1580" s="16"/>
      <c r="AH1580" s="51"/>
      <c r="AI1580" s="120"/>
      <c r="AJ1580" s="120"/>
      <c r="AK1580" s="13"/>
    </row>
    <row r="1581" spans="1:37" s="17" customFormat="1" ht="15.75" customHeight="1">
      <c r="A1581" s="43">
        <v>5264</v>
      </c>
      <c r="B1581" s="35">
        <v>5264</v>
      </c>
      <c r="C1581" s="35">
        <v>5264</v>
      </c>
      <c r="D1581" s="37" t="str">
        <f>VLOOKUP(B1581,SAOM!B$2:H3238,7,0)</f>
        <v>-</v>
      </c>
      <c r="E1581" s="15">
        <v>41254</v>
      </c>
      <c r="F1581" s="15">
        <f t="shared" si="90"/>
        <v>41299</v>
      </c>
      <c r="G1581" s="15">
        <f>VLOOKUP(B1581,SAOM!B$2:D3125,3,0)</f>
        <v>41299</v>
      </c>
      <c r="H1581" s="15">
        <f t="shared" si="91"/>
        <v>41314</v>
      </c>
      <c r="I1581" s="15" t="s">
        <v>497</v>
      </c>
      <c r="J1581" s="12" t="s">
        <v>744</v>
      </c>
      <c r="K1581" s="37" t="str">
        <f>VLOOKUP(B1581,SAOM!B$2:H3122,4,0)</f>
        <v>A agendar</v>
      </c>
      <c r="L1581" s="12" t="s">
        <v>495</v>
      </c>
      <c r="M1581" s="12" t="s">
        <v>495</v>
      </c>
      <c r="N1581" s="13" t="s">
        <v>13582</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5"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92"/>
        <v>90</v>
      </c>
      <c r="AF1581" s="16" t="s">
        <v>4492</v>
      </c>
      <c r="AG1581" s="16"/>
      <c r="AH1581" s="51"/>
      <c r="AI1581" s="120"/>
      <c r="AJ1581" s="120"/>
      <c r="AK1581" s="13"/>
    </row>
    <row r="1582" spans="1:37" s="17" customFormat="1" ht="15.75" customHeight="1">
      <c r="A1582" s="43">
        <v>5265</v>
      </c>
      <c r="B1582" s="35">
        <v>5265</v>
      </c>
      <c r="C1582" s="35">
        <v>5265</v>
      </c>
      <c r="D1582" s="37" t="str">
        <f>VLOOKUP(B1582,SAOM!B$2:H3239,7,0)</f>
        <v>-</v>
      </c>
      <c r="E1582" s="15">
        <v>41254</v>
      </c>
      <c r="F1582" s="15">
        <f t="shared" si="90"/>
        <v>41299</v>
      </c>
      <c r="G1582" s="15">
        <f>VLOOKUP(B1582,SAOM!B$2:D3126,3,0)</f>
        <v>41299</v>
      </c>
      <c r="H1582" s="15">
        <f t="shared" si="91"/>
        <v>41314</v>
      </c>
      <c r="I1582" s="15" t="s">
        <v>497</v>
      </c>
      <c r="J1582" s="12" t="s">
        <v>744</v>
      </c>
      <c r="K1582" s="37" t="str">
        <f>VLOOKUP(B1582,SAOM!B$2:H3123,4,0)</f>
        <v>Agendado</v>
      </c>
      <c r="L1582" s="12" t="s">
        <v>495</v>
      </c>
      <c r="M1582" s="12" t="s">
        <v>495</v>
      </c>
      <c r="N1582" s="13" t="s">
        <v>13582</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5"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92"/>
        <v>90</v>
      </c>
      <c r="AF1582" s="16" t="s">
        <v>4492</v>
      </c>
      <c r="AG1582" s="16"/>
      <c r="AH1582" s="51"/>
      <c r="AI1582" s="120"/>
      <c r="AJ1582" s="120"/>
      <c r="AK1582" s="13"/>
    </row>
    <row r="1583" spans="1:37" s="17" customFormat="1" ht="15.75" customHeight="1">
      <c r="A1583" s="43">
        <v>5259</v>
      </c>
      <c r="B1583" s="35">
        <v>5259</v>
      </c>
      <c r="C1583" s="35">
        <v>5259</v>
      </c>
      <c r="D1583" s="37" t="str">
        <f>VLOOKUP(B1583,SAOM!B$2:H3240,7,0)</f>
        <v>-</v>
      </c>
      <c r="E1583" s="15">
        <v>41254</v>
      </c>
      <c r="F1583" s="15">
        <v>41332</v>
      </c>
      <c r="G1583" s="15">
        <f>VLOOKUP(B1583,SAOM!B$2:D3127,3,0)</f>
        <v>41331</v>
      </c>
      <c r="H1583" s="15">
        <f t="shared" si="91"/>
        <v>41347</v>
      </c>
      <c r="I1583" s="15">
        <v>41305</v>
      </c>
      <c r="J1583" s="12" t="s">
        <v>12443</v>
      </c>
      <c r="K1583" s="37" t="str">
        <f>VLOOKUP(B1583,SAOM!B$2:H3124,4,0)</f>
        <v>A agendar</v>
      </c>
      <c r="L1583" s="12" t="s">
        <v>14647</v>
      </c>
      <c r="M1583" s="12" t="s">
        <v>14647</v>
      </c>
      <c r="N1583" s="13" t="s">
        <v>3664</v>
      </c>
      <c r="O1583" s="13" t="str">
        <f>VLOOKUP(N1583,Coordenadas!B$2:C2430,2,0)</f>
        <v>NORTE DE MINAS</v>
      </c>
      <c r="P1583" s="13" t="str">
        <f>VLOOKUP(N1583,Coordenadas!B$2:D2430,3,0)</f>
        <v>15º20'21''S</v>
      </c>
      <c r="Q1583" s="13" t="str">
        <f>VLOOKUP(N1583,Coordenadas!B$2:E2430,4,0)</f>
        <v>42º37'25''O</v>
      </c>
      <c r="R1583" s="37">
        <v>4033</v>
      </c>
      <c r="S1583" s="15">
        <v>41331</v>
      </c>
      <c r="T1583" s="39" t="str">
        <f>VLOOKUP(B1583,SAOM!B$2:M3124,9,0)</f>
        <v>Juliana Costa Aguiar</v>
      </c>
      <c r="U1583" s="15" t="str">
        <f>VLOOKUP(B1583,SAOM!B$2:N3124,10,0)</f>
        <v>FAZENDA RIACHO FUNDO - ZONA RURAL</v>
      </c>
      <c r="V1583" s="39" t="str">
        <f>VLOOKUP(B1583,SAOM!B$2:P3124,12,0)</f>
        <v>(38) 3824-8193</v>
      </c>
      <c r="W1583" s="65" t="str">
        <f>VLOOKUP(B1583,SAOM!B$2:O3124,11,0)</f>
        <v>39538-000</v>
      </c>
      <c r="X1583" s="37" t="str">
        <f>VLOOKUP(B1583,SAOM!B$2:Q3124,13,0)</f>
        <v>-</v>
      </c>
      <c r="Y1583" s="15"/>
      <c r="Z1583" s="13"/>
      <c r="AA1583" s="16"/>
      <c r="AB1583" s="32" t="e">
        <f>VLOOKUP(C1583,Relatorios!A$3:B2354,2,0)</f>
        <v>#N/A</v>
      </c>
      <c r="AC1583" s="45"/>
      <c r="AD1583" s="16" t="str">
        <f>VLOOKUP(B1583,SAOM!B$2:T3124,16,0)</f>
        <v>27/02/2013 13:51:25 	Ivan Santos 	  	Pendência Ativação Resolvida
31/01/2013 17:48:50 	Hernan Martins Alves 	Favor adicionar novo contato: Juliana Revoredo: 38 9978-3240   	Pendência Ativação</v>
      </c>
      <c r="AE1583" s="16">
        <f t="shared" si="92"/>
        <v>90</v>
      </c>
      <c r="AF1583" s="16" t="s">
        <v>4492</v>
      </c>
      <c r="AG1583" s="16"/>
      <c r="AH1583" s="51"/>
      <c r="AI1583" s="120"/>
      <c r="AJ1583" s="120"/>
      <c r="AK1583" s="13"/>
    </row>
    <row r="1584" spans="1:37" s="17" customFormat="1" ht="15.75" customHeight="1">
      <c r="A1584" s="43">
        <v>5258</v>
      </c>
      <c r="B1584" s="35">
        <v>5258</v>
      </c>
      <c r="C1584" s="35">
        <v>5258</v>
      </c>
      <c r="D1584" s="37" t="str">
        <f>VLOOKUP(B1584,SAOM!B$2:H3241,7,0)</f>
        <v>-</v>
      </c>
      <c r="E1584" s="15">
        <v>41254</v>
      </c>
      <c r="F1584" s="15">
        <v>41332</v>
      </c>
      <c r="G1584" s="15">
        <f>VLOOKUP(B1584,SAOM!B$2:D3128,3,0)</f>
        <v>41332</v>
      </c>
      <c r="H1584" s="15">
        <f t="shared" si="91"/>
        <v>41347</v>
      </c>
      <c r="I1584" s="15">
        <v>41306</v>
      </c>
      <c r="J1584" s="12" t="s">
        <v>12443</v>
      </c>
      <c r="K1584" s="37" t="str">
        <f>VLOOKUP(B1584,SAOM!B$2:H3125,4,0)</f>
        <v>A agendar</v>
      </c>
      <c r="L1584" s="12" t="s">
        <v>14647</v>
      </c>
      <c r="M1584" s="12" t="s">
        <v>14647</v>
      </c>
      <c r="N1584" s="13" t="s">
        <v>3664</v>
      </c>
      <c r="O1584" s="13" t="str">
        <f>VLOOKUP(N1584,Coordenadas!B$2:C2431,2,0)</f>
        <v>NORTE DE MINAS</v>
      </c>
      <c r="P1584" s="13" t="str">
        <f>VLOOKUP(N1584,Coordenadas!B$2:D2431,3,0)</f>
        <v>15º20'21''S</v>
      </c>
      <c r="Q1584" s="13" t="str">
        <f>VLOOKUP(N1584,Coordenadas!B$2:E2431,4,0)</f>
        <v>42º37'25''O</v>
      </c>
      <c r="R1584" s="37">
        <v>4033</v>
      </c>
      <c r="S1584" s="15">
        <v>41331</v>
      </c>
      <c r="T1584" s="39" t="str">
        <f>VLOOKUP(B1584,SAOM!B$2:M3125,9,0)</f>
        <v>Luziane Soares Pereira Costa</v>
      </c>
      <c r="U1584" s="15" t="str">
        <f>VLOOKUP(B1584,SAOM!B$2:N3125,10,0)</f>
        <v>RUA GUILHERMINO LIMA, S/N - Bairro CENTRO</v>
      </c>
      <c r="V1584" s="39" t="str">
        <f>VLOOKUP(B1584,SAOM!B$2:P3125,12,0)</f>
        <v>(38) 3824-8193</v>
      </c>
      <c r="W1584" s="65" t="str">
        <f>VLOOKUP(B1584,SAOM!B$2:O3125,11,0)</f>
        <v>39538-000</v>
      </c>
      <c r="X1584" s="37" t="str">
        <f>VLOOKUP(B1584,SAOM!B$2:Q3125,13,0)</f>
        <v>-</v>
      </c>
      <c r="Y1584" s="15"/>
      <c r="Z1584" s="13"/>
      <c r="AA1584" s="16"/>
      <c r="AB1584" s="32" t="e">
        <f>VLOOKUP(C1584,Relatorios!A$3:B2355,2,0)</f>
        <v>#N/A</v>
      </c>
      <c r="AC1584" s="45"/>
      <c r="AD1584" s="16" t="str">
        <f>VLOOKUP(B1584,SAOM!B$2:T3125,16,0)</f>
        <v>27/02/2013 13:50:49 	Ivan Santos 	  	Pendência Ativação Resolvida
01/02/2013 10:48:45 	Fernando La Rocca Junior 	Operadora solicita inclusão do telefone abaixo para contato.  	Pendência Ativação Confirmada
01/02/2013 10:45:10 	Verônica Bruna Barr</v>
      </c>
      <c r="AE1584" s="16">
        <f t="shared" si="92"/>
        <v>90</v>
      </c>
      <c r="AF1584" s="16" t="s">
        <v>4492</v>
      </c>
      <c r="AG1584" s="16"/>
      <c r="AH1584" s="51"/>
      <c r="AI1584" s="120"/>
      <c r="AJ1584" s="120"/>
      <c r="AK1584" s="13"/>
    </row>
    <row r="1585" spans="1:37" s="271" customFormat="1" ht="15.75" customHeight="1">
      <c r="A1585" s="260">
        <v>5261</v>
      </c>
      <c r="B1585" s="196">
        <v>5261</v>
      </c>
      <c r="C1585" s="35">
        <v>5261</v>
      </c>
      <c r="D1585" s="196" t="str">
        <f>VLOOKUP(B1585,SAOM!B$2:H3242,7,0)</f>
        <v>SES-SATE-5261</v>
      </c>
      <c r="E1585" s="261">
        <v>41254</v>
      </c>
      <c r="F1585" s="261">
        <f t="shared" si="90"/>
        <v>41299</v>
      </c>
      <c r="G1585" s="261">
        <f>VLOOKUP(B1585,SAOM!B$2:D3129,3,0)</f>
        <v>41299</v>
      </c>
      <c r="H1585" s="261">
        <f t="shared" si="91"/>
        <v>41314</v>
      </c>
      <c r="I1585" s="261" t="s">
        <v>497</v>
      </c>
      <c r="J1585" s="262" t="s">
        <v>2335</v>
      </c>
      <c r="K1585" s="196" t="str">
        <f>VLOOKUP(B1585,SAOM!B$2:H3126,4,0)</f>
        <v>Agendado</v>
      </c>
      <c r="L1585" s="262" t="s">
        <v>495</v>
      </c>
      <c r="M1585" s="262" t="s">
        <v>497</v>
      </c>
      <c r="N1585" s="263" t="s">
        <v>5139</v>
      </c>
      <c r="O1585" s="263" t="str">
        <f>VLOOKUP(N1585,Coordenadas!B$2:C2432,2,0)</f>
        <v>OESTE</v>
      </c>
      <c r="P1585" s="263" t="str">
        <f>VLOOKUP(N1585,Coordenadas!B$2:D2432,3,0)</f>
        <v xml:space="preserve"> 20°12'15.79"S</v>
      </c>
      <c r="Q1585" s="263" t="str">
        <f>VLOOKUP(N1585,Coordenadas!B$2:E2432,4,0)</f>
        <v xml:space="preserve"> 45° 1'7.68"O</v>
      </c>
      <c r="R1585" s="196">
        <v>4033</v>
      </c>
      <c r="S1585" s="261">
        <v>41297</v>
      </c>
      <c r="T1585" s="264" t="str">
        <f>VLOOKUP(B1585,SAOM!B$2:M3126,9,0)</f>
        <v xml:space="preserve">WILMA MEDEIROS CHAVES / ANA CAROLINA </v>
      </c>
      <c r="U1585" s="261" t="str">
        <f>VLOOKUP(B1585,SAOM!B$2:N3126,10,0)</f>
        <v>COMUNIDADE ÁGUA LIMPA,SN - ZONA RURAL</v>
      </c>
      <c r="V1585" s="264" t="str">
        <f>VLOOKUP(B1585,SAOM!B$2:P3126,12,0)</f>
        <v>(037)3286-1133</v>
      </c>
      <c r="W1585" s="265" t="str">
        <f>VLOOKUP(B1585,SAOM!B$2:O3126,11,0)</f>
        <v>35506-000</v>
      </c>
      <c r="X1585" s="196" t="str">
        <f>VLOOKUP(B1585,SAOM!B$2:Q3126,13,0)</f>
        <v>-</v>
      </c>
      <c r="Y1585" s="261">
        <v>41337</v>
      </c>
      <c r="Z1585" s="263" t="s">
        <v>13664</v>
      </c>
      <c r="AA1585" s="266"/>
      <c r="AB1585" s="267" t="e">
        <f>VLOOKUP(C1585,Relatorios!A$3:B2356,2,0)</f>
        <v>#N/A</v>
      </c>
      <c r="AC1585" s="268"/>
      <c r="AD1585" s="266" t="str">
        <f>VLOOKUP(B1585,SAOM!B$2:T3126,16,0)</f>
        <v>-</v>
      </c>
      <c r="AE1585" s="266">
        <f t="shared" si="92"/>
        <v>90</v>
      </c>
      <c r="AF1585" s="266" t="s">
        <v>4492</v>
      </c>
      <c r="AG1585" s="266"/>
      <c r="AH1585" s="269"/>
      <c r="AI1585" s="270"/>
      <c r="AJ1585" s="270"/>
      <c r="AK1585" s="263"/>
    </row>
    <row r="1586" spans="1:37" s="62" customFormat="1" ht="15.75" customHeight="1">
      <c r="A1586" s="43">
        <v>5260</v>
      </c>
      <c r="B1586" s="35">
        <v>5260</v>
      </c>
      <c r="C1586" s="196">
        <v>5260</v>
      </c>
      <c r="D1586" s="35" t="str">
        <f>VLOOKUP(B1586,SAOM!B$2:H3243,7,0)</f>
        <v>SES-SATE-5260</v>
      </c>
      <c r="E1586" s="28">
        <v>41254</v>
      </c>
      <c r="F1586" s="28">
        <f t="shared" si="90"/>
        <v>41299</v>
      </c>
      <c r="G1586" s="28">
        <f>VLOOKUP(B1586,SAOM!B$2:D3130,3,0)</f>
        <v>41299</v>
      </c>
      <c r="H1586" s="28">
        <f t="shared" si="91"/>
        <v>41314</v>
      </c>
      <c r="I1586" s="28" t="s">
        <v>497</v>
      </c>
      <c r="J1586" s="52" t="s">
        <v>511</v>
      </c>
      <c r="K1586" s="35" t="str">
        <f>VLOOKUP(B1586,SAOM!B$2:H3127,4,0)</f>
        <v>Aceito</v>
      </c>
      <c r="L1586" s="52" t="s">
        <v>495</v>
      </c>
      <c r="M1586" s="52" t="s">
        <v>497</v>
      </c>
      <c r="N1586" s="44" t="s">
        <v>5139</v>
      </c>
      <c r="O1586" s="44" t="str">
        <f>VLOOKUP(N1586,Coordenadas!B$2:C2433,2,0)</f>
        <v>OESTE</v>
      </c>
      <c r="P1586" s="44" t="str">
        <f>VLOOKUP(N1586,Coordenadas!B$2:D2433,3,0)</f>
        <v xml:space="preserve"> 20°12'15.79"S</v>
      </c>
      <c r="Q1586" s="44" t="str">
        <f>VLOOKUP(N1586,Coordenadas!B$2:E2433,4,0)</f>
        <v xml:space="preserve"> 45° 1'7.68"O</v>
      </c>
      <c r="R1586" s="35">
        <v>4033</v>
      </c>
      <c r="S1586" s="28">
        <v>41297</v>
      </c>
      <c r="T1586" s="59" t="str">
        <f>VLOOKUP(B1586,SAOM!B$2:M3127,9,0)</f>
        <v xml:space="preserve">ROSANA AP. GONDIM DINIZ / ANA CAROLINA </v>
      </c>
      <c r="U1586" s="28" t="str">
        <f>VLOOKUP(B1586,SAOM!B$2:N3127,10,0)</f>
        <v>RUA: SETE DE SETEMNBRO,325 - Bairro CENTRO</v>
      </c>
      <c r="V1586" s="59" t="str">
        <f>VLOOKUP(B1586,SAOM!B$2:P3127,12,0)</f>
        <v>(037)3286-1133 R:46</v>
      </c>
      <c r="W1586" s="181" t="str">
        <f>VLOOKUP(B1586,SAOM!B$2:O3127,11,0)</f>
        <v>35506-000</v>
      </c>
      <c r="X1586" s="35" t="str">
        <f>VLOOKUP(B1586,SAOM!B$2:Q3127,13,0)</f>
        <v>00:20:0e:10:56:ea</v>
      </c>
      <c r="Y1586" s="28">
        <v>41334</v>
      </c>
      <c r="Z1586" s="44" t="s">
        <v>13664</v>
      </c>
      <c r="AA1586" s="60">
        <v>41334</v>
      </c>
      <c r="AB1586" s="61" t="e">
        <f>VLOOKUP(C1586,Relatorios!A$3:B2357,2,0)</f>
        <v>#N/A</v>
      </c>
      <c r="AC1586" s="49"/>
      <c r="AD1586" s="60" t="str">
        <f>VLOOKUP(B1586,SAOM!B$2:T3127,16,0)</f>
        <v>-</v>
      </c>
      <c r="AE1586" s="60">
        <f t="shared" si="92"/>
        <v>41424</v>
      </c>
      <c r="AF1586" s="60" t="s">
        <v>4492</v>
      </c>
      <c r="AG1586" s="60"/>
      <c r="AH1586" s="187"/>
      <c r="AI1586" s="121"/>
      <c r="AJ1586" s="121"/>
      <c r="AK1586" s="44"/>
    </row>
    <row r="1587" spans="1:37" s="17" customFormat="1" ht="15.75" customHeight="1">
      <c r="A1587" s="43">
        <v>5255</v>
      </c>
      <c r="B1587" s="35">
        <v>5255</v>
      </c>
      <c r="C1587" s="35">
        <v>5255</v>
      </c>
      <c r="D1587" s="37" t="str">
        <f>VLOOKUP(B1587,SAOM!B$2:H3244,7,0)</f>
        <v>-</v>
      </c>
      <c r="E1587" s="15">
        <v>41254</v>
      </c>
      <c r="F1587" s="15">
        <f t="shared" si="90"/>
        <v>41299</v>
      </c>
      <c r="G1587" s="15">
        <f>VLOOKUP(B1587,SAOM!B$2:D3131,3,0)</f>
        <v>41299</v>
      </c>
      <c r="H1587" s="15">
        <f t="shared" si="91"/>
        <v>41314</v>
      </c>
      <c r="I1587" s="15">
        <v>41334</v>
      </c>
      <c r="J1587" s="12" t="s">
        <v>756</v>
      </c>
      <c r="K1587" s="37" t="str">
        <f>VLOOKUP(B1587,SAOM!B$2:H3128,4,0)</f>
        <v>Paralisado</v>
      </c>
      <c r="L1587" s="12" t="s">
        <v>495</v>
      </c>
      <c r="M1587" s="12" t="s">
        <v>495</v>
      </c>
      <c r="N1587" s="13" t="s">
        <v>13612</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5" t="str">
        <f>VLOOKUP(B1587,SAOM!B$2:O3128,11,0)</f>
        <v>35785-000</v>
      </c>
      <c r="X1587" s="37" t="str">
        <f>VLOOKUP(B1587,SAOM!B$2:Q3128,13,0)</f>
        <v>-</v>
      </c>
      <c r="Y1587" s="15"/>
      <c r="Z1587" s="13"/>
      <c r="AA1587" s="16"/>
      <c r="AB1587" s="32" t="e">
        <f>VLOOKUP(C1587,Relatorios!A$3:B2358,2,0)</f>
        <v>#N/A</v>
      </c>
      <c r="AC1587" s="45"/>
      <c r="AD1587" s="16" t="str">
        <f>VLOOKUP(B1587,SAOM!B$2:T3128,16,0)</f>
        <v>01/03/2013 11:58:16 	Hernan Martins Alves 	Não consegue contato com a localidade.  	Pendência Ativação</v>
      </c>
      <c r="AE1587" s="16">
        <f t="shared" si="92"/>
        <v>90</v>
      </c>
      <c r="AF1587" s="16" t="s">
        <v>4492</v>
      </c>
      <c r="AG1587" s="16"/>
      <c r="AH1587" s="51"/>
      <c r="AI1587" s="120"/>
      <c r="AJ1587" s="120"/>
      <c r="AK1587" s="13"/>
    </row>
    <row r="1588" spans="1:37" s="17" customFormat="1" ht="15.75" customHeight="1">
      <c r="A1588" s="43">
        <v>5256</v>
      </c>
      <c r="B1588" s="35">
        <v>5256</v>
      </c>
      <c r="C1588" s="35">
        <v>5256</v>
      </c>
      <c r="D1588" s="37" t="str">
        <f>VLOOKUP(B1588,SAOM!B$2:H3245,7,0)</f>
        <v>-</v>
      </c>
      <c r="E1588" s="15">
        <v>41254</v>
      </c>
      <c r="F1588" s="15">
        <f t="shared" si="90"/>
        <v>41299</v>
      </c>
      <c r="G1588" s="15">
        <f>VLOOKUP(B1588,SAOM!B$2:D3132,3,0)</f>
        <v>41299</v>
      </c>
      <c r="H1588" s="15">
        <f t="shared" si="91"/>
        <v>41314</v>
      </c>
      <c r="I1588" s="15">
        <v>41334</v>
      </c>
      <c r="J1588" s="12" t="s">
        <v>756</v>
      </c>
      <c r="K1588" s="37" t="str">
        <f>VLOOKUP(B1588,SAOM!B$2:H3129,4,0)</f>
        <v>Paralisado</v>
      </c>
      <c r="L1588" s="12" t="s">
        <v>495</v>
      </c>
      <c r="M1588" s="12" t="s">
        <v>495</v>
      </c>
      <c r="N1588" s="13" t="s">
        <v>13612</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5" t="str">
        <f>VLOOKUP(B1588,SAOM!B$2:O3129,11,0)</f>
        <v>35785-000</v>
      </c>
      <c r="X1588" s="37" t="str">
        <f>VLOOKUP(B1588,SAOM!B$2:Q3129,13,0)</f>
        <v>-</v>
      </c>
      <c r="Y1588" s="15"/>
      <c r="Z1588" s="13"/>
      <c r="AA1588" s="16"/>
      <c r="AB1588" s="32" t="e">
        <f>VLOOKUP(C1588,Relatorios!A$3:B2359,2,0)</f>
        <v>#N/A</v>
      </c>
      <c r="AC1588" s="45"/>
      <c r="AD1588" s="16" t="str">
        <f>VLOOKUP(B1588,SAOM!B$2:T3129,16,0)</f>
        <v>01/03/2013 12:05:12 	Hernan Martins Alves 	Não consegue contato com a localidade.   	Pendência Ativação</v>
      </c>
      <c r="AE1588" s="16">
        <f t="shared" si="92"/>
        <v>90</v>
      </c>
      <c r="AF1588" s="16" t="s">
        <v>4492</v>
      </c>
      <c r="AG1588" s="16"/>
      <c r="AH1588" s="51"/>
      <c r="AI1588" s="120"/>
      <c r="AJ1588" s="120"/>
      <c r="AK1588" s="13"/>
    </row>
    <row r="1589" spans="1:37" s="17" customFormat="1" ht="15.75" customHeight="1">
      <c r="A1589" s="43">
        <v>5257</v>
      </c>
      <c r="B1589" s="35">
        <v>5257</v>
      </c>
      <c r="C1589" s="35">
        <v>5257</v>
      </c>
      <c r="D1589" s="37" t="str">
        <f>VLOOKUP(B1589,SAOM!B$2:H3246,7,0)</f>
        <v>-</v>
      </c>
      <c r="E1589" s="15">
        <v>41254</v>
      </c>
      <c r="F1589" s="15">
        <f t="shared" ref="F1589:F1613" si="93">E1589+45</f>
        <v>41299</v>
      </c>
      <c r="G1589" s="15">
        <f>VLOOKUP(B1589,SAOM!B$2:D3133,3,0)</f>
        <v>41299</v>
      </c>
      <c r="H1589" s="15">
        <f t="shared" si="91"/>
        <v>41314</v>
      </c>
      <c r="I1589" s="15" t="s">
        <v>497</v>
      </c>
      <c r="J1589" s="12" t="s">
        <v>15229</v>
      </c>
      <c r="K1589" s="37" t="str">
        <f>VLOOKUP(B1589,SAOM!B$2:H3130,4,0)</f>
        <v>Paralisado</v>
      </c>
      <c r="L1589" s="12" t="s">
        <v>495</v>
      </c>
      <c r="M1589" s="12" t="s">
        <v>495</v>
      </c>
      <c r="N1589" s="13" t="s">
        <v>13612</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5" t="str">
        <f>VLOOKUP(B1589,SAOM!B$2:O3130,11,0)</f>
        <v>35785-000</v>
      </c>
      <c r="X1589" s="37" t="str">
        <f>VLOOKUP(B1589,SAOM!B$2:Q3130,13,0)</f>
        <v>-</v>
      </c>
      <c r="Y1589" s="15"/>
      <c r="Z1589" s="13"/>
      <c r="AA1589" s="16"/>
      <c r="AB1589" s="32" t="e">
        <f>VLOOKUP(C1589,Relatorios!A$3:B2360,2,0)</f>
        <v>#N/A</v>
      </c>
      <c r="AC1589" s="45"/>
      <c r="AD1589" s="16" t="str">
        <f>VLOOKUP(B1589,SAOM!B$2:T3130,16,0)</f>
        <v>01/03/2013 12:06:24 	Hernan Martins Alves 	Não consegue contato com a localidade.   	Pendência Ativação</v>
      </c>
      <c r="AE1589" s="16">
        <f t="shared" si="92"/>
        <v>90</v>
      </c>
      <c r="AF1589" s="16" t="s">
        <v>4492</v>
      </c>
      <c r="AG1589" s="16"/>
      <c r="AH1589" s="51"/>
      <c r="AI1589" s="120"/>
      <c r="AJ1589" s="120"/>
      <c r="AK1589" s="13"/>
    </row>
    <row r="1590" spans="1:37" s="17" customFormat="1" ht="15.75" customHeight="1">
      <c r="A1590" s="43">
        <v>5247</v>
      </c>
      <c r="B1590" s="35">
        <v>5247</v>
      </c>
      <c r="C1590" s="35">
        <v>5247</v>
      </c>
      <c r="D1590" s="37" t="str">
        <f>VLOOKUP(B1590,SAOM!B$2:H3247,7,0)</f>
        <v>SES-SAAS-5247</v>
      </c>
      <c r="E1590" s="15">
        <v>41254</v>
      </c>
      <c r="F1590" s="15">
        <v>41332</v>
      </c>
      <c r="G1590" s="15">
        <f>VLOOKUP(B1590,SAOM!B$2:D3134,3,0)</f>
        <v>41332</v>
      </c>
      <c r="H1590" s="15">
        <f t="shared" si="91"/>
        <v>41347</v>
      </c>
      <c r="I1590" s="15">
        <v>41306</v>
      </c>
      <c r="J1590" s="12" t="s">
        <v>511</v>
      </c>
      <c r="K1590" s="37" t="str">
        <f>VLOOKUP(B1590,SAOM!B$2:H3131,4,0)</f>
        <v>Aceito</v>
      </c>
      <c r="L1590" s="12" t="s">
        <v>14647</v>
      </c>
      <c r="M1590" s="12" t="s">
        <v>497</v>
      </c>
      <c r="N1590" s="13" t="s">
        <v>13623</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v>41324</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5" t="str">
        <f>VLOOKUP(B1590,SAOM!B$2:O3131,11,0)</f>
        <v>39560-000</v>
      </c>
      <c r="X1590" s="37" t="str">
        <f>VLOOKUP(B1590,SAOM!B$2:Q3131,13,0)</f>
        <v>00:20:0e:10:59:10</v>
      </c>
      <c r="Y1590" s="15">
        <v>41333</v>
      </c>
      <c r="Z1590" s="13" t="s">
        <v>14658</v>
      </c>
      <c r="AA1590" s="16">
        <v>41333</v>
      </c>
      <c r="AB1590" s="32">
        <v>41334</v>
      </c>
      <c r="AC1590" s="45"/>
      <c r="AD1590" s="16" t="str">
        <f>VLOOKUP(B1590,SAOM!B$2:T3131,16,0)</f>
        <v>27/02/2013 13:50:14 	Ivan Santos 	  	Pendência Ativação Resolvida
01/02/2013 10:48:25 	Fernando La Rocca Junior 	GCR: Conforme operadora o endereço para ativação de acesso está com divergência. Caso seja confirmado corrigir endereço.  	Pendênci</v>
      </c>
      <c r="AE1590" s="16">
        <f t="shared" si="92"/>
        <v>41423</v>
      </c>
      <c r="AF1590" s="16" t="s">
        <v>4492</v>
      </c>
      <c r="AG1590" s="16"/>
      <c r="AH1590" s="51"/>
      <c r="AI1590" s="120"/>
      <c r="AJ1590" s="120"/>
      <c r="AK1590" s="13"/>
    </row>
    <row r="1591" spans="1:37" s="17" customFormat="1" ht="15.75" customHeight="1">
      <c r="A1591" s="43">
        <v>5246</v>
      </c>
      <c r="B1591" s="35">
        <v>5246</v>
      </c>
      <c r="C1591" s="35">
        <v>5246</v>
      </c>
      <c r="D1591" s="37" t="str">
        <f>VLOOKUP(B1591,SAOM!B$2:H3248,7,0)</f>
        <v>-</v>
      </c>
      <c r="E1591" s="15">
        <v>41254</v>
      </c>
      <c r="F1591" s="15">
        <f t="shared" si="93"/>
        <v>41299</v>
      </c>
      <c r="G1591" s="15">
        <f>VLOOKUP(B1591,SAOM!B$2:D3135,3,0)</f>
        <v>41299</v>
      </c>
      <c r="H1591" s="15">
        <f t="shared" si="91"/>
        <v>41314</v>
      </c>
      <c r="I1591" s="15">
        <v>41306</v>
      </c>
      <c r="J1591" s="12" t="s">
        <v>756</v>
      </c>
      <c r="K1591" s="37" t="str">
        <f>VLOOKUP(B1591,SAOM!B$2:H3132,4,0)</f>
        <v>Paralisado</v>
      </c>
      <c r="L1591" s="12" t="s">
        <v>14647</v>
      </c>
      <c r="M1591" s="12" t="s">
        <v>14647</v>
      </c>
      <c r="N1591" s="13" t="s">
        <v>13623</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v>41324</v>
      </c>
      <c r="T1591" s="39" t="str">
        <f>VLOOKUP(B1591,SAOM!B$2:M3132,9,0)</f>
        <v>Gisélia Maria / Letícia Zagnoli Miglio</v>
      </c>
      <c r="U1591" s="15" t="str">
        <f>VLOOKUP(B1591,SAOM!B$2:N3132,10,0)</f>
        <v>Rua Professor José Miranda 149B  - Bairro Panorama</v>
      </c>
      <c r="V1591" s="39" t="str">
        <f>VLOOKUP(B1591,SAOM!B$2:P3132,12,0)</f>
        <v>38 3841-4719</v>
      </c>
      <c r="W1591" s="65"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92"/>
        <v>90</v>
      </c>
      <c r="AF1591" s="16" t="s">
        <v>4492</v>
      </c>
      <c r="AG1591" s="16"/>
      <c r="AH1591" s="51"/>
      <c r="AI1591" s="120"/>
      <c r="AJ1591" s="120"/>
      <c r="AK1591" s="13"/>
    </row>
    <row r="1592" spans="1:37" s="17" customFormat="1" ht="15.75" customHeight="1">
      <c r="A1592" s="43">
        <v>5245</v>
      </c>
      <c r="B1592" s="35">
        <v>5245</v>
      </c>
      <c r="C1592" s="35">
        <v>5245</v>
      </c>
      <c r="D1592" s="37" t="str">
        <f>VLOOKUP(B1592,SAOM!B$2:H3249,7,0)</f>
        <v>SES-SAAS-5245</v>
      </c>
      <c r="E1592" s="15">
        <v>41254</v>
      </c>
      <c r="F1592" s="15">
        <v>41332</v>
      </c>
      <c r="G1592" s="15">
        <f>VLOOKUP(B1592,SAOM!B$2:D3136,3,0)</f>
        <v>41332</v>
      </c>
      <c r="H1592" s="15">
        <f t="shared" si="91"/>
        <v>41347</v>
      </c>
      <c r="I1592" s="15">
        <v>41306</v>
      </c>
      <c r="J1592" s="12" t="s">
        <v>511</v>
      </c>
      <c r="K1592" s="37" t="str">
        <f>VLOOKUP(B1592,SAOM!B$2:H3133,4,0)</f>
        <v>Aceito</v>
      </c>
      <c r="L1592" s="12" t="s">
        <v>14647</v>
      </c>
      <c r="M1592" s="12" t="s">
        <v>497</v>
      </c>
      <c r="N1592" s="13" t="s">
        <v>13623</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v>41324</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5" t="str">
        <f>VLOOKUP(B1592,SAOM!B$2:O3133,11,0)</f>
        <v>39560-000</v>
      </c>
      <c r="X1592" s="37" t="str">
        <f>VLOOKUP(B1592,SAOM!B$2:Q3133,13,0)</f>
        <v>00:20:0E:10:56:19</v>
      </c>
      <c r="Y1592" s="15">
        <v>41332</v>
      </c>
      <c r="Z1592" s="13" t="s">
        <v>13352</v>
      </c>
      <c r="AA1592" s="16">
        <v>41333</v>
      </c>
      <c r="AB1592" s="32">
        <v>41334</v>
      </c>
      <c r="AC1592" s="45"/>
      <c r="AD1592" s="16" t="str">
        <f>VLOOKUP(B1592,SAOM!B$2:T3133,16,0)</f>
        <v>27/02/2013 13:49:07 	Ivan Santos 	  	Pendência Ativação Resolvida
01/02/2013 11:04:05 	Fernando La Rocca Junior 	Operadora solicita inclusão do telefone abaixo para contato.  	Pendência Ativação Confirmada
01/02/2013 10:49:08 	Verônica Bruna Barr</v>
      </c>
      <c r="AE1592" s="16">
        <f t="shared" si="92"/>
        <v>41423</v>
      </c>
      <c r="AF1592" s="16" t="s">
        <v>4492</v>
      </c>
      <c r="AG1592" s="16"/>
      <c r="AH1592" s="51"/>
      <c r="AI1592" s="120"/>
      <c r="AJ1592" s="120"/>
      <c r="AK1592" s="13"/>
    </row>
    <row r="1593" spans="1:37" s="17" customFormat="1" ht="15.75" customHeight="1">
      <c r="A1593" s="43">
        <v>5253</v>
      </c>
      <c r="B1593" s="35">
        <v>5253</v>
      </c>
      <c r="C1593" s="35">
        <v>5253</v>
      </c>
      <c r="D1593" s="37" t="str">
        <f>VLOOKUP(B1593,SAOM!B$2:H3250,7,0)</f>
        <v>SES-SAAS-5253</v>
      </c>
      <c r="E1593" s="15">
        <v>41254</v>
      </c>
      <c r="F1593" s="15">
        <v>41332</v>
      </c>
      <c r="G1593" s="15">
        <f>VLOOKUP(B1593,SAOM!B$2:D3137,3,0)</f>
        <v>41332</v>
      </c>
      <c r="H1593" s="15">
        <f t="shared" si="91"/>
        <v>41347</v>
      </c>
      <c r="I1593" s="15">
        <v>41306</v>
      </c>
      <c r="J1593" s="12" t="s">
        <v>511</v>
      </c>
      <c r="K1593" s="37" t="str">
        <f>VLOOKUP(B1593,SAOM!B$2:H3134,4,0)</f>
        <v>Agendado</v>
      </c>
      <c r="L1593" s="12" t="s">
        <v>14647</v>
      </c>
      <c r="M1593" s="12" t="s">
        <v>497</v>
      </c>
      <c r="N1593" s="13" t="s">
        <v>13623</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v>41324</v>
      </c>
      <c r="T1593" s="39" t="str">
        <f>VLOOKUP(B1593,SAOM!B$2:M3134,9,0)</f>
        <v>Glauber Silva Correa / Letícia Zagnoli Miglio</v>
      </c>
      <c r="U1593" s="15" t="str">
        <f>VLOOKUP(B1593,SAOM!B$2:N3134,10,0)</f>
        <v>Rua Maria José s/n - Bairro PSF Ferreiropolis</v>
      </c>
      <c r="V1593" s="39" t="str">
        <f>VLOOKUP(B1593,SAOM!B$2:P3134,12,0)</f>
        <v>38 3842-1044</v>
      </c>
      <c r="W1593" s="65" t="str">
        <f>VLOOKUP(B1593,SAOM!B$2:O3134,11,0)</f>
        <v>39560-000</v>
      </c>
      <c r="X1593" s="37" t="str">
        <f>VLOOKUP(B1593,SAOM!B$2:Q3134,13,0)</f>
        <v>-</v>
      </c>
      <c r="Y1593" s="15">
        <v>41337</v>
      </c>
      <c r="Z1593" s="13" t="s">
        <v>14658</v>
      </c>
      <c r="AA1593" s="16">
        <v>41337</v>
      </c>
      <c r="AB1593" s="32" t="e">
        <f>VLOOKUP(C1593,Relatorios!A$3:B2364,2,0)</f>
        <v>#N/A</v>
      </c>
      <c r="AC1593" s="45"/>
      <c r="AD1593" s="16"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E1593" s="16">
        <f t="shared" si="92"/>
        <v>41427</v>
      </c>
      <c r="AF1593" s="16" t="s">
        <v>4492</v>
      </c>
      <c r="AG1593" s="16"/>
      <c r="AH1593" s="51"/>
      <c r="AI1593" s="120"/>
      <c r="AJ1593" s="120"/>
      <c r="AK1593" s="13"/>
    </row>
    <row r="1594" spans="1:37" s="17" customFormat="1" ht="15.75" customHeight="1">
      <c r="A1594" s="43">
        <v>5252</v>
      </c>
      <c r="B1594" s="35">
        <v>5252</v>
      </c>
      <c r="C1594" s="35">
        <v>5252</v>
      </c>
      <c r="D1594" s="37" t="str">
        <f>VLOOKUP(B1594,SAOM!B$2:H3251,7,0)</f>
        <v>SES-SAAS-5252</v>
      </c>
      <c r="E1594" s="15">
        <v>41254</v>
      </c>
      <c r="F1594" s="15">
        <v>41332</v>
      </c>
      <c r="G1594" s="15">
        <f>VLOOKUP(B1594,SAOM!B$2:D3138,3,0)</f>
        <v>41332</v>
      </c>
      <c r="H1594" s="15">
        <f t="shared" si="91"/>
        <v>41347</v>
      </c>
      <c r="I1594" s="15">
        <v>41306</v>
      </c>
      <c r="J1594" s="12" t="s">
        <v>511</v>
      </c>
      <c r="K1594" s="37" t="str">
        <f>VLOOKUP(B1594,SAOM!B$2:H3135,4,0)</f>
        <v>Agendado</v>
      </c>
      <c r="L1594" s="12" t="s">
        <v>14647</v>
      </c>
      <c r="M1594" s="12" t="s">
        <v>497</v>
      </c>
      <c r="N1594" s="13" t="s">
        <v>13623</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v>41324</v>
      </c>
      <c r="T1594" s="39" t="str">
        <f>VLOOKUP(B1594,SAOM!B$2:M3135,9,0)</f>
        <v>Cristiane de Oliviera / Letícia Zagnoli Migli</v>
      </c>
      <c r="U1594" s="15" t="str">
        <f>VLOOKUP(B1594,SAOM!B$2:N3135,10,0)</f>
        <v>Rua Nossa Senhora Aparecida s/n  - Bairro Pov Curralinho'</v>
      </c>
      <c r="V1594" s="39" t="str">
        <f>VLOOKUP(B1594,SAOM!B$2:P3135,12,0)</f>
        <v>38 3841-1479</v>
      </c>
      <c r="W1594" s="65" t="str">
        <f>VLOOKUP(B1594,SAOM!B$2:O3135,11,0)</f>
        <v>39560-000</v>
      </c>
      <c r="X1594" s="37" t="str">
        <f>VLOOKUP(B1594,SAOM!B$2:Q3135,13,0)</f>
        <v>00:20:0e:10:57:3d</v>
      </c>
      <c r="Y1594" s="15">
        <v>41337</v>
      </c>
      <c r="Z1594" s="13" t="s">
        <v>14658</v>
      </c>
      <c r="AA1594" s="16">
        <v>41337</v>
      </c>
      <c r="AB1594" s="32" t="e">
        <f>VLOOKUP(C1594,Relatorios!A$3:B2365,2,0)</f>
        <v>#N/A</v>
      </c>
      <c r="AC1594" s="45"/>
      <c r="AD1594" s="16"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E1594" s="16">
        <f t="shared" si="92"/>
        <v>41427</v>
      </c>
      <c r="AF1594" s="16" t="s">
        <v>4492</v>
      </c>
      <c r="AG1594" s="16"/>
      <c r="AH1594" s="51"/>
      <c r="AI1594" s="120"/>
      <c r="AJ1594" s="120"/>
      <c r="AK1594" s="13"/>
    </row>
    <row r="1595" spans="1:37" s="17" customFormat="1" ht="15.75" customHeight="1">
      <c r="A1595" s="43">
        <v>5251</v>
      </c>
      <c r="B1595" s="35">
        <v>5251</v>
      </c>
      <c r="C1595" s="35">
        <v>5251</v>
      </c>
      <c r="D1595" s="37" t="str">
        <f>VLOOKUP(B1595,SAOM!B$2:H3252,7,0)</f>
        <v>SES-SAAS-5251</v>
      </c>
      <c r="E1595" s="15">
        <v>41254</v>
      </c>
      <c r="F1595" s="15">
        <v>41332</v>
      </c>
      <c r="G1595" s="15">
        <f>VLOOKUP(B1595,SAOM!B$2:D3139,3,0)</f>
        <v>41332</v>
      </c>
      <c r="H1595" s="15">
        <f t="shared" si="91"/>
        <v>41347</v>
      </c>
      <c r="I1595" s="15">
        <v>41306</v>
      </c>
      <c r="J1595" s="12" t="s">
        <v>511</v>
      </c>
      <c r="K1595" s="37" t="str">
        <f>VLOOKUP(B1595,SAOM!B$2:H3136,4,0)</f>
        <v>Agendado</v>
      </c>
      <c r="L1595" s="12" t="s">
        <v>14647</v>
      </c>
      <c r="M1595" s="12" t="s">
        <v>497</v>
      </c>
      <c r="N1595" s="13" t="s">
        <v>13623</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v>41324</v>
      </c>
      <c r="T1595" s="39" t="str">
        <f>VLOOKUP(B1595,SAOM!B$2:M3136,9,0)</f>
        <v>Monarlei Willian Sarmento / Letícia Zagnoli M</v>
      </c>
      <c r="U1595" s="15" t="str">
        <f>VLOOKUP(B1595,SAOM!B$2:N3136,10,0)</f>
        <v>Praça Nossa Senhora de Fatima s/n  - Bairro Pov. Nova Fatima Dist de Nova Fátima</v>
      </c>
      <c r="V1595" s="39" t="str">
        <f>VLOOKUP(B1595,SAOM!B$2:P3136,12,0)</f>
        <v>38 3842-3005</v>
      </c>
      <c r="W1595" s="65" t="str">
        <f>VLOOKUP(B1595,SAOM!B$2:O3136,11,0)</f>
        <v>39560-000</v>
      </c>
      <c r="X1595" s="37" t="str">
        <f>VLOOKUP(B1595,SAOM!B$2:Q3136,13,0)</f>
        <v>00:20:0e:10:58:c1</v>
      </c>
      <c r="Y1595" s="15">
        <v>41337</v>
      </c>
      <c r="Z1595" s="13" t="s">
        <v>14658</v>
      </c>
      <c r="AA1595" s="16">
        <v>41337</v>
      </c>
      <c r="AB1595" s="32" t="e">
        <f>VLOOKUP(C1595,Relatorios!A$3:B2366,2,0)</f>
        <v>#N/A</v>
      </c>
      <c r="AC1595" s="45"/>
      <c r="AD1595" s="16" t="str">
        <f>VLOOKUP(B1595,SAOM!B$2:T3136,16,0)</f>
        <v>27/02/2013 13:48:11 	Ivan Santos 	  	Pendência Ativação Resolvida
01/02/2013 11:01:35 	Fernando La Rocca Junior 	GCR: Conforme operadora o endereço para ativação de acesso está com divergência. Caso seja confirmado corrigir endereço.  	Pendênci</v>
      </c>
      <c r="AE1595" s="16">
        <f t="shared" si="92"/>
        <v>41427</v>
      </c>
      <c r="AF1595" s="16" t="s">
        <v>4492</v>
      </c>
      <c r="AG1595" s="16"/>
      <c r="AH1595" s="51"/>
      <c r="AI1595" s="120"/>
      <c r="AJ1595" s="120"/>
      <c r="AK1595" s="13"/>
    </row>
    <row r="1596" spans="1:37" s="17" customFormat="1" ht="15.75" customHeight="1">
      <c r="A1596" s="43">
        <v>5249</v>
      </c>
      <c r="B1596" s="35">
        <v>5249</v>
      </c>
      <c r="C1596" s="35">
        <v>5249</v>
      </c>
      <c r="D1596" s="37" t="str">
        <f>VLOOKUP(B1596,SAOM!B$2:H3253,7,0)</f>
        <v>-</v>
      </c>
      <c r="E1596" s="15">
        <v>41254</v>
      </c>
      <c r="F1596" s="15">
        <f t="shared" si="93"/>
        <v>41299</v>
      </c>
      <c r="G1596" s="15">
        <f>VLOOKUP(B1596,SAOM!B$2:D3140,3,0)</f>
        <v>41299</v>
      </c>
      <c r="H1596" s="15">
        <f t="shared" si="91"/>
        <v>41314</v>
      </c>
      <c r="I1596" s="15" t="s">
        <v>497</v>
      </c>
      <c r="J1596" s="12" t="s">
        <v>744</v>
      </c>
      <c r="K1596" s="37" t="str">
        <f>VLOOKUP(B1596,SAOM!B$2:H3137,4,0)</f>
        <v>A agendar</v>
      </c>
      <c r="L1596" s="12" t="s">
        <v>16161</v>
      </c>
      <c r="M1596" s="12" t="s">
        <v>16161</v>
      </c>
      <c r="N1596" s="13" t="s">
        <v>13623</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v>41337</v>
      </c>
      <c r="T1596" s="39" t="str">
        <f>VLOOKUP(B1596,SAOM!B$2:M3137,9,0)</f>
        <v>Eliane Cristina Alves / Letícia Zagnoli Migli</v>
      </c>
      <c r="U1596" s="15" t="str">
        <f>VLOOKUP(B1596,SAOM!B$2:N3137,10,0)</f>
        <v>Rua Beira Rio 380B - Bairro São Fidelis</v>
      </c>
      <c r="V1596" s="39" t="str">
        <f>VLOOKUP(B1596,SAOM!B$2:P3137,12,0)</f>
        <v>38 3841-4025</v>
      </c>
      <c r="W1596" s="65"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92"/>
        <v>90</v>
      </c>
      <c r="AF1596" s="16" t="s">
        <v>4492</v>
      </c>
      <c r="AG1596" s="16"/>
      <c r="AH1596" s="51"/>
      <c r="AI1596" s="120"/>
      <c r="AJ1596" s="120"/>
      <c r="AK1596" s="13"/>
    </row>
    <row r="1597" spans="1:37" s="17" customFormat="1" ht="15.75" customHeight="1">
      <c r="A1597" s="43">
        <v>5248</v>
      </c>
      <c r="B1597" s="35">
        <v>5248</v>
      </c>
      <c r="C1597" s="35">
        <v>5248</v>
      </c>
      <c r="D1597" s="37" t="str">
        <f>VLOOKUP(B1597,SAOM!B$2:H3254,7,0)</f>
        <v>SES-SAAS-5248</v>
      </c>
      <c r="E1597" s="15">
        <v>41254</v>
      </c>
      <c r="F1597" s="15">
        <v>41332</v>
      </c>
      <c r="G1597" s="15">
        <f>VLOOKUP(B1597,SAOM!B$2:D3141,3,0)</f>
        <v>41332</v>
      </c>
      <c r="H1597" s="15">
        <f t="shared" si="91"/>
        <v>41347</v>
      </c>
      <c r="I1597" s="15">
        <v>41306</v>
      </c>
      <c r="J1597" s="12" t="s">
        <v>511</v>
      </c>
      <c r="K1597" s="37" t="str">
        <f>VLOOKUP(B1597,SAOM!B$2:H3138,4,0)</f>
        <v>Agendado</v>
      </c>
      <c r="L1597" s="12" t="s">
        <v>14647</v>
      </c>
      <c r="M1597" s="12" t="s">
        <v>497</v>
      </c>
      <c r="N1597" s="13" t="s">
        <v>13623</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v>41324</v>
      </c>
      <c r="T1597" s="39" t="str">
        <f>VLOOKUP(B1597,SAOM!B$2:M3138,9,0)</f>
        <v>Walkiria Pena Brito / Letícia Zagnoli Miglio</v>
      </c>
      <c r="U1597" s="15" t="str">
        <f>VLOOKUP(B1597,SAOM!B$2:N3138,10,0)</f>
        <v>Rua Pedro Alvares Cabral 25B - Bairro Santo Antonio</v>
      </c>
      <c r="V1597" s="39" t="str">
        <f>VLOOKUP(B1597,SAOM!B$2:P3138,12,0)</f>
        <v>38 3841-1038</v>
      </c>
      <c r="W1597" s="65" t="str">
        <f>VLOOKUP(B1597,SAOM!B$2:O3138,11,0)</f>
        <v>39560-000</v>
      </c>
      <c r="X1597" s="37" t="str">
        <f>VLOOKUP(B1597,SAOM!B$2:Q3138,13,0)</f>
        <v>00:20:0e:10:58:d6</v>
      </c>
      <c r="Y1597" s="15">
        <v>41334</v>
      </c>
      <c r="Z1597" s="13" t="s">
        <v>14658</v>
      </c>
      <c r="AA1597" s="16">
        <v>41334</v>
      </c>
      <c r="AB1597" s="32">
        <v>41334</v>
      </c>
      <c r="AC1597" s="45"/>
      <c r="AD1597" s="16"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E1597" s="16">
        <f t="shared" si="92"/>
        <v>41424</v>
      </c>
      <c r="AF1597" s="16" t="s">
        <v>4492</v>
      </c>
      <c r="AG1597" s="16"/>
      <c r="AH1597" s="51"/>
      <c r="AI1597" s="120"/>
      <c r="AJ1597" s="120"/>
      <c r="AK1597" s="13"/>
    </row>
    <row r="1598" spans="1:37" s="17" customFormat="1" ht="15.75" customHeight="1">
      <c r="A1598" s="43">
        <v>5250</v>
      </c>
      <c r="B1598" s="35">
        <v>5250</v>
      </c>
      <c r="C1598" s="35">
        <v>5250</v>
      </c>
      <c r="D1598" s="37" t="str">
        <f>VLOOKUP(B1598,SAOM!B$2:H3255,7,0)</f>
        <v>-</v>
      </c>
      <c r="E1598" s="15">
        <v>41254</v>
      </c>
      <c r="F1598" s="15">
        <f t="shared" si="93"/>
        <v>41299</v>
      </c>
      <c r="G1598" s="15">
        <f>VLOOKUP(B1598,SAOM!B$2:D3142,3,0)</f>
        <v>41299</v>
      </c>
      <c r="H1598" s="15">
        <f t="shared" si="91"/>
        <v>41314</v>
      </c>
      <c r="I1598" s="15">
        <v>41306</v>
      </c>
      <c r="J1598" s="12" t="s">
        <v>756</v>
      </c>
      <c r="K1598" s="37" t="str">
        <f>VLOOKUP(B1598,SAOM!B$2:H3139,4,0)</f>
        <v>Paralisado</v>
      </c>
      <c r="L1598" s="12" t="s">
        <v>14647</v>
      </c>
      <c r="M1598" s="12" t="s">
        <v>14647</v>
      </c>
      <c r="N1598" s="13" t="s">
        <v>13623</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v>41324</v>
      </c>
      <c r="T1598" s="39" t="str">
        <f>VLOOKUP(B1598,SAOM!B$2:M3139,9,0)</f>
        <v>Larissa Martins / Letícia Zagnoli Miglio</v>
      </c>
      <c r="U1598" s="15" t="str">
        <f>VLOOKUP(B1598,SAOM!B$2:N3139,10,0)</f>
        <v>Rua Pedra Azul s/n - Bairro Vila Canaa</v>
      </c>
      <c r="V1598" s="39" t="str">
        <f>VLOOKUP(B1598,SAOM!B$2:P3139,12,0)</f>
        <v>38 3841-3895</v>
      </c>
      <c r="W1598" s="65"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92"/>
        <v>90</v>
      </c>
      <c r="AF1598" s="16" t="s">
        <v>4492</v>
      </c>
      <c r="AG1598" s="16"/>
      <c r="AH1598" s="51"/>
      <c r="AI1598" s="120"/>
      <c r="AJ1598" s="120"/>
      <c r="AK1598" s="13"/>
    </row>
    <row r="1599" spans="1:37" s="271" customFormat="1" ht="15.75" customHeight="1">
      <c r="A1599" s="260">
        <v>5254</v>
      </c>
      <c r="B1599" s="196">
        <v>5254</v>
      </c>
      <c r="C1599" s="35">
        <v>5254</v>
      </c>
      <c r="D1599" s="196" t="str">
        <f>VLOOKUP(B1599,SAOM!B$2:H3256,7,0)</f>
        <v>SES-SAAS-5254</v>
      </c>
      <c r="E1599" s="261">
        <v>41254</v>
      </c>
      <c r="F1599" s="261">
        <v>41332</v>
      </c>
      <c r="G1599" s="261">
        <f>VLOOKUP(B1599,SAOM!B$2:D3143,3,0)</f>
        <v>41332</v>
      </c>
      <c r="H1599" s="261">
        <f t="shared" si="91"/>
        <v>41347</v>
      </c>
      <c r="I1599" s="261">
        <v>41306</v>
      </c>
      <c r="J1599" s="262" t="s">
        <v>2335</v>
      </c>
      <c r="K1599" s="196" t="str">
        <f>VLOOKUP(B1599,SAOM!B$2:H3140,4,0)</f>
        <v>Agendado</v>
      </c>
      <c r="L1599" s="262" t="s">
        <v>14647</v>
      </c>
      <c r="M1599" s="262" t="s">
        <v>497</v>
      </c>
      <c r="N1599" s="263" t="s">
        <v>13623</v>
      </c>
      <c r="O1599" s="263" t="str">
        <f>VLOOKUP(N1599,Coordenadas!B$2:C2446,2,0)</f>
        <v>NORTE DE MINAS</v>
      </c>
      <c r="P1599" s="263" t="str">
        <f>VLOOKUP(N1599,Coordenadas!B$2:D2446,3,0)</f>
        <v xml:space="preserve"> 16°10'3.04"S</v>
      </c>
      <c r="Q1599" s="263" t="str">
        <f>VLOOKUP(N1599,Coordenadas!B$2:E2446,4,0)</f>
        <v xml:space="preserve"> 42°17'52.99"O</v>
      </c>
      <c r="R1599" s="196">
        <v>4033</v>
      </c>
      <c r="S1599" s="261">
        <v>41324</v>
      </c>
      <c r="T1599" s="264" t="str">
        <f>VLOOKUP(B1599,SAOM!B$2:M3140,9,0)</f>
        <v>Simone Kelle / Letícia Zagnoli Miglio</v>
      </c>
      <c r="U1599" s="261" t="str">
        <f>VLOOKUP(B1599,SAOM!B$2:N3140,10,0)</f>
        <v>Rua Santa Helena s/n - Bairro PSF Nova Matrona</v>
      </c>
      <c r="V1599" s="264" t="str">
        <f>VLOOKUP(B1599,SAOM!B$2:P3140,12,0)</f>
        <v>38 3842-2230</v>
      </c>
      <c r="W1599" s="265" t="str">
        <f>VLOOKUP(B1599,SAOM!B$2:O3140,11,0)</f>
        <v>39560-000</v>
      </c>
      <c r="X1599" s="196" t="str">
        <f>VLOOKUP(B1599,SAOM!B$2:Q3140,13,0)</f>
        <v>-</v>
      </c>
      <c r="Y1599" s="261">
        <v>41337</v>
      </c>
      <c r="Z1599" s="263" t="s">
        <v>14240</v>
      </c>
      <c r="AA1599" s="266"/>
      <c r="AB1599" s="267" t="e">
        <f>VLOOKUP(C1599,Relatorios!A$3:B2370,2,0)</f>
        <v>#N/A</v>
      </c>
      <c r="AC1599" s="268"/>
      <c r="AD1599" s="266"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E1599" s="266">
        <f t="shared" si="92"/>
        <v>90</v>
      </c>
      <c r="AF1599" s="266" t="s">
        <v>4492</v>
      </c>
      <c r="AG1599" s="266"/>
      <c r="AH1599" s="269"/>
      <c r="AI1599" s="270"/>
      <c r="AJ1599" s="270"/>
      <c r="AK1599" s="263"/>
    </row>
    <row r="1600" spans="1:37" s="17" customFormat="1" ht="15.75" customHeight="1">
      <c r="A1600" s="43">
        <v>5244</v>
      </c>
      <c r="B1600" s="35">
        <v>5244</v>
      </c>
      <c r="C1600" s="35">
        <v>5244</v>
      </c>
      <c r="D1600" s="37" t="str">
        <f>VLOOKUP(B1600,SAOM!B$2:H3257,7,0)</f>
        <v>SES-SAAS-5244</v>
      </c>
      <c r="E1600" s="15">
        <v>41254</v>
      </c>
      <c r="F1600" s="15">
        <v>41332</v>
      </c>
      <c r="G1600" s="15">
        <f>VLOOKUP(B1600,SAOM!B$2:D3144,3,0)</f>
        <v>41332</v>
      </c>
      <c r="H1600" s="15">
        <f t="shared" si="91"/>
        <v>41347</v>
      </c>
      <c r="I1600" s="15">
        <v>41306</v>
      </c>
      <c r="J1600" s="12" t="s">
        <v>511</v>
      </c>
      <c r="K1600" s="37" t="str">
        <f>VLOOKUP(B1600,SAOM!B$2:H3141,4,0)</f>
        <v>Agendado</v>
      </c>
      <c r="L1600" s="12" t="s">
        <v>14647</v>
      </c>
      <c r="M1600" s="12" t="s">
        <v>497</v>
      </c>
      <c r="N1600" s="13" t="s">
        <v>13623</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v>41324</v>
      </c>
      <c r="T1600" s="39" t="str">
        <f>VLOOKUP(B1600,SAOM!B$2:M3141,9,0)</f>
        <v>Jacilene Xavier / Letícia Zagnoli Miglio</v>
      </c>
      <c r="U1600" s="15" t="str">
        <f>VLOOKUP(B1600,SAOM!B$2:N3141,10,0)</f>
        <v>Rua Aristides Brito 410 - Bairro Floresta</v>
      </c>
      <c r="V1600" s="39" t="str">
        <f>VLOOKUP(B1600,SAOM!B$2:P3141,12,0)</f>
        <v>3841-3981</v>
      </c>
      <c r="W1600" s="65" t="str">
        <f>VLOOKUP(B1600,SAOM!B$2:O3141,11,0)</f>
        <v>39560-000</v>
      </c>
      <c r="X1600" s="37" t="str">
        <f>VLOOKUP(B1600,SAOM!B$2:Q3141,13,0)</f>
        <v>00:20:0E:10:57:66</v>
      </c>
      <c r="Y1600" s="15">
        <v>41333</v>
      </c>
      <c r="Z1600" s="13" t="s">
        <v>15141</v>
      </c>
      <c r="AA1600" s="16">
        <v>41333</v>
      </c>
      <c r="AB1600" s="32">
        <v>41334</v>
      </c>
      <c r="AC1600" s="45"/>
      <c r="AD1600" s="16"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E1600" s="16">
        <f t="shared" si="92"/>
        <v>41423</v>
      </c>
      <c r="AF1600" s="16" t="s">
        <v>4492</v>
      </c>
      <c r="AG1600" s="16"/>
      <c r="AH1600" s="51"/>
      <c r="AI1600" s="120"/>
      <c r="AJ1600" s="120"/>
      <c r="AK1600" s="13"/>
    </row>
    <row r="1601" spans="1:37" s="17" customFormat="1" ht="15.75" customHeight="1">
      <c r="A1601" s="43">
        <v>5238</v>
      </c>
      <c r="B1601" s="35">
        <v>5238</v>
      </c>
      <c r="C1601" s="35">
        <v>5238</v>
      </c>
      <c r="D1601" s="37" t="str">
        <f>VLOOKUP(B1601,SAOM!B$2:H3258,7,0)</f>
        <v>-</v>
      </c>
      <c r="E1601" s="15">
        <v>41254</v>
      </c>
      <c r="F1601" s="15">
        <f t="shared" si="93"/>
        <v>41299</v>
      </c>
      <c r="G1601" s="15">
        <f>VLOOKUP(B1601,SAOM!B$2:D3145,3,0)</f>
        <v>41299</v>
      </c>
      <c r="H1601" s="15">
        <f t="shared" si="91"/>
        <v>41314</v>
      </c>
      <c r="I1601" s="15" t="s">
        <v>497</v>
      </c>
      <c r="J1601" s="12" t="s">
        <v>744</v>
      </c>
      <c r="K1601" s="37" t="str">
        <f>VLOOKUP(B1601,SAOM!B$2:H3142,4,0)</f>
        <v>A agendar</v>
      </c>
      <c r="L1601" s="12" t="s">
        <v>495</v>
      </c>
      <c r="M1601" s="12" t="s">
        <v>495</v>
      </c>
      <c r="N1601" s="13" t="s">
        <v>3471</v>
      </c>
      <c r="O1601" s="13" t="str">
        <f>VLOOKUP(N1601,Coordenadas!B$2:C2448,2,0)</f>
        <v>NORDESTE</v>
      </c>
      <c r="P1601" s="13" t="str">
        <f>VLOOKUP(N1601,Coordenadas!B$2:D2448,3,0)</f>
        <v xml:space="preserve"> 17°48'23.45"S</v>
      </c>
      <c r="Q1601" s="13" t="str">
        <f>VLOOKUP(N1601,Coordenadas!B$2:E2448,4,0)</f>
        <v xml:space="preserve"> 41°47'13.29"O</v>
      </c>
      <c r="R1601" s="37">
        <v>4033</v>
      </c>
      <c r="S1601" s="15">
        <v>41297</v>
      </c>
      <c r="T1601" s="39" t="str">
        <f>VLOOKUP(B1601,SAOM!B$2:M3142,9,0)</f>
        <v>Otávio Ferreira Neto</v>
      </c>
      <c r="U1601" s="15" t="str">
        <f>VLOOKUP(B1601,SAOM!B$2:N3142,10,0)</f>
        <v>Rua Agripino Borges, 297 - Bairro Zona Rural</v>
      </c>
      <c r="V1601" s="39" t="str">
        <f>VLOOKUP(B1601,SAOM!B$2:P3142,12,0)</f>
        <v>33 3525 1287 / 1839</v>
      </c>
      <c r="W1601" s="65"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 t="shared" si="92"/>
        <v>90</v>
      </c>
      <c r="AF1601" s="16" t="s">
        <v>4492</v>
      </c>
      <c r="AG1601" s="16"/>
      <c r="AH1601" s="51"/>
      <c r="AI1601" s="120"/>
      <c r="AJ1601" s="120"/>
      <c r="AK1601" s="13"/>
    </row>
    <row r="1602" spans="1:37" s="17" customFormat="1" ht="15.75" customHeight="1">
      <c r="A1602" s="43">
        <v>5237</v>
      </c>
      <c r="B1602" s="35">
        <v>5237</v>
      </c>
      <c r="C1602" s="35">
        <v>5237</v>
      </c>
      <c r="D1602" s="37" t="str">
        <f>VLOOKUP(B1602,SAOM!B$2:H3259,7,0)</f>
        <v>-</v>
      </c>
      <c r="E1602" s="15">
        <v>41254</v>
      </c>
      <c r="F1602" s="15">
        <f t="shared" si="93"/>
        <v>41299</v>
      </c>
      <c r="G1602" s="15">
        <f>VLOOKUP(B1602,SAOM!B$2:D3146,3,0)</f>
        <v>41299</v>
      </c>
      <c r="H1602" s="15">
        <f t="shared" si="91"/>
        <v>41314</v>
      </c>
      <c r="I1602" s="15" t="s">
        <v>497</v>
      </c>
      <c r="J1602" s="12" t="s">
        <v>744</v>
      </c>
      <c r="K1602" s="37" t="str">
        <f>VLOOKUP(B1602,SAOM!B$2:H3143,4,0)</f>
        <v>Agendado</v>
      </c>
      <c r="L1602" s="12" t="s">
        <v>495</v>
      </c>
      <c r="M1602" s="12" t="s">
        <v>495</v>
      </c>
      <c r="N1602" s="13" t="s">
        <v>3471</v>
      </c>
      <c r="O1602" s="13" t="str">
        <f>VLOOKUP(N1602,Coordenadas!B$2:C2449,2,0)</f>
        <v>NORDESTE</v>
      </c>
      <c r="P1602" s="13" t="str">
        <f>VLOOKUP(N1602,Coordenadas!B$2:D2449,3,0)</f>
        <v xml:space="preserve"> 17°48'23.45"S</v>
      </c>
      <c r="Q1602" s="13" t="str">
        <f>VLOOKUP(N1602,Coordenadas!B$2:E2449,4,0)</f>
        <v xml:space="preserve"> 41°47'13.29"O</v>
      </c>
      <c r="R1602" s="37">
        <v>4033</v>
      </c>
      <c r="S1602" s="15">
        <v>41297</v>
      </c>
      <c r="T1602" s="39" t="str">
        <f>VLOOKUP(B1602,SAOM!B$2:M3143,9,0)</f>
        <v>Otávio Ferreira Neto</v>
      </c>
      <c r="U1602" s="15" t="str">
        <f>VLOOKUP(B1602,SAOM!B$2:N3143,10,0)</f>
        <v>Rua Venancio Rodrigues, 37 - Bairro Vila Paula</v>
      </c>
      <c r="V1602" s="39" t="str">
        <f>VLOOKUP(B1602,SAOM!B$2:P3143,12,0)</f>
        <v>33 3525 1287 / 1839</v>
      </c>
      <c r="W1602" s="65"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 t="shared" si="92"/>
        <v>90</v>
      </c>
      <c r="AF1602" s="16" t="s">
        <v>4492</v>
      </c>
      <c r="AG1602" s="16"/>
      <c r="AH1602" s="51"/>
      <c r="AI1602" s="120"/>
      <c r="AJ1602" s="120"/>
      <c r="AK1602" s="13"/>
    </row>
    <row r="1603" spans="1:37" s="17" customFormat="1" ht="15.75" customHeight="1">
      <c r="A1603" s="43">
        <v>5239</v>
      </c>
      <c r="B1603" s="35">
        <v>5239</v>
      </c>
      <c r="C1603" s="35">
        <v>5239</v>
      </c>
      <c r="D1603" s="37" t="str">
        <f>VLOOKUP(B1603,SAOM!B$2:H3260,7,0)</f>
        <v>-</v>
      </c>
      <c r="E1603" s="15">
        <v>41254</v>
      </c>
      <c r="F1603" s="15">
        <f t="shared" si="93"/>
        <v>41299</v>
      </c>
      <c r="G1603" s="15">
        <f>VLOOKUP(B1603,SAOM!B$2:D3147,3,0)</f>
        <v>41299</v>
      </c>
      <c r="H1603" s="15">
        <f t="shared" si="91"/>
        <v>41314</v>
      </c>
      <c r="I1603" s="15" t="s">
        <v>497</v>
      </c>
      <c r="J1603" s="12" t="s">
        <v>744</v>
      </c>
      <c r="K1603" s="37" t="str">
        <f>VLOOKUP(B1603,SAOM!B$2:H3144,4,0)</f>
        <v>Agendado</v>
      </c>
      <c r="L1603" s="12" t="s">
        <v>495</v>
      </c>
      <c r="M1603" s="12" t="s">
        <v>495</v>
      </c>
      <c r="N1603" s="13" t="s">
        <v>3471</v>
      </c>
      <c r="O1603" s="13" t="str">
        <f>VLOOKUP(N1603,Coordenadas!B$2:C2450,2,0)</f>
        <v>NORDESTE</v>
      </c>
      <c r="P1603" s="13" t="str">
        <f>VLOOKUP(N1603,Coordenadas!B$2:D2450,3,0)</f>
        <v xml:space="preserve"> 17°48'23.45"S</v>
      </c>
      <c r="Q1603" s="13" t="str">
        <f>VLOOKUP(N1603,Coordenadas!B$2:E2450,4,0)</f>
        <v xml:space="preserve"> 41°47'13.29"O</v>
      </c>
      <c r="R1603" s="37">
        <v>4033</v>
      </c>
      <c r="S1603" s="15">
        <v>41297</v>
      </c>
      <c r="T1603" s="39" t="str">
        <f>VLOOKUP(B1603,SAOM!B$2:M3144,9,0)</f>
        <v>Otávio Ferreira Neto</v>
      </c>
      <c r="U1603" s="15" t="str">
        <f>VLOOKUP(B1603,SAOM!B$2:N3144,10,0)</f>
        <v>Rua Sebastião Gonçalves Campos, s/ n.º - Bairro Zona Rural</v>
      </c>
      <c r="V1603" s="39" t="str">
        <f>VLOOKUP(B1603,SAOM!B$2:P3144,12,0)</f>
        <v>33 3525 1287 / 1839</v>
      </c>
      <c r="W1603" s="65"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92"/>
        <v>90</v>
      </c>
      <c r="AF1603" s="16" t="s">
        <v>4492</v>
      </c>
      <c r="AG1603" s="16"/>
      <c r="AH1603" s="51"/>
      <c r="AI1603" s="120"/>
      <c r="AJ1603" s="120"/>
      <c r="AK1603" s="13"/>
    </row>
    <row r="1604" spans="1:37" s="17" customFormat="1" ht="15.75" customHeight="1">
      <c r="A1604" s="43">
        <v>5236</v>
      </c>
      <c r="B1604" s="35">
        <v>5236</v>
      </c>
      <c r="C1604" s="35">
        <v>5236</v>
      </c>
      <c r="D1604" s="37" t="str">
        <f>VLOOKUP(B1604,SAOM!B$2:H3261,7,0)</f>
        <v>-</v>
      </c>
      <c r="E1604" s="15">
        <v>41254</v>
      </c>
      <c r="F1604" s="15">
        <f t="shared" si="93"/>
        <v>41299</v>
      </c>
      <c r="G1604" s="15">
        <f>VLOOKUP(B1604,SAOM!B$2:D3148,3,0)</f>
        <v>41299</v>
      </c>
      <c r="H1604" s="15">
        <f t="shared" si="91"/>
        <v>41314</v>
      </c>
      <c r="I1604" s="15" t="s">
        <v>497</v>
      </c>
      <c r="J1604" s="12" t="s">
        <v>744</v>
      </c>
      <c r="K1604" s="37" t="str">
        <f>VLOOKUP(B1604,SAOM!B$2:H3145,4,0)</f>
        <v>Agendado</v>
      </c>
      <c r="L1604" s="12" t="s">
        <v>495</v>
      </c>
      <c r="M1604" s="12" t="s">
        <v>495</v>
      </c>
      <c r="N1604" s="13" t="s">
        <v>3471</v>
      </c>
      <c r="O1604" s="13" t="str">
        <f>VLOOKUP(N1604,Coordenadas!B$2:C2451,2,0)</f>
        <v>NORDESTE</v>
      </c>
      <c r="P1604" s="13" t="str">
        <f>VLOOKUP(N1604,Coordenadas!B$2:D2451,3,0)</f>
        <v xml:space="preserve"> 17°48'23.45"S</v>
      </c>
      <c r="Q1604" s="13" t="str">
        <f>VLOOKUP(N1604,Coordenadas!B$2:E2451,4,0)</f>
        <v xml:space="preserve"> 41°47'13.29"O</v>
      </c>
      <c r="R1604" s="37">
        <v>4033</v>
      </c>
      <c r="S1604" s="15">
        <v>41297</v>
      </c>
      <c r="T1604" s="39" t="str">
        <f>VLOOKUP(B1604,SAOM!B$2:M3145,9,0)</f>
        <v>Otávio Ferreira Neto</v>
      </c>
      <c r="U1604" s="15" t="str">
        <f>VLOOKUP(B1604,SAOM!B$2:N3145,10,0)</f>
        <v>Rua Domiciano Ferreira, 300 - Bairro Maristela</v>
      </c>
      <c r="V1604" s="39" t="str">
        <f>VLOOKUP(B1604,SAOM!B$2:P3145,12,0)</f>
        <v>33 3525 1287 / 1839</v>
      </c>
      <c r="W1604" s="65" t="str">
        <f>VLOOKUP(B1604,SAOM!B$2:O3145,11,0)</f>
        <v>39827-000</v>
      </c>
      <c r="X1604" s="37" t="str">
        <f>VLOOKUP(B1604,SAOM!B$2:Q3145,13,0)</f>
        <v>-</v>
      </c>
      <c r="Y1604" s="15"/>
      <c r="Z1604" s="13"/>
      <c r="AA1604" s="16"/>
      <c r="AB1604" s="32" t="e">
        <f>VLOOKUP(C1604,Relatorios!A$3:B2375,2,0)</f>
        <v>#N/A</v>
      </c>
      <c r="AC1604" s="45"/>
      <c r="AD1604" s="16" t="str">
        <f>VLOOKUP(B1604,SAOM!B$2:T3145,16,0)</f>
        <v>-</v>
      </c>
      <c r="AE1604" s="16">
        <f t="shared" si="92"/>
        <v>90</v>
      </c>
      <c r="AF1604" s="16" t="s">
        <v>4492</v>
      </c>
      <c r="AG1604" s="16"/>
      <c r="AH1604" s="51"/>
      <c r="AI1604" s="120"/>
      <c r="AJ1604" s="120"/>
      <c r="AK1604" s="13"/>
    </row>
    <row r="1605" spans="1:37" s="17" customFormat="1" ht="15.75" customHeight="1">
      <c r="A1605" s="43">
        <v>5235</v>
      </c>
      <c r="B1605" s="35">
        <v>5235</v>
      </c>
      <c r="C1605" s="35">
        <v>5235</v>
      </c>
      <c r="D1605" s="37" t="str">
        <f>VLOOKUP(B1605,SAOM!B$2:H3262,7,0)</f>
        <v>-</v>
      </c>
      <c r="E1605" s="15">
        <v>41254</v>
      </c>
      <c r="F1605" s="15">
        <f t="shared" si="93"/>
        <v>41299</v>
      </c>
      <c r="G1605" s="15">
        <f>VLOOKUP(B1605,SAOM!B$2:D3149,3,0)</f>
        <v>41299</v>
      </c>
      <c r="H1605" s="15">
        <f t="shared" si="91"/>
        <v>41314</v>
      </c>
      <c r="I1605" s="15" t="s">
        <v>497</v>
      </c>
      <c r="J1605" s="12" t="s">
        <v>744</v>
      </c>
      <c r="K1605" s="37" t="str">
        <f>VLOOKUP(B1605,SAOM!B$2:H3146,4,0)</f>
        <v>Agendado</v>
      </c>
      <c r="L1605" s="12" t="s">
        <v>495</v>
      </c>
      <c r="M1605" s="12" t="s">
        <v>495</v>
      </c>
      <c r="N1605" s="13" t="s">
        <v>3471</v>
      </c>
      <c r="O1605" s="13" t="str">
        <f>VLOOKUP(N1605,Coordenadas!B$2:C2452,2,0)</f>
        <v>NORDESTE</v>
      </c>
      <c r="P1605" s="13" t="str">
        <f>VLOOKUP(N1605,Coordenadas!B$2:D2452,3,0)</f>
        <v xml:space="preserve"> 17°48'23.45"S</v>
      </c>
      <c r="Q1605" s="13" t="str">
        <f>VLOOKUP(N1605,Coordenadas!B$2:E2452,4,0)</f>
        <v xml:space="preserve"> 41°47'13.29"O</v>
      </c>
      <c r="R1605" s="37">
        <v>4033</v>
      </c>
      <c r="S1605" s="15">
        <v>41297</v>
      </c>
      <c r="T1605" s="39" t="str">
        <f>VLOOKUP(B1605,SAOM!B$2:M3146,9,0)</f>
        <v>Otávio Ferreira Neto</v>
      </c>
      <c r="U1605" s="15" t="str">
        <f>VLOOKUP(B1605,SAOM!B$2:N3146,10,0)</f>
        <v>Rua Dom Pedro II, 1.075 - Bairro Floresta</v>
      </c>
      <c r="V1605" s="39" t="str">
        <f>VLOOKUP(B1605,SAOM!B$2:P3146,12,0)</f>
        <v>33 3525 1287 / 1839</v>
      </c>
      <c r="W1605" s="65"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 t="shared" si="92"/>
        <v>90</v>
      </c>
      <c r="AF1605" s="16" t="s">
        <v>4492</v>
      </c>
      <c r="AG1605" s="16"/>
      <c r="AH1605" s="51"/>
      <c r="AI1605" s="120"/>
      <c r="AJ1605" s="120"/>
      <c r="AK1605" s="13"/>
    </row>
    <row r="1606" spans="1:37" s="17" customFormat="1" ht="15.75" customHeight="1">
      <c r="A1606" s="43">
        <v>5234</v>
      </c>
      <c r="B1606" s="35">
        <v>5234</v>
      </c>
      <c r="C1606" s="35">
        <v>5234</v>
      </c>
      <c r="D1606" s="37" t="str">
        <f>VLOOKUP(B1606,SAOM!B$2:H3263,7,0)</f>
        <v>-</v>
      </c>
      <c r="E1606" s="15">
        <v>41254</v>
      </c>
      <c r="F1606" s="15">
        <f t="shared" si="93"/>
        <v>41299</v>
      </c>
      <c r="G1606" s="15">
        <f>VLOOKUP(B1606,SAOM!B$2:D3150,3,0)</f>
        <v>41299</v>
      </c>
      <c r="H1606" s="15">
        <f t="shared" si="91"/>
        <v>41314</v>
      </c>
      <c r="I1606" s="15" t="s">
        <v>497</v>
      </c>
      <c r="J1606" s="12" t="s">
        <v>744</v>
      </c>
      <c r="K1606" s="37" t="str">
        <f>VLOOKUP(B1606,SAOM!B$2:H3147,4,0)</f>
        <v>Agendado</v>
      </c>
      <c r="L1606" s="12" t="s">
        <v>495</v>
      </c>
      <c r="M1606" s="12" t="s">
        <v>495</v>
      </c>
      <c r="N1606" s="13" t="s">
        <v>3471</v>
      </c>
      <c r="O1606" s="13" t="str">
        <f>VLOOKUP(N1606,Coordenadas!B$2:C2453,2,0)</f>
        <v>NORDESTE</v>
      </c>
      <c r="P1606" s="13" t="str">
        <f>VLOOKUP(N1606,Coordenadas!B$2:D2453,3,0)</f>
        <v xml:space="preserve"> 17°48'23.45"S</v>
      </c>
      <c r="Q1606" s="13" t="str">
        <f>VLOOKUP(N1606,Coordenadas!B$2:E2453,4,0)</f>
        <v xml:space="preserve"> 41°47'13.29"O</v>
      </c>
      <c r="R1606" s="37">
        <v>4033</v>
      </c>
      <c r="S1606" s="15">
        <v>41297</v>
      </c>
      <c r="T1606" s="39" t="str">
        <f>VLOOKUP(B1606,SAOM!B$2:M3147,9,0)</f>
        <v>Otavio Ferreira Neto</v>
      </c>
      <c r="U1606" s="15" t="str">
        <f>VLOOKUP(B1606,SAOM!B$2:N3147,10,0)</f>
        <v>Rua Vital Brasil, s/ n.º - Bairro Floresta</v>
      </c>
      <c r="V1606" s="39" t="str">
        <f>VLOOKUP(B1606,SAOM!B$2:P3147,12,0)</f>
        <v>33 3525 1287 / 1839</v>
      </c>
      <c r="W1606" s="65"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 t="shared" si="92"/>
        <v>90</v>
      </c>
      <c r="AF1606" s="16" t="s">
        <v>4492</v>
      </c>
      <c r="AG1606" s="16"/>
      <c r="AH1606" s="51"/>
      <c r="AI1606" s="120"/>
      <c r="AJ1606" s="120"/>
      <c r="AK1606" s="13"/>
    </row>
    <row r="1607" spans="1:37" s="17" customFormat="1" ht="15.75" customHeight="1">
      <c r="A1607" s="43">
        <v>5233</v>
      </c>
      <c r="B1607" s="35">
        <v>5233</v>
      </c>
      <c r="C1607" s="35">
        <v>5233</v>
      </c>
      <c r="D1607" s="37" t="str">
        <f>VLOOKUP(B1607,SAOM!B$2:H3264,7,0)</f>
        <v>-</v>
      </c>
      <c r="E1607" s="15">
        <v>41254</v>
      </c>
      <c r="F1607" s="15">
        <f t="shared" si="93"/>
        <v>41299</v>
      </c>
      <c r="G1607" s="15">
        <f>VLOOKUP(B1607,SAOM!B$2:D3151,3,0)</f>
        <v>41299</v>
      </c>
      <c r="H1607" s="15">
        <f t="shared" si="91"/>
        <v>41314</v>
      </c>
      <c r="I1607" s="15" t="s">
        <v>497</v>
      </c>
      <c r="J1607" s="12" t="s">
        <v>744</v>
      </c>
      <c r="K1607" s="37" t="str">
        <f>VLOOKUP(B1607,SAOM!B$2:H3148,4,0)</f>
        <v>Agendado</v>
      </c>
      <c r="L1607" s="12" t="s">
        <v>495</v>
      </c>
      <c r="M1607" s="12" t="s">
        <v>495</v>
      </c>
      <c r="N1607" s="13" t="s">
        <v>3471</v>
      </c>
      <c r="O1607" s="13" t="str">
        <f>VLOOKUP(N1607,Coordenadas!B$2:C2454,2,0)</f>
        <v>NORDESTE</v>
      </c>
      <c r="P1607" s="13" t="str">
        <f>VLOOKUP(N1607,Coordenadas!B$2:D2454,3,0)</f>
        <v xml:space="preserve"> 17°48'23.45"S</v>
      </c>
      <c r="Q1607" s="13" t="str">
        <f>VLOOKUP(N1607,Coordenadas!B$2:E2454,4,0)</f>
        <v xml:space="preserve"> 41°47'13.29"O</v>
      </c>
      <c r="R1607" s="37">
        <v>4033</v>
      </c>
      <c r="S1607" s="15">
        <v>41297</v>
      </c>
      <c r="T1607" s="39" t="str">
        <f>VLOOKUP(B1607,SAOM!B$2:M3148,9,0)</f>
        <v>Otavio Ferreira Neto</v>
      </c>
      <c r="U1607" s="15" t="str">
        <f>VLOOKUP(B1607,SAOM!B$2:N3148,10,0)</f>
        <v>Rua Lafayette Freire,160 - Bairro Maristela</v>
      </c>
      <c r="V1607" s="39" t="str">
        <f>VLOOKUP(B1607,SAOM!B$2:P3148,12,0)</f>
        <v>33 3525 1287 / 1839</v>
      </c>
      <c r="W1607" s="65"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2"/>
        <v>90</v>
      </c>
      <c r="AF1607" s="16" t="s">
        <v>4492</v>
      </c>
      <c r="AG1607" s="16"/>
      <c r="AH1607" s="51"/>
      <c r="AI1607" s="120"/>
      <c r="AJ1607" s="120"/>
      <c r="AK1607" s="13"/>
    </row>
    <row r="1608" spans="1:37" s="17" customFormat="1" ht="15.75" customHeight="1">
      <c r="A1608" s="43">
        <v>5229</v>
      </c>
      <c r="B1608" s="35">
        <v>5229</v>
      </c>
      <c r="C1608" s="35">
        <v>5229</v>
      </c>
      <c r="D1608" s="37" t="str">
        <f>VLOOKUP(B1608,SAOM!B$2:H3265,7,0)</f>
        <v>SES-PAOS-5229</v>
      </c>
      <c r="E1608" s="15">
        <v>41254</v>
      </c>
      <c r="F1608" s="15">
        <f t="shared" si="93"/>
        <v>41299</v>
      </c>
      <c r="G1608" s="15">
        <f>VLOOKUP(B1608,SAOM!B$2:D3152,3,0)</f>
        <v>41299</v>
      </c>
      <c r="H1608" s="15">
        <f t="shared" si="91"/>
        <v>41314</v>
      </c>
      <c r="I1608" s="15" t="s">
        <v>497</v>
      </c>
      <c r="J1608" s="12" t="s">
        <v>511</v>
      </c>
      <c r="K1608" s="37" t="str">
        <f>VLOOKUP(B1608,SAOM!B$2:H3149,4,0)</f>
        <v>Aceito</v>
      </c>
      <c r="L1608" s="12" t="s">
        <v>14647</v>
      </c>
      <c r="M1608" s="12" t="s">
        <v>497</v>
      </c>
      <c r="N1608" s="13" t="s">
        <v>13899</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5" t="str">
        <f>VLOOKUP(B1608,SAOM!B$2:O3149,11,0)</f>
        <v>37900-000</v>
      </c>
      <c r="X1608" s="37" t="str">
        <f>VLOOKUP(B1608,SAOM!B$2:Q3149,13,0)</f>
        <v>00:20:0e:10:57:34</v>
      </c>
      <c r="Y1608" s="15">
        <v>41310</v>
      </c>
      <c r="Z1608" s="13" t="s">
        <v>15230</v>
      </c>
      <c r="AA1608" s="16">
        <v>41311</v>
      </c>
      <c r="AB1608" s="32">
        <v>41313</v>
      </c>
      <c r="AC1608" s="45"/>
      <c r="AD1608" s="16" t="str">
        <f>VLOOKUP(B1608,SAOM!B$2:T3149,16,0)</f>
        <v>-</v>
      </c>
      <c r="AE1608" s="16">
        <f t="shared" si="92"/>
        <v>41401</v>
      </c>
      <c r="AF1608" s="16" t="s">
        <v>4492</v>
      </c>
      <c r="AG1608" s="16"/>
      <c r="AH1608" s="51"/>
      <c r="AI1608" s="120"/>
      <c r="AJ1608" s="120"/>
      <c r="AK1608" s="13"/>
    </row>
    <row r="1609" spans="1:37" s="17" customFormat="1" ht="15.75" customHeight="1">
      <c r="A1609" s="43">
        <v>5230</v>
      </c>
      <c r="B1609" s="35">
        <v>5230</v>
      </c>
      <c r="C1609" s="35">
        <v>5230</v>
      </c>
      <c r="D1609" s="37" t="str">
        <f>VLOOKUP(B1609,SAOM!B$2:H3266,7,0)</f>
        <v>SES-PAOS-5230</v>
      </c>
      <c r="E1609" s="15">
        <v>41254</v>
      </c>
      <c r="F1609" s="15">
        <f t="shared" si="93"/>
        <v>41299</v>
      </c>
      <c r="G1609" s="15">
        <f>VLOOKUP(B1609,SAOM!B$2:D3153,3,0)</f>
        <v>41299</v>
      </c>
      <c r="H1609" s="15">
        <f t="shared" si="91"/>
        <v>41314</v>
      </c>
      <c r="I1609" s="15" t="s">
        <v>497</v>
      </c>
      <c r="J1609" s="12" t="s">
        <v>511</v>
      </c>
      <c r="K1609" s="37" t="str">
        <f>VLOOKUP(B1609,SAOM!B$2:H3150,4,0)</f>
        <v>Aceito</v>
      </c>
      <c r="L1609" s="12" t="s">
        <v>14647</v>
      </c>
      <c r="M1609" s="12" t="s">
        <v>497</v>
      </c>
      <c r="N1609" s="13" t="s">
        <v>13899</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5" t="str">
        <f>VLOOKUP(B1609,SAOM!B$2:O3150,11,0)</f>
        <v>37900-000</v>
      </c>
      <c r="X1609" s="37" t="str">
        <f>VLOOKUP(B1609,SAOM!B$2:Q3150,13,0)</f>
        <v>00:20:0e:10:56:53</v>
      </c>
      <c r="Y1609" s="15">
        <v>41309</v>
      </c>
      <c r="Z1609" s="13" t="s">
        <v>15230</v>
      </c>
      <c r="AA1609" s="16">
        <v>41309</v>
      </c>
      <c r="AB1609" s="32">
        <v>41310</v>
      </c>
      <c r="AC1609" s="45"/>
      <c r="AD1609" s="16" t="str">
        <f>VLOOKUP(B1609,SAOM!B$2:T3150,16,0)</f>
        <v>-</v>
      </c>
      <c r="AE1609" s="16">
        <f t="shared" si="92"/>
        <v>41399</v>
      </c>
      <c r="AF1609" s="16" t="s">
        <v>4492</v>
      </c>
      <c r="AG1609" s="16"/>
      <c r="AH1609" s="51"/>
      <c r="AI1609" s="120"/>
      <c r="AJ1609" s="120"/>
      <c r="AK1609" s="13"/>
    </row>
    <row r="1610" spans="1:37" s="17" customFormat="1" ht="15.75" customHeight="1">
      <c r="A1610" s="43">
        <v>5231</v>
      </c>
      <c r="B1610" s="35">
        <v>5231</v>
      </c>
      <c r="C1610" s="35">
        <v>5231</v>
      </c>
      <c r="D1610" s="37" t="str">
        <f>VLOOKUP(B1610,SAOM!B$2:H3267,7,0)</f>
        <v>SES-PAOS-5231</v>
      </c>
      <c r="E1610" s="15">
        <v>41254</v>
      </c>
      <c r="F1610" s="15">
        <f t="shared" si="93"/>
        <v>41299</v>
      </c>
      <c r="G1610" s="15">
        <f>VLOOKUP(B1610,SAOM!B$2:D3154,3,0)</f>
        <v>41299</v>
      </c>
      <c r="H1610" s="15">
        <f t="shared" si="91"/>
        <v>41314</v>
      </c>
      <c r="I1610" s="15" t="s">
        <v>497</v>
      </c>
      <c r="J1610" s="12" t="s">
        <v>511</v>
      </c>
      <c r="K1610" s="37" t="str">
        <f>VLOOKUP(B1610,SAOM!B$2:H3151,4,0)</f>
        <v>Aceito</v>
      </c>
      <c r="L1610" s="12" t="s">
        <v>14647</v>
      </c>
      <c r="M1610" s="12" t="s">
        <v>497</v>
      </c>
      <c r="N1610" s="13" t="s">
        <v>13899</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5" t="str">
        <f>VLOOKUP(B1610,SAOM!B$2:O3151,11,0)</f>
        <v>37900-000</v>
      </c>
      <c r="X1610" s="37" t="str">
        <f>VLOOKUP(B1610,SAOM!B$2:Q3151,13,0)</f>
        <v>00:20:0e:10:56:32</v>
      </c>
      <c r="Y1610" s="15">
        <v>41310</v>
      </c>
      <c r="Z1610" s="13" t="s">
        <v>15233</v>
      </c>
      <c r="AA1610" s="60">
        <v>41310</v>
      </c>
      <c r="AB1610" s="32">
        <v>41313</v>
      </c>
      <c r="AC1610" s="45"/>
      <c r="AD1610" s="16" t="str">
        <f>VLOOKUP(B1610,SAOM!B$2:T3151,16,0)</f>
        <v>-</v>
      </c>
      <c r="AE1610" s="16">
        <f t="shared" si="92"/>
        <v>41400</v>
      </c>
      <c r="AF1610" s="16" t="s">
        <v>4492</v>
      </c>
      <c r="AG1610" s="16"/>
      <c r="AH1610" s="51"/>
      <c r="AI1610" s="120"/>
      <c r="AJ1610" s="120"/>
      <c r="AK1610" s="13"/>
    </row>
    <row r="1611" spans="1:37" s="17" customFormat="1" ht="15.75" customHeight="1">
      <c r="A1611" s="43">
        <v>5215</v>
      </c>
      <c r="B1611" s="35">
        <v>5215</v>
      </c>
      <c r="C1611" s="35">
        <v>5215</v>
      </c>
      <c r="D1611" s="37" t="str">
        <f>VLOOKUP(B1611,SAOM!B$2:H3268,7,0)</f>
        <v>SES-PAOS-5215</v>
      </c>
      <c r="E1611" s="15">
        <v>41254</v>
      </c>
      <c r="F1611" s="15">
        <f t="shared" si="93"/>
        <v>41299</v>
      </c>
      <c r="G1611" s="15">
        <f>VLOOKUP(B1611,SAOM!B$2:D3155,3,0)</f>
        <v>41299</v>
      </c>
      <c r="H1611" s="15">
        <f t="shared" si="91"/>
        <v>41314</v>
      </c>
      <c r="I1611" s="15" t="s">
        <v>497</v>
      </c>
      <c r="J1611" s="12" t="s">
        <v>511</v>
      </c>
      <c r="K1611" s="37" t="str">
        <f>VLOOKUP(B1611,SAOM!B$2:H3152,4,0)</f>
        <v>Aceito</v>
      </c>
      <c r="L1611" s="12" t="s">
        <v>14647</v>
      </c>
      <c r="M1611" s="12" t="s">
        <v>497</v>
      </c>
      <c r="N1611" s="13" t="s">
        <v>13899</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5" t="str">
        <f>VLOOKUP(B1611,SAOM!B$2:O3152,11,0)</f>
        <v>37900-000</v>
      </c>
      <c r="X1611" s="37" t="str">
        <f>VLOOKUP(B1611,SAOM!B$2:Q3152,13,0)</f>
        <v>00:20:0e:10:56:35</v>
      </c>
      <c r="Y1611" s="15">
        <v>41303</v>
      </c>
      <c r="Z1611" s="13" t="s">
        <v>15230</v>
      </c>
      <c r="AA1611" s="16">
        <v>41303</v>
      </c>
      <c r="AB1611" s="32">
        <v>41305</v>
      </c>
      <c r="AC1611" s="45"/>
      <c r="AD1611" s="16" t="str">
        <f>VLOOKUP(B1611,SAOM!B$2:T3152,16,0)</f>
        <v>-</v>
      </c>
      <c r="AE1611" s="16">
        <f t="shared" si="92"/>
        <v>41393</v>
      </c>
      <c r="AF1611" s="16" t="s">
        <v>4492</v>
      </c>
      <c r="AG1611" s="16"/>
      <c r="AH1611" s="51"/>
      <c r="AI1611" s="120"/>
      <c r="AJ1611" s="120"/>
      <c r="AK1611" s="13"/>
    </row>
    <row r="1612" spans="1:37" s="17" customFormat="1" ht="15.75" customHeight="1">
      <c r="A1612" s="43">
        <v>5216</v>
      </c>
      <c r="B1612" s="35">
        <v>5216</v>
      </c>
      <c r="C1612" s="35">
        <v>5216</v>
      </c>
      <c r="D1612" s="37" t="str">
        <f>VLOOKUP(B1612,SAOM!B$2:H3269,7,0)</f>
        <v>SES-PAOS-5216</v>
      </c>
      <c r="E1612" s="15">
        <v>41254</v>
      </c>
      <c r="F1612" s="15">
        <f t="shared" si="93"/>
        <v>41299</v>
      </c>
      <c r="G1612" s="15">
        <f>VLOOKUP(B1612,SAOM!B$2:D3156,3,0)</f>
        <v>41299</v>
      </c>
      <c r="H1612" s="15">
        <f t="shared" si="91"/>
        <v>41314</v>
      </c>
      <c r="I1612" s="15" t="s">
        <v>497</v>
      </c>
      <c r="J1612" s="12" t="s">
        <v>511</v>
      </c>
      <c r="K1612" s="37" t="str">
        <f>VLOOKUP(B1612,SAOM!B$2:H3153,4,0)</f>
        <v>Aceito</v>
      </c>
      <c r="L1612" s="12" t="s">
        <v>14647</v>
      </c>
      <c r="M1612" s="12" t="s">
        <v>497</v>
      </c>
      <c r="N1612" s="13" t="s">
        <v>13899</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5" t="str">
        <f>VLOOKUP(B1612,SAOM!B$2:O3153,11,0)</f>
        <v>37900-000</v>
      </c>
      <c r="X1612" s="37" t="str">
        <f>VLOOKUP(B1612,SAOM!B$2:Q3153,13,0)</f>
        <v>00:20:0e:10:56:1e</v>
      </c>
      <c r="Y1612" s="15">
        <v>41304</v>
      </c>
      <c r="Z1612" s="13" t="s">
        <v>15230</v>
      </c>
      <c r="AA1612" s="16">
        <v>41304</v>
      </c>
      <c r="AB1612" s="32">
        <v>41310</v>
      </c>
      <c r="AC1612" s="45"/>
      <c r="AD1612" s="16" t="str">
        <f>VLOOKUP(B1612,SAOM!B$2:T3153,16,0)</f>
        <v>-</v>
      </c>
      <c r="AE1612" s="16">
        <f t="shared" si="92"/>
        <v>41394</v>
      </c>
      <c r="AF1612" s="16" t="s">
        <v>4492</v>
      </c>
      <c r="AG1612" s="16"/>
      <c r="AH1612" s="51"/>
      <c r="AI1612" s="120"/>
      <c r="AJ1612" s="120"/>
      <c r="AK1612" s="13"/>
    </row>
    <row r="1613" spans="1:37" s="72" customFormat="1" ht="15.75" customHeight="1">
      <c r="A1613" s="66">
        <v>5217</v>
      </c>
      <c r="B1613" s="67">
        <v>5217</v>
      </c>
      <c r="C1613" s="196">
        <v>5217</v>
      </c>
      <c r="D1613" s="67" t="str">
        <f>VLOOKUP(B1613,SAOM!B$2:H3270,7,0)</f>
        <v>SES-PAOS-5217</v>
      </c>
      <c r="E1613" s="68">
        <v>41254</v>
      </c>
      <c r="F1613" s="68">
        <f t="shared" si="93"/>
        <v>41299</v>
      </c>
      <c r="G1613" s="68">
        <f>VLOOKUP(B1613,SAOM!B$2:D3157,3,0)</f>
        <v>41299</v>
      </c>
      <c r="H1613" s="68">
        <f t="shared" si="91"/>
        <v>41314</v>
      </c>
      <c r="I1613" s="68" t="s">
        <v>497</v>
      </c>
      <c r="J1613" s="69" t="s">
        <v>2335</v>
      </c>
      <c r="K1613" s="67" t="str">
        <f>VLOOKUP(B1613,SAOM!B$2:H3154,4,0)</f>
        <v>Agendado</v>
      </c>
      <c r="L1613" s="69" t="s">
        <v>14647</v>
      </c>
      <c r="M1613" s="69" t="s">
        <v>497</v>
      </c>
      <c r="N1613" s="70" t="s">
        <v>13899</v>
      </c>
      <c r="O1613" s="70" t="str">
        <f>VLOOKUP(N1613,Coordenadas!B$2:C2460,2,0)</f>
        <v>SUL</v>
      </c>
      <c r="P1613" s="70" t="str">
        <f>VLOOKUP(N1613,Coordenadas!B$2:D2460,3,0)</f>
        <v xml:space="preserve"> 20°43'33.54"S</v>
      </c>
      <c r="Q1613" s="70" t="str">
        <f>VLOOKUP(N1613,Coordenadas!B$2:E2460,4,0)</f>
        <v xml:space="preserve"> 46°36'45.52"O</v>
      </c>
      <c r="R1613" s="67">
        <v>4033</v>
      </c>
      <c r="S1613" s="68">
        <v>41285</v>
      </c>
      <c r="T1613" s="227" t="str">
        <f>VLOOKUP(B1613,SAOM!B$2:M3154,9,0)</f>
        <v>VANESSA QUEIROZ /  Kelly</v>
      </c>
      <c r="U1613" s="68" t="str">
        <f>VLOOKUP(B1613,SAOM!B$2:N3154,10,0)</f>
        <v>RUA SANTA MÔNICA, 43 - Bairro CARMELO</v>
      </c>
      <c r="V1613" s="227" t="str">
        <f>VLOOKUP(B1613,SAOM!B$2:P3154,12,0)</f>
        <v>35 3522-7032</v>
      </c>
      <c r="W1613" s="228" t="str">
        <f>VLOOKUP(B1613,SAOM!B$2:O3154,11,0)</f>
        <v>37900-000</v>
      </c>
      <c r="X1613" s="67" t="str">
        <f>VLOOKUP(B1613,SAOM!B$2:Q3154,13,0)</f>
        <v>00:20:0e:10:57:41</v>
      </c>
      <c r="Y1613" s="68">
        <v>41310</v>
      </c>
      <c r="Z1613" s="70" t="s">
        <v>15230</v>
      </c>
      <c r="AA1613" s="71"/>
      <c r="AB1613" s="239">
        <v>41313</v>
      </c>
      <c r="AC1613" s="50" t="s">
        <v>15977</v>
      </c>
      <c r="AD1613" s="71" t="str">
        <f>VLOOKUP(B1613,SAOM!B$2:T3154,16,0)</f>
        <v>-</v>
      </c>
      <c r="AE1613" s="71">
        <f t="shared" si="92"/>
        <v>90</v>
      </c>
      <c r="AF1613" s="71" t="s">
        <v>4492</v>
      </c>
      <c r="AG1613" s="71"/>
      <c r="AH1613" s="188"/>
      <c r="AI1613" s="122"/>
      <c r="AJ1613" s="122"/>
      <c r="AK1613" s="70"/>
    </row>
    <row r="1614" spans="1:37" s="17" customFormat="1" ht="15.75" customHeight="1">
      <c r="A1614" s="43">
        <v>5218</v>
      </c>
      <c r="B1614" s="35">
        <v>5218</v>
      </c>
      <c r="C1614" s="35">
        <v>5218</v>
      </c>
      <c r="D1614" s="37" t="str">
        <f>VLOOKUP(B1614,SAOM!B$2:H3271,7,0)</f>
        <v>SES-PAOS-5218</v>
      </c>
      <c r="E1614" s="15">
        <v>41254</v>
      </c>
      <c r="F1614" s="15">
        <f t="shared" ref="F1614:F1628" si="94">E1614+45</f>
        <v>41299</v>
      </c>
      <c r="G1614" s="15">
        <f>VLOOKUP(B1614,SAOM!B$2:D3158,3,0)</f>
        <v>41299</v>
      </c>
      <c r="H1614" s="15">
        <f t="shared" ref="H1614:H1648" si="95">F1614+15</f>
        <v>41314</v>
      </c>
      <c r="I1614" s="15" t="s">
        <v>497</v>
      </c>
      <c r="J1614" s="12" t="s">
        <v>511</v>
      </c>
      <c r="K1614" s="37" t="str">
        <f>VLOOKUP(B1614,SAOM!B$2:H3155,4,0)</f>
        <v>Aceito</v>
      </c>
      <c r="L1614" s="12" t="s">
        <v>14647</v>
      </c>
      <c r="M1614" s="12" t="s">
        <v>497</v>
      </c>
      <c r="N1614" s="13" t="s">
        <v>13899</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5" t="str">
        <f>VLOOKUP(B1614,SAOM!B$2:O3155,11,0)</f>
        <v>37900-000</v>
      </c>
      <c r="X1614" s="37" t="str">
        <f>VLOOKUP(B1614,SAOM!B$2:Q3155,13,0)</f>
        <v>00:20:0e:10:57:3f</v>
      </c>
      <c r="Y1614" s="15">
        <v>41310</v>
      </c>
      <c r="Z1614" s="13" t="s">
        <v>15230</v>
      </c>
      <c r="AA1614" s="16">
        <v>41310</v>
      </c>
      <c r="AB1614" s="32">
        <v>41495</v>
      </c>
      <c r="AC1614" s="45"/>
      <c r="AD1614" s="16" t="str">
        <f>VLOOKUP(B1614,SAOM!B$2:T3155,16,0)</f>
        <v>-</v>
      </c>
      <c r="AE1614" s="16">
        <f t="shared" ref="AE1614:AE1648" si="96">AA1614+90</f>
        <v>41400</v>
      </c>
      <c r="AF1614" s="16" t="s">
        <v>4492</v>
      </c>
      <c r="AG1614" s="16"/>
      <c r="AH1614" s="51"/>
      <c r="AI1614" s="120"/>
      <c r="AJ1614" s="120"/>
      <c r="AK1614" s="13"/>
    </row>
    <row r="1615" spans="1:37" s="17" customFormat="1" ht="15.75" customHeight="1">
      <c r="A1615" s="43">
        <v>5219</v>
      </c>
      <c r="B1615" s="35">
        <v>5219</v>
      </c>
      <c r="C1615" s="35">
        <v>5219</v>
      </c>
      <c r="D1615" s="37" t="str">
        <f>VLOOKUP(B1615,SAOM!B$2:H3272,7,0)</f>
        <v>SES-PAOS-5219</v>
      </c>
      <c r="E1615" s="15">
        <v>41256</v>
      </c>
      <c r="F1615" s="15">
        <f t="shared" si="94"/>
        <v>41301</v>
      </c>
      <c r="G1615" s="15">
        <f>VLOOKUP(B1615,SAOM!B$2:D3159,3,0)</f>
        <v>41301</v>
      </c>
      <c r="H1615" s="15">
        <f t="shared" si="95"/>
        <v>41316</v>
      </c>
      <c r="I1615" s="15" t="s">
        <v>497</v>
      </c>
      <c r="J1615" s="12" t="s">
        <v>511</v>
      </c>
      <c r="K1615" s="37" t="str">
        <f>VLOOKUP(B1615,SAOM!B$2:H3156,4,0)</f>
        <v>Aceito</v>
      </c>
      <c r="L1615" s="12" t="s">
        <v>14647</v>
      </c>
      <c r="M1615" s="12" t="s">
        <v>497</v>
      </c>
      <c r="N1615" s="13" t="s">
        <v>13899</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5" t="str">
        <f>VLOOKUP(B1615,SAOM!B$2:O3156,11,0)</f>
        <v>37900-000</v>
      </c>
      <c r="X1615" s="37" t="str">
        <f>VLOOKUP(B1615,SAOM!B$2:Q3156,13,0)</f>
        <v>00:20:0e:10:56:39</v>
      </c>
      <c r="Y1615" s="15">
        <v>41307</v>
      </c>
      <c r="Z1615" s="13" t="s">
        <v>15230</v>
      </c>
      <c r="AA1615" s="16">
        <v>41309</v>
      </c>
      <c r="AB1615" s="32">
        <v>41310</v>
      </c>
      <c r="AC1615" s="45"/>
      <c r="AD1615" s="16" t="str">
        <f>VLOOKUP(B1615,SAOM!B$2:T3156,16,0)</f>
        <v>-</v>
      </c>
      <c r="AE1615" s="16">
        <f t="shared" si="96"/>
        <v>41399</v>
      </c>
      <c r="AF1615" s="16" t="s">
        <v>4492</v>
      </c>
      <c r="AG1615" s="16"/>
      <c r="AH1615" s="51"/>
      <c r="AI1615" s="120"/>
      <c r="AJ1615" s="120"/>
      <c r="AK1615" s="13"/>
    </row>
    <row r="1616" spans="1:37" s="17" customFormat="1" ht="15.75" customHeight="1">
      <c r="A1616" s="43">
        <v>5220</v>
      </c>
      <c r="B1616" s="35">
        <v>5220</v>
      </c>
      <c r="C1616" s="35">
        <v>5220</v>
      </c>
      <c r="D1616" s="37" t="str">
        <f>VLOOKUP(B1616,SAOM!B$2:H3273,7,0)</f>
        <v>SES-PAOS-5220</v>
      </c>
      <c r="E1616" s="15">
        <v>41253</v>
      </c>
      <c r="F1616" s="15">
        <f t="shared" si="94"/>
        <v>41298</v>
      </c>
      <c r="G1616" s="15">
        <f>VLOOKUP(B1616,SAOM!B$2:D3160,3,0)</f>
        <v>41298</v>
      </c>
      <c r="H1616" s="15">
        <f t="shared" si="95"/>
        <v>41313</v>
      </c>
      <c r="I1616" s="15" t="s">
        <v>497</v>
      </c>
      <c r="J1616" s="12" t="s">
        <v>511</v>
      </c>
      <c r="K1616" s="37" t="str">
        <f>VLOOKUP(B1616,SAOM!B$2:H3157,4,0)</f>
        <v>Aceito</v>
      </c>
      <c r="L1616" s="12" t="s">
        <v>14647</v>
      </c>
      <c r="M1616" s="12" t="s">
        <v>497</v>
      </c>
      <c r="N1616" s="13" t="s">
        <v>13899</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5" t="str">
        <f>VLOOKUP(B1616,SAOM!B$2:O3157,11,0)</f>
        <v>37900-000</v>
      </c>
      <c r="X1616" s="37" t="str">
        <f>VLOOKUP(B1616,SAOM!B$2:Q3157,13,0)</f>
        <v>00:20:0e:10:57:4a</v>
      </c>
      <c r="Y1616" s="15">
        <v>41307</v>
      </c>
      <c r="Z1616" s="13" t="s">
        <v>15230</v>
      </c>
      <c r="AA1616" s="16">
        <v>41309</v>
      </c>
      <c r="AB1616" s="32">
        <v>41310</v>
      </c>
      <c r="AC1616" s="45"/>
      <c r="AD1616" s="16" t="str">
        <f>VLOOKUP(B1616,SAOM!B$2:T3157,16,0)</f>
        <v>-</v>
      </c>
      <c r="AE1616" s="16">
        <f t="shared" si="96"/>
        <v>41399</v>
      </c>
      <c r="AF1616" s="16" t="s">
        <v>4492</v>
      </c>
      <c r="AG1616" s="16"/>
      <c r="AH1616" s="51"/>
      <c r="AI1616" s="120"/>
      <c r="AJ1616" s="120"/>
      <c r="AK1616" s="13"/>
    </row>
    <row r="1617" spans="1:37" s="17" customFormat="1" ht="15.75" customHeight="1">
      <c r="A1617" s="43">
        <v>5221</v>
      </c>
      <c r="B1617" s="35">
        <v>5221</v>
      </c>
      <c r="C1617" s="35">
        <v>5221</v>
      </c>
      <c r="D1617" s="37" t="str">
        <f>VLOOKUP(B1617,SAOM!B$2:H3274,7,0)</f>
        <v>SES-PAOS-5221</v>
      </c>
      <c r="E1617" s="15">
        <v>41253</v>
      </c>
      <c r="F1617" s="15">
        <f t="shared" si="94"/>
        <v>41298</v>
      </c>
      <c r="G1617" s="15">
        <f>VLOOKUP(B1617,SAOM!B$2:D3161,3,0)</f>
        <v>41298</v>
      </c>
      <c r="H1617" s="15">
        <f t="shared" si="95"/>
        <v>41313</v>
      </c>
      <c r="I1617" s="15" t="s">
        <v>497</v>
      </c>
      <c r="J1617" s="12" t="s">
        <v>511</v>
      </c>
      <c r="K1617" s="37" t="str">
        <f>VLOOKUP(B1617,SAOM!B$2:H3158,4,0)</f>
        <v>Aceito</v>
      </c>
      <c r="L1617" s="12" t="s">
        <v>14647</v>
      </c>
      <c r="M1617" s="12" t="s">
        <v>497</v>
      </c>
      <c r="N1617" s="13" t="s">
        <v>13899</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5" t="str">
        <f>VLOOKUP(B1617,SAOM!B$2:O3158,11,0)</f>
        <v>37900-000</v>
      </c>
      <c r="X1617" s="37" t="str">
        <f>VLOOKUP(B1617,SAOM!B$2:Q3158,13,0)</f>
        <v>00:20:0e:10:57:1a</v>
      </c>
      <c r="Y1617" s="15">
        <v>41307</v>
      </c>
      <c r="Z1617" s="13" t="s">
        <v>15231</v>
      </c>
      <c r="AA1617" s="16">
        <v>41309</v>
      </c>
      <c r="AB1617" s="32">
        <v>41310</v>
      </c>
      <c r="AC1617" s="45"/>
      <c r="AD1617" s="16" t="str">
        <f>VLOOKUP(B1617,SAOM!B$2:T3158,16,0)</f>
        <v>-</v>
      </c>
      <c r="AE1617" s="16">
        <f t="shared" si="96"/>
        <v>41399</v>
      </c>
      <c r="AF1617" s="16" t="s">
        <v>4492</v>
      </c>
      <c r="AG1617" s="16"/>
      <c r="AH1617" s="51"/>
      <c r="AI1617" s="120"/>
      <c r="AJ1617" s="120"/>
      <c r="AK1617" s="13"/>
    </row>
    <row r="1618" spans="1:37" s="17" customFormat="1" ht="15.75" customHeight="1">
      <c r="A1618" s="43">
        <v>5222</v>
      </c>
      <c r="B1618" s="35">
        <v>5222</v>
      </c>
      <c r="C1618" s="35">
        <v>5222</v>
      </c>
      <c r="D1618" s="37" t="str">
        <f>VLOOKUP(B1618,SAOM!B$2:H3275,7,0)</f>
        <v>SES-PAOS-5222</v>
      </c>
      <c r="E1618" s="15">
        <v>41253</v>
      </c>
      <c r="F1618" s="15">
        <f t="shared" si="94"/>
        <v>41298</v>
      </c>
      <c r="G1618" s="15">
        <f>VLOOKUP(B1618,SAOM!B$2:D3162,3,0)</f>
        <v>41298</v>
      </c>
      <c r="H1618" s="15">
        <f t="shared" si="95"/>
        <v>41313</v>
      </c>
      <c r="I1618" s="15" t="s">
        <v>497</v>
      </c>
      <c r="J1618" s="12" t="s">
        <v>511</v>
      </c>
      <c r="K1618" s="37" t="str">
        <f>VLOOKUP(B1618,SAOM!B$2:H3159,4,0)</f>
        <v>Aceito</v>
      </c>
      <c r="L1618" s="12" t="s">
        <v>14647</v>
      </c>
      <c r="M1618" s="12" t="s">
        <v>497</v>
      </c>
      <c r="N1618" s="13" t="s">
        <v>13899</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5" t="str">
        <f>VLOOKUP(B1618,SAOM!B$2:O3159,11,0)</f>
        <v>37900-000</v>
      </c>
      <c r="X1618" s="37" t="str">
        <f>VLOOKUP(B1618,SAOM!B$2:Q3159,13,0)</f>
        <v>00:20:0e:10:56:1c</v>
      </c>
      <c r="Y1618" s="15">
        <v>41304</v>
      </c>
      <c r="Z1618" s="13" t="s">
        <v>15233</v>
      </c>
      <c r="AA1618" s="16">
        <v>41304</v>
      </c>
      <c r="AB1618" s="32">
        <v>41310</v>
      </c>
      <c r="AC1618" s="45"/>
      <c r="AD1618" s="16" t="str">
        <f>VLOOKUP(B1618,SAOM!B$2:T3159,16,0)</f>
        <v>-</v>
      </c>
      <c r="AE1618" s="16">
        <f t="shared" si="96"/>
        <v>41394</v>
      </c>
      <c r="AF1618" s="16" t="s">
        <v>4492</v>
      </c>
      <c r="AG1618" s="16"/>
      <c r="AH1618" s="51"/>
      <c r="AI1618" s="120"/>
      <c r="AJ1618" s="120"/>
      <c r="AK1618" s="13"/>
    </row>
    <row r="1619" spans="1:37" s="17" customFormat="1" ht="15.75" customHeight="1">
      <c r="A1619" s="43">
        <v>5225</v>
      </c>
      <c r="B1619" s="35">
        <v>5225</v>
      </c>
      <c r="C1619" s="35">
        <v>5225</v>
      </c>
      <c r="D1619" s="37" t="str">
        <f>VLOOKUP(B1619,SAOM!B$2:H3276,7,0)</f>
        <v>-</v>
      </c>
      <c r="E1619" s="15">
        <v>41253</v>
      </c>
      <c r="F1619" s="15">
        <f t="shared" si="94"/>
        <v>41298</v>
      </c>
      <c r="G1619" s="15">
        <f>VLOOKUP(B1619,SAOM!B$2:D3163,3,0)</f>
        <v>41298</v>
      </c>
      <c r="H1619" s="15">
        <f t="shared" si="95"/>
        <v>41313</v>
      </c>
      <c r="I1619" s="15">
        <v>41331</v>
      </c>
      <c r="J1619" s="12" t="s">
        <v>756</v>
      </c>
      <c r="K1619" s="37" t="str">
        <f>VLOOKUP(B1619,SAOM!B$2:H3160,4,0)</f>
        <v>Paralisado</v>
      </c>
      <c r="L1619" s="12" t="s">
        <v>14647</v>
      </c>
      <c r="M1619" s="12" t="s">
        <v>14647</v>
      </c>
      <c r="N1619" s="13" t="s">
        <v>13899</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5" t="str">
        <f>VLOOKUP(B1619,SAOM!B$2:O3160,11,0)</f>
        <v>37900-000</v>
      </c>
      <c r="X1619" s="37" t="str">
        <f>VLOOKUP(B1619,SAOM!B$2:Q3160,13,0)</f>
        <v>-</v>
      </c>
      <c r="Y1619" s="15"/>
      <c r="Z1619" s="13"/>
      <c r="AA1619" s="16"/>
      <c r="AB1619" s="32" t="e">
        <f>VLOOKUP(C1619,Relatorios!A$3:B2390,2,0)</f>
        <v>#N/A</v>
      </c>
      <c r="AC1619" s="45"/>
      <c r="AD1619" s="16"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E1619" s="16">
        <f t="shared" si="96"/>
        <v>90</v>
      </c>
      <c r="AF1619" s="16" t="s">
        <v>4492</v>
      </c>
      <c r="AG1619" s="16"/>
      <c r="AH1619" s="51"/>
      <c r="AI1619" s="120"/>
      <c r="AJ1619" s="120"/>
      <c r="AK1619" s="13"/>
    </row>
    <row r="1620" spans="1:37" s="62" customFormat="1" ht="15.75" customHeight="1">
      <c r="A1620" s="43">
        <v>5224</v>
      </c>
      <c r="B1620" s="35">
        <v>5224</v>
      </c>
      <c r="C1620" s="35">
        <v>5224</v>
      </c>
      <c r="D1620" s="35" t="str">
        <f>VLOOKUP(B1620,SAOM!B$2:H3277,7,0)</f>
        <v>SES-PAOS-5224</v>
      </c>
      <c r="E1620" s="28">
        <v>41253</v>
      </c>
      <c r="F1620" s="28">
        <f t="shared" si="94"/>
        <v>41298</v>
      </c>
      <c r="G1620" s="28">
        <f>VLOOKUP(B1620,SAOM!B$2:D3164,3,0)</f>
        <v>41298</v>
      </c>
      <c r="H1620" s="28">
        <f t="shared" si="95"/>
        <v>41313</v>
      </c>
      <c r="I1620" s="28" t="s">
        <v>497</v>
      </c>
      <c r="J1620" s="52" t="s">
        <v>511</v>
      </c>
      <c r="K1620" s="35" t="str">
        <f>VLOOKUP(B1620,SAOM!B$2:H3161,4,0)</f>
        <v>Aceito</v>
      </c>
      <c r="L1620" s="52" t="s">
        <v>14647</v>
      </c>
      <c r="M1620" s="52" t="s">
        <v>497</v>
      </c>
      <c r="N1620" s="44" t="s">
        <v>13899</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9" t="str">
        <f>VLOOKUP(B1620,SAOM!B$2:M3161,9,0)</f>
        <v>VANESSA QUEIROZ</v>
      </c>
      <c r="U1620" s="28" t="str">
        <f>VLOOKUP(B1620,SAOM!B$2:N3161,10,0)</f>
        <v>RUA DA GRAÇA, 450 - SÃO FRANCISCO</v>
      </c>
      <c r="V1620" s="59" t="str">
        <f>VLOOKUP(B1620,SAOM!B$2:P3161,12,0)</f>
        <v>35 3522-0756</v>
      </c>
      <c r="W1620" s="181" t="str">
        <f>VLOOKUP(B1620,SAOM!B$2:O3161,11,0)</f>
        <v>37900-000</v>
      </c>
      <c r="X1620" s="35" t="str">
        <f>VLOOKUP(B1620,SAOM!B$2:Q3161,13,0)</f>
        <v>00:20:0e:10:57:5f</v>
      </c>
      <c r="Y1620" s="28">
        <v>41310</v>
      </c>
      <c r="Z1620" s="44" t="s">
        <v>15231</v>
      </c>
      <c r="AA1620" s="60">
        <v>41310</v>
      </c>
      <c r="AB1620" s="61">
        <v>41311</v>
      </c>
      <c r="AC1620" s="49"/>
      <c r="AD1620" s="60" t="str">
        <f>VLOOKUP(B1620,SAOM!B$2:T3161,16,0)</f>
        <v>-</v>
      </c>
      <c r="AE1620" s="60">
        <f t="shared" si="96"/>
        <v>41400</v>
      </c>
      <c r="AF1620" s="60" t="s">
        <v>4492</v>
      </c>
      <c r="AG1620" s="60"/>
      <c r="AH1620" s="187"/>
      <c r="AI1620" s="121"/>
      <c r="AJ1620" s="121"/>
      <c r="AK1620" s="44"/>
    </row>
    <row r="1621" spans="1:37" s="17" customFormat="1" ht="15.75" customHeight="1">
      <c r="A1621" s="43">
        <v>5223</v>
      </c>
      <c r="B1621" s="35">
        <v>5223</v>
      </c>
      <c r="C1621" s="35">
        <v>5223</v>
      </c>
      <c r="D1621" s="37" t="str">
        <f>VLOOKUP(B1621,SAOM!B$2:H3278,7,0)</f>
        <v>SES-PAOS-5223</v>
      </c>
      <c r="E1621" s="15">
        <v>41253</v>
      </c>
      <c r="F1621" s="15">
        <f t="shared" si="94"/>
        <v>41298</v>
      </c>
      <c r="G1621" s="15">
        <f>VLOOKUP(B1621,SAOM!B$2:D3165,3,0)</f>
        <v>41298</v>
      </c>
      <c r="H1621" s="15">
        <f t="shared" si="95"/>
        <v>41313</v>
      </c>
      <c r="I1621" s="15" t="s">
        <v>497</v>
      </c>
      <c r="J1621" s="12" t="s">
        <v>511</v>
      </c>
      <c r="K1621" s="37" t="str">
        <f>VLOOKUP(B1621,SAOM!B$2:H3162,4,0)</f>
        <v>Agendado</v>
      </c>
      <c r="L1621" s="12" t="s">
        <v>14647</v>
      </c>
      <c r="M1621" s="12" t="s">
        <v>497</v>
      </c>
      <c r="N1621" s="13" t="s">
        <v>13899</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5" t="str">
        <f>VLOOKUP(B1621,SAOM!B$2:O3162,11,0)</f>
        <v>37900-000</v>
      </c>
      <c r="X1621" s="37" t="str">
        <f>VLOOKUP(B1621,SAOM!B$2:Q3162,13,0)</f>
        <v>00:20:0e:10:56:f4</v>
      </c>
      <c r="Y1621" s="15">
        <v>41309</v>
      </c>
      <c r="Z1621" s="13" t="s">
        <v>15231</v>
      </c>
      <c r="AA1621" s="16">
        <v>41309</v>
      </c>
      <c r="AB1621" s="32">
        <v>41310</v>
      </c>
      <c r="AC1621" s="45"/>
      <c r="AD1621" s="16" t="str">
        <f>VLOOKUP(B1621,SAOM!B$2:T3162,16,0)</f>
        <v>-</v>
      </c>
      <c r="AE1621" s="16">
        <f t="shared" si="96"/>
        <v>41399</v>
      </c>
      <c r="AF1621" s="16" t="s">
        <v>4492</v>
      </c>
      <c r="AG1621" s="16"/>
      <c r="AH1621" s="51"/>
      <c r="AI1621" s="120"/>
      <c r="AJ1621" s="120"/>
      <c r="AK1621" s="13"/>
    </row>
    <row r="1622" spans="1:37" s="17" customFormat="1" ht="15.75" customHeight="1">
      <c r="A1622" s="43">
        <v>5211</v>
      </c>
      <c r="B1622" s="35">
        <v>5211</v>
      </c>
      <c r="C1622" s="35">
        <v>5211</v>
      </c>
      <c r="D1622" s="37" t="str">
        <f>VLOOKUP(B1622,SAOM!B$2:H3279,7,0)</f>
        <v>SES-PAOS-5211</v>
      </c>
      <c r="E1622" s="15">
        <v>41253</v>
      </c>
      <c r="F1622" s="15">
        <f t="shared" si="94"/>
        <v>41298</v>
      </c>
      <c r="G1622" s="15">
        <f>VLOOKUP(B1622,SAOM!B$2:D3166,3,0)</f>
        <v>41298</v>
      </c>
      <c r="H1622" s="15">
        <f t="shared" si="95"/>
        <v>41313</v>
      </c>
      <c r="I1622" s="15" t="s">
        <v>497</v>
      </c>
      <c r="J1622" s="12" t="s">
        <v>511</v>
      </c>
      <c r="K1622" s="37" t="str">
        <f>VLOOKUP(B1622,SAOM!B$2:H3163,4,0)</f>
        <v>Aceito</v>
      </c>
      <c r="L1622" s="12" t="s">
        <v>14647</v>
      </c>
      <c r="M1622" s="12" t="s">
        <v>497</v>
      </c>
      <c r="N1622" s="13" t="s">
        <v>13899</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5" t="str">
        <f>VLOOKUP(B1622,SAOM!B$2:O3163,11,0)</f>
        <v>37900-000</v>
      </c>
      <c r="X1622" s="37" t="str">
        <f>VLOOKUP(B1622,SAOM!B$2:Q3163,13,0)</f>
        <v>00:20:0e:10:56:27</v>
      </c>
      <c r="Y1622" s="15">
        <v>41310</v>
      </c>
      <c r="Z1622" s="13" t="s">
        <v>15231</v>
      </c>
      <c r="AA1622" s="16">
        <v>41310</v>
      </c>
      <c r="AB1622" s="32">
        <v>41311</v>
      </c>
      <c r="AC1622" s="45"/>
      <c r="AD1622" s="16" t="str">
        <f>VLOOKUP(B1622,SAOM!B$2:T3163,16,0)</f>
        <v>-</v>
      </c>
      <c r="AE1622" s="16">
        <f t="shared" si="96"/>
        <v>41400</v>
      </c>
      <c r="AF1622" s="16" t="s">
        <v>4492</v>
      </c>
      <c r="AG1622" s="16"/>
      <c r="AH1622" s="51"/>
      <c r="AI1622" s="120"/>
      <c r="AJ1622" s="120"/>
      <c r="AK1622" s="13"/>
    </row>
    <row r="1623" spans="1:37" s="17" customFormat="1" ht="15.75" customHeight="1">
      <c r="A1623" s="43">
        <v>5212</v>
      </c>
      <c r="B1623" s="35">
        <v>5212</v>
      </c>
      <c r="C1623" s="35">
        <v>5212</v>
      </c>
      <c r="D1623" s="37" t="str">
        <f>VLOOKUP(B1623,SAOM!B$2:H3280,7,0)</f>
        <v>SES-PAOS-5212</v>
      </c>
      <c r="E1623" s="15">
        <v>41253</v>
      </c>
      <c r="F1623" s="15">
        <f t="shared" si="94"/>
        <v>41298</v>
      </c>
      <c r="G1623" s="15">
        <f>VLOOKUP(B1623,SAOM!B$2:D3167,3,0)</f>
        <v>41298</v>
      </c>
      <c r="H1623" s="15">
        <f t="shared" si="95"/>
        <v>41313</v>
      </c>
      <c r="I1623" s="15" t="s">
        <v>497</v>
      </c>
      <c r="J1623" s="12" t="s">
        <v>511</v>
      </c>
      <c r="K1623" s="37" t="str">
        <f>VLOOKUP(B1623,SAOM!B$2:H3164,4,0)</f>
        <v>Aceito</v>
      </c>
      <c r="L1623" s="12" t="s">
        <v>14647</v>
      </c>
      <c r="M1623" s="12" t="s">
        <v>497</v>
      </c>
      <c r="N1623" s="13" t="s">
        <v>13899</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5" t="str">
        <f>VLOOKUP(B1623,SAOM!B$2:O3164,11,0)</f>
        <v>37900-000</v>
      </c>
      <c r="X1623" s="37" t="str">
        <f>VLOOKUP(B1623,SAOM!B$2:Q3164,13,0)</f>
        <v>00:20:0e:10:57:85</v>
      </c>
      <c r="Y1623" s="15">
        <v>41303</v>
      </c>
      <c r="Z1623" s="13" t="s">
        <v>15231</v>
      </c>
      <c r="AA1623" s="16">
        <v>41303</v>
      </c>
      <c r="AB1623" s="32">
        <v>41306</v>
      </c>
      <c r="AC1623" s="45"/>
      <c r="AD1623" s="16" t="str">
        <f>VLOOKUP(B1623,SAOM!B$2:T3164,16,0)</f>
        <v>-</v>
      </c>
      <c r="AE1623" s="16">
        <f t="shared" si="96"/>
        <v>41393</v>
      </c>
      <c r="AF1623" s="16" t="s">
        <v>4492</v>
      </c>
      <c r="AG1623" s="16"/>
      <c r="AH1623" s="51"/>
      <c r="AI1623" s="120"/>
      <c r="AJ1623" s="120"/>
      <c r="AK1623" s="13"/>
    </row>
    <row r="1624" spans="1:37" s="17" customFormat="1" ht="15.75" customHeight="1">
      <c r="A1624" s="43">
        <v>5214</v>
      </c>
      <c r="B1624" s="35">
        <v>5214</v>
      </c>
      <c r="C1624" s="35">
        <v>5214</v>
      </c>
      <c r="D1624" s="37" t="str">
        <f>VLOOKUP(B1624,SAOM!B$2:H3281,7,0)</f>
        <v>SES-PAOS-5214</v>
      </c>
      <c r="E1624" s="15">
        <v>41253</v>
      </c>
      <c r="F1624" s="15">
        <f t="shared" si="94"/>
        <v>41298</v>
      </c>
      <c r="G1624" s="15">
        <f>VLOOKUP(B1624,SAOM!B$2:D3168,3,0)</f>
        <v>41298</v>
      </c>
      <c r="H1624" s="15">
        <f t="shared" si="95"/>
        <v>41313</v>
      </c>
      <c r="I1624" s="15" t="s">
        <v>497</v>
      </c>
      <c r="J1624" s="12" t="s">
        <v>511</v>
      </c>
      <c r="K1624" s="37" t="str">
        <f>VLOOKUP(B1624,SAOM!B$2:H3165,4,0)</f>
        <v>Aceito</v>
      </c>
      <c r="L1624" s="12" t="s">
        <v>14647</v>
      </c>
      <c r="M1624" s="12" t="s">
        <v>497</v>
      </c>
      <c r="N1624" s="13" t="s">
        <v>13899</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5" t="str">
        <f>VLOOKUP(B1624,SAOM!B$2:O3165,11,0)</f>
        <v>37900-000</v>
      </c>
      <c r="X1624" s="37" t="str">
        <f>VLOOKUP(B1624,SAOM!B$2:Q3165,13,0)</f>
        <v>00:20:0e:10:57:59</v>
      </c>
      <c r="Y1624" s="15">
        <v>41309</v>
      </c>
      <c r="Z1624" s="13" t="s">
        <v>15231</v>
      </c>
      <c r="AA1624" s="16">
        <v>41309</v>
      </c>
      <c r="AB1624" s="32">
        <v>41310</v>
      </c>
      <c r="AC1624" s="45"/>
      <c r="AD1624" s="16" t="str">
        <f>VLOOKUP(B1624,SAOM!B$2:T3165,16,0)</f>
        <v>-</v>
      </c>
      <c r="AE1624" s="16">
        <f t="shared" si="96"/>
        <v>41399</v>
      </c>
      <c r="AF1624" s="16" t="s">
        <v>4492</v>
      </c>
      <c r="AG1624" s="16"/>
      <c r="AH1624" s="51"/>
      <c r="AI1624" s="120"/>
      <c r="AJ1624" s="120"/>
      <c r="AK1624" s="13"/>
    </row>
    <row r="1625" spans="1:37" s="17" customFormat="1" ht="15.75" customHeight="1">
      <c r="A1625" s="43">
        <v>5213</v>
      </c>
      <c r="B1625" s="35">
        <v>5213</v>
      </c>
      <c r="C1625" s="35">
        <v>5213</v>
      </c>
      <c r="D1625" s="37" t="str">
        <f>VLOOKUP(B1625,SAOM!B$2:H3282,7,0)</f>
        <v>SES-PAOS-5213</v>
      </c>
      <c r="E1625" s="15">
        <v>41253</v>
      </c>
      <c r="F1625" s="15">
        <f t="shared" si="94"/>
        <v>41298</v>
      </c>
      <c r="G1625" s="15">
        <f>VLOOKUP(B1625,SAOM!B$2:D3169,3,0)</f>
        <v>41298</v>
      </c>
      <c r="H1625" s="15">
        <f t="shared" si="95"/>
        <v>41313</v>
      </c>
      <c r="I1625" s="15" t="s">
        <v>497</v>
      </c>
      <c r="J1625" s="12" t="s">
        <v>511</v>
      </c>
      <c r="K1625" s="37" t="str">
        <f>VLOOKUP(B1625,SAOM!B$2:H3166,4,0)</f>
        <v>Aceito</v>
      </c>
      <c r="L1625" s="12" t="s">
        <v>14647</v>
      </c>
      <c r="M1625" s="12" t="s">
        <v>497</v>
      </c>
      <c r="N1625" s="13" t="s">
        <v>13899</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5" t="str">
        <f>VLOOKUP(B1625,SAOM!B$2:O3166,11,0)</f>
        <v>37900-000</v>
      </c>
      <c r="X1625" s="37" t="str">
        <f>VLOOKUP(B1625,SAOM!B$2:Q3166,13,0)</f>
        <v>00:20:0E:10:56:5A</v>
      </c>
      <c r="Y1625" s="15">
        <v>41309</v>
      </c>
      <c r="Z1625" s="13" t="s">
        <v>15231</v>
      </c>
      <c r="AA1625" s="16">
        <v>41309</v>
      </c>
      <c r="AB1625" s="32">
        <v>41310</v>
      </c>
      <c r="AC1625" s="45"/>
      <c r="AD1625" s="16" t="str">
        <f>VLOOKUP(B1625,SAOM!B$2:T3166,16,0)</f>
        <v>-</v>
      </c>
      <c r="AE1625" s="16">
        <f t="shared" si="96"/>
        <v>41399</v>
      </c>
      <c r="AF1625" s="16" t="s">
        <v>4492</v>
      </c>
      <c r="AG1625" s="16"/>
      <c r="AH1625" s="51"/>
      <c r="AI1625" s="120"/>
      <c r="AJ1625" s="120"/>
      <c r="AK1625" s="13"/>
    </row>
    <row r="1626" spans="1:37" s="17" customFormat="1" ht="15.75" customHeight="1">
      <c r="A1626" s="43">
        <v>5210</v>
      </c>
      <c r="B1626" s="225">
        <v>5210</v>
      </c>
      <c r="C1626" s="35">
        <v>5210</v>
      </c>
      <c r="D1626" s="37" t="str">
        <f>VLOOKUP(B1626,SAOM!B$2:H3283,7,0)</f>
        <v>-</v>
      </c>
      <c r="E1626" s="15">
        <v>41253</v>
      </c>
      <c r="F1626" s="15">
        <f t="shared" si="94"/>
        <v>41298</v>
      </c>
      <c r="G1626" s="15">
        <f>VLOOKUP(B1626,SAOM!B$2:D3170,3,0)</f>
        <v>41298</v>
      </c>
      <c r="H1626" s="15">
        <f t="shared" si="95"/>
        <v>41313</v>
      </c>
      <c r="I1626" s="15">
        <v>41306</v>
      </c>
      <c r="J1626" s="12" t="s">
        <v>756</v>
      </c>
      <c r="K1626" s="37" t="str">
        <f>VLOOKUP(B1626,SAOM!B$2:H3167,4,0)</f>
        <v>Paralisado</v>
      </c>
      <c r="L1626" s="12"/>
      <c r="M1626" s="12"/>
      <c r="N1626" s="13" t="s">
        <v>3439</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5"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6"/>
        <v>90</v>
      </c>
      <c r="AF1626" s="16" t="s">
        <v>4492</v>
      </c>
      <c r="AG1626" s="16"/>
      <c r="AH1626" s="51"/>
      <c r="AI1626" s="120"/>
      <c r="AJ1626" s="120"/>
      <c r="AK1626" s="13"/>
    </row>
    <row r="1627" spans="1:37" s="17" customFormat="1" ht="15.75" customHeight="1">
      <c r="A1627" s="43">
        <v>5207</v>
      </c>
      <c r="B1627" s="225">
        <v>5207</v>
      </c>
      <c r="C1627" s="35">
        <v>5207</v>
      </c>
      <c r="D1627" s="37" t="str">
        <f>VLOOKUP(B1627,SAOM!B$2:H3284,7,0)</f>
        <v>-</v>
      </c>
      <c r="E1627" s="15">
        <v>41253</v>
      </c>
      <c r="F1627" s="15">
        <f t="shared" si="94"/>
        <v>41298</v>
      </c>
      <c r="G1627" s="15">
        <f>VLOOKUP(B1627,SAOM!B$2:D3171,3,0)</f>
        <v>41298</v>
      </c>
      <c r="H1627" s="15">
        <f t="shared" si="95"/>
        <v>41313</v>
      </c>
      <c r="I1627" s="15">
        <v>41306</v>
      </c>
      <c r="J1627" s="12" t="s">
        <v>756</v>
      </c>
      <c r="K1627" s="37" t="str">
        <f>VLOOKUP(B1627,SAOM!B$2:H3168,4,0)</f>
        <v>Paralisado</v>
      </c>
      <c r="L1627" s="12"/>
      <c r="M1627" s="12"/>
      <c r="N1627" s="13" t="s">
        <v>8816</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5" t="str">
        <f>VLOOKUP(B1627,SAOM!B$2:O3168,11,0)</f>
        <v>39478-000</v>
      </c>
      <c r="X1627" s="37" t="str">
        <f>VLOOKUP(B1627,SAOM!B$2:Q3168,13,0)</f>
        <v>-</v>
      </c>
      <c r="Y1627" s="15"/>
      <c r="Z1627" s="13"/>
      <c r="AA1627" s="16"/>
      <c r="AB1627" s="32" t="e">
        <f>VLOOKUP(C1627,Relatorios!A$3:B2398,2,0)</f>
        <v>#N/A</v>
      </c>
      <c r="AC1627" s="45"/>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6"/>
        <v>90</v>
      </c>
      <c r="AF1627" s="16" t="s">
        <v>4492</v>
      </c>
      <c r="AG1627" s="16"/>
      <c r="AH1627" s="51"/>
      <c r="AI1627" s="120"/>
      <c r="AJ1627" s="120"/>
      <c r="AK1627" s="13"/>
    </row>
    <row r="1628" spans="1:37" s="17" customFormat="1" ht="15.75" customHeight="1">
      <c r="A1628" s="43">
        <v>5208</v>
      </c>
      <c r="B1628" s="225">
        <v>5208</v>
      </c>
      <c r="C1628" s="35">
        <v>5208</v>
      </c>
      <c r="D1628" s="37" t="str">
        <f>VLOOKUP(B1628,SAOM!B$2:H3285,7,0)</f>
        <v>-</v>
      </c>
      <c r="E1628" s="15">
        <v>41253</v>
      </c>
      <c r="F1628" s="15">
        <f t="shared" si="94"/>
        <v>41298</v>
      </c>
      <c r="G1628" s="15">
        <f>VLOOKUP(B1628,SAOM!B$2:D3172,3,0)</f>
        <v>41298</v>
      </c>
      <c r="H1628" s="15">
        <f t="shared" si="95"/>
        <v>41313</v>
      </c>
      <c r="I1628" s="15">
        <v>41306</v>
      </c>
      <c r="J1628" s="12" t="s">
        <v>756</v>
      </c>
      <c r="K1628" s="37" t="str">
        <f>VLOOKUP(B1628,SAOM!B$2:H3169,4,0)</f>
        <v>Paralisado</v>
      </c>
      <c r="L1628" s="12"/>
      <c r="M1628" s="12"/>
      <c r="N1628" s="13" t="s">
        <v>8816</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5" t="str">
        <f>VLOOKUP(B1628,SAOM!B$2:O3169,11,0)</f>
        <v>39478-000</v>
      </c>
      <c r="X1628" s="37" t="str">
        <f>VLOOKUP(B1628,SAOM!B$2:Q3169,13,0)</f>
        <v>-</v>
      </c>
      <c r="Y1628" s="15"/>
      <c r="Z1628" s="13"/>
      <c r="AA1628" s="16"/>
      <c r="AB1628" s="32" t="e">
        <f>VLOOKUP(C1628,Relatorios!A$3:B2399,2,0)</f>
        <v>#N/A</v>
      </c>
      <c r="AC1628" s="45"/>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6"/>
        <v>90</v>
      </c>
      <c r="AF1628" s="16" t="s">
        <v>4492</v>
      </c>
      <c r="AG1628" s="16"/>
      <c r="AH1628" s="51"/>
      <c r="AI1628" s="120"/>
      <c r="AJ1628" s="120"/>
      <c r="AK1628" s="13"/>
    </row>
    <row r="1629" spans="1:37" s="17" customFormat="1" ht="15.75" customHeight="1">
      <c r="A1629" s="43">
        <v>5202</v>
      </c>
      <c r="B1629" s="225">
        <v>5202</v>
      </c>
      <c r="C1629" s="35">
        <v>5202</v>
      </c>
      <c r="D1629" s="37" t="str">
        <f>VLOOKUP(B1629,SAOM!B$2:H3286,7,0)</f>
        <v>-</v>
      </c>
      <c r="E1629" s="15">
        <v>41253</v>
      </c>
      <c r="F1629" s="15">
        <f t="shared" ref="F1629:F1648" si="97">E1629+45</f>
        <v>41298</v>
      </c>
      <c r="G1629" s="15">
        <f>VLOOKUP(B1629,SAOM!B$2:D3173,3,0)</f>
        <v>41298</v>
      </c>
      <c r="H1629" s="15">
        <f t="shared" si="95"/>
        <v>41313</v>
      </c>
      <c r="I1629" s="15">
        <v>41306</v>
      </c>
      <c r="J1629" s="12" t="s">
        <v>756</v>
      </c>
      <c r="K1629" s="37" t="str">
        <f>VLOOKUP(B1629,SAOM!B$2:H3170,4,0)</f>
        <v>Paralisado</v>
      </c>
      <c r="L1629" s="12"/>
      <c r="M1629" s="12"/>
      <c r="N1629" s="13" t="s">
        <v>8816</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5"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6"/>
        <v>90</v>
      </c>
      <c r="AF1629" s="16" t="s">
        <v>4492</v>
      </c>
      <c r="AG1629" s="16"/>
      <c r="AH1629" s="51"/>
      <c r="AI1629" s="120"/>
      <c r="AJ1629" s="120"/>
      <c r="AK1629" s="13"/>
    </row>
    <row r="1630" spans="1:37" s="17" customFormat="1" ht="15.75" customHeight="1">
      <c r="A1630" s="43">
        <v>5203</v>
      </c>
      <c r="B1630" s="35">
        <v>5203</v>
      </c>
      <c r="C1630" s="35">
        <v>5203</v>
      </c>
      <c r="D1630" s="37" t="str">
        <f>VLOOKUP(B1630,SAOM!B$2:H3287,7,0)</f>
        <v>-</v>
      </c>
      <c r="E1630" s="15">
        <v>41253</v>
      </c>
      <c r="F1630" s="15">
        <f t="shared" si="97"/>
        <v>41298</v>
      </c>
      <c r="G1630" s="15">
        <f>VLOOKUP(B1630,SAOM!B$2:D3174,3,0)</f>
        <v>41298</v>
      </c>
      <c r="H1630" s="15">
        <f t="shared" si="95"/>
        <v>41313</v>
      </c>
      <c r="I1630" s="15" t="s">
        <v>497</v>
      </c>
      <c r="J1630" s="12" t="s">
        <v>744</v>
      </c>
      <c r="K1630" s="37" t="str">
        <f>VLOOKUP(B1630,SAOM!B$2:H3171,4,0)</f>
        <v>A agendar</v>
      </c>
      <c r="L1630" s="12" t="s">
        <v>16161</v>
      </c>
      <c r="M1630" s="12" t="s">
        <v>16161</v>
      </c>
      <c r="N1630" s="13" t="s">
        <v>8816</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v>41337</v>
      </c>
      <c r="T1630" s="39" t="str">
        <f>VLOOKUP(B1630,SAOM!B$2:M3171,9,0)</f>
        <v>Maxmiliano Raniery Nascimento Vieira</v>
      </c>
      <c r="U1630" s="15" t="str">
        <f>VLOOKUP(B1630,SAOM!B$2:N3171,10,0)</f>
        <v>Rua Principal, s/n - Lagedinho (Zona Rural)</v>
      </c>
      <c r="V1630" s="39" t="str">
        <f>VLOOKUP(B1630,SAOM!B$2:P3171,12,0)</f>
        <v>(38)3616-4104</v>
      </c>
      <c r="W1630" s="65"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6"/>
        <v>90</v>
      </c>
      <c r="AF1630" s="16" t="s">
        <v>4492</v>
      </c>
      <c r="AG1630" s="16"/>
      <c r="AH1630" s="51"/>
      <c r="AI1630" s="120"/>
      <c r="AJ1630" s="120"/>
      <c r="AK1630" s="13"/>
    </row>
    <row r="1631" spans="1:37" s="17" customFormat="1" ht="15.75" customHeight="1">
      <c r="A1631" s="43">
        <v>5204</v>
      </c>
      <c r="B1631" s="35">
        <v>5204</v>
      </c>
      <c r="C1631" s="35">
        <v>5204</v>
      </c>
      <c r="D1631" s="37" t="str">
        <f>VLOOKUP(B1631,SAOM!B$2:H3288,7,0)</f>
        <v>-</v>
      </c>
      <c r="E1631" s="15">
        <v>41253</v>
      </c>
      <c r="F1631" s="15">
        <f t="shared" si="97"/>
        <v>41298</v>
      </c>
      <c r="G1631" s="15">
        <f>VLOOKUP(B1631,SAOM!B$2:D3175,3,0)</f>
        <v>41298</v>
      </c>
      <c r="H1631" s="15">
        <f t="shared" si="95"/>
        <v>41313</v>
      </c>
      <c r="I1631" s="15" t="s">
        <v>497</v>
      </c>
      <c r="J1631" s="12" t="s">
        <v>744</v>
      </c>
      <c r="K1631" s="37" t="str">
        <f>VLOOKUP(B1631,SAOM!B$2:H3172,4,0)</f>
        <v>A agendar</v>
      </c>
      <c r="L1631" s="12" t="s">
        <v>16161</v>
      </c>
      <c r="M1631" s="12" t="s">
        <v>16161</v>
      </c>
      <c r="N1631" s="13" t="s">
        <v>8816</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v>41337</v>
      </c>
      <c r="T1631" s="39" t="str">
        <f>VLOOKUP(B1631,SAOM!B$2:M3172,9,0)</f>
        <v>Daniel Douglas Custódio Araújo</v>
      </c>
      <c r="U1631" s="15" t="str">
        <f>VLOOKUP(B1631,SAOM!B$2:N3172,10,0)</f>
        <v>Rua Principal, s/n - Horizonte do Gama (Zona Rural)</v>
      </c>
      <c r="V1631" s="39" t="str">
        <f>VLOOKUP(B1631,SAOM!B$2:P3172,12,0)</f>
        <v>(38)3616-3800</v>
      </c>
      <c r="W1631" s="65"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6"/>
        <v>90</v>
      </c>
      <c r="AF1631" s="16" t="s">
        <v>4492</v>
      </c>
      <c r="AG1631" s="16"/>
      <c r="AH1631" s="51"/>
      <c r="AI1631" s="120"/>
      <c r="AJ1631" s="120"/>
      <c r="AK1631" s="13"/>
    </row>
    <row r="1632" spans="1:37" s="17" customFormat="1" ht="15.75" customHeight="1">
      <c r="A1632" s="43">
        <v>5205</v>
      </c>
      <c r="B1632" s="225">
        <v>5205</v>
      </c>
      <c r="C1632" s="35">
        <v>5205</v>
      </c>
      <c r="D1632" s="37" t="str">
        <f>VLOOKUP(B1632,SAOM!B$2:H3289,7,0)</f>
        <v>-</v>
      </c>
      <c r="E1632" s="15">
        <v>41253</v>
      </c>
      <c r="F1632" s="15">
        <f t="shared" si="97"/>
        <v>41298</v>
      </c>
      <c r="G1632" s="15">
        <f>VLOOKUP(B1632,SAOM!B$2:D3176,3,0)</f>
        <v>41298</v>
      </c>
      <c r="H1632" s="15">
        <f t="shared" si="95"/>
        <v>41313</v>
      </c>
      <c r="I1632" s="15">
        <v>41306</v>
      </c>
      <c r="J1632" s="12" t="s">
        <v>756</v>
      </c>
      <c r="K1632" s="37" t="str">
        <f>VLOOKUP(B1632,SAOM!B$2:H3173,4,0)</f>
        <v>Paralisado</v>
      </c>
      <c r="L1632" s="12"/>
      <c r="M1632" s="12"/>
      <c r="N1632" s="13" t="s">
        <v>8816</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5" t="str">
        <f>VLOOKUP(B1632,SAOM!B$2:O3173,11,0)</f>
        <v>39478-000</v>
      </c>
      <c r="X1632" s="37" t="str">
        <f>VLOOKUP(B1632,SAOM!B$2:Q3173,13,0)</f>
        <v>-</v>
      </c>
      <c r="Y1632" s="15"/>
      <c r="Z1632" s="13"/>
      <c r="AA1632" s="16"/>
      <c r="AB1632" s="32" t="e">
        <f>VLOOKUP(C1632,Relatorios!A$3:B2403,2,0)</f>
        <v>#N/A</v>
      </c>
      <c r="AC1632" s="45"/>
      <c r="AD1632" s="16" t="str">
        <f>VLOOKUP(B1632,SAOM!B$2:T3173,16,0)</f>
        <v>01/02/2013 15:01:41 	Fernando La Rocca Junior 	GCR: Conforme operadora não está sendo possível contato com o cliente com os telefones disponibilizados no Portal. Caso seja confirmado, informar novo telefone no Portal para realizarem o contato.  	Pendê</v>
      </c>
      <c r="AE1632" s="16">
        <f t="shared" si="96"/>
        <v>90</v>
      </c>
      <c r="AF1632" s="16" t="s">
        <v>4492</v>
      </c>
      <c r="AG1632" s="16"/>
      <c r="AH1632" s="51"/>
      <c r="AI1632" s="120"/>
      <c r="AJ1632" s="120"/>
      <c r="AK1632" s="13"/>
    </row>
    <row r="1633" spans="1:37" s="17" customFormat="1" ht="15.75" customHeight="1">
      <c r="A1633" s="43">
        <v>5206</v>
      </c>
      <c r="B1633" s="225">
        <v>5206</v>
      </c>
      <c r="C1633" s="35">
        <v>5206</v>
      </c>
      <c r="D1633" s="37" t="str">
        <f>VLOOKUP(B1633,SAOM!B$2:H3290,7,0)</f>
        <v>-</v>
      </c>
      <c r="E1633" s="15">
        <v>41253</v>
      </c>
      <c r="F1633" s="15">
        <f t="shared" si="97"/>
        <v>41298</v>
      </c>
      <c r="G1633" s="15">
        <f>VLOOKUP(B1633,SAOM!B$2:D3177,3,0)</f>
        <v>41298</v>
      </c>
      <c r="H1633" s="15">
        <f t="shared" si="95"/>
        <v>41313</v>
      </c>
      <c r="I1633" s="15">
        <v>41306</v>
      </c>
      <c r="J1633" s="12" t="s">
        <v>756</v>
      </c>
      <c r="K1633" s="37" t="str">
        <f>VLOOKUP(B1633,SAOM!B$2:H3174,4,0)</f>
        <v>Paralisado</v>
      </c>
      <c r="L1633" s="12"/>
      <c r="M1633" s="12"/>
      <c r="N1633" s="13" t="s">
        <v>8816</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5" t="str">
        <f>VLOOKUP(B1633,SAOM!B$2:O3174,11,0)</f>
        <v>39478-000</v>
      </c>
      <c r="X1633" s="37" t="str">
        <f>VLOOKUP(B1633,SAOM!B$2:Q3174,13,0)</f>
        <v>-</v>
      </c>
      <c r="Y1633" s="15"/>
      <c r="Z1633" s="13"/>
      <c r="AA1633" s="16"/>
      <c r="AB1633" s="32" t="e">
        <f>VLOOKUP(C1633,Relatorios!A$3:B2404,2,0)</f>
        <v>#N/A</v>
      </c>
      <c r="AC1633" s="45"/>
      <c r="AD1633" s="16" t="str">
        <f>VLOOKUP(B1633,SAOM!B$2:T3174,16,0)</f>
        <v>01/02/2013 15:27:51 	Maria da Graças Domingos 	GCR: Favor verificar pendência referente a telefone de contato e alterar a OS.  	Pendência Ativação Confirmada
01/02/2013 14:49:30 	Verônica Bruna Barroso 	Favor adicionar novo telefone para contato: 38</v>
      </c>
      <c r="AE1633" s="16">
        <f t="shared" si="96"/>
        <v>90</v>
      </c>
      <c r="AF1633" s="16" t="s">
        <v>4492</v>
      </c>
      <c r="AG1633" s="16"/>
      <c r="AH1633" s="51"/>
      <c r="AI1633" s="120"/>
      <c r="AJ1633" s="120"/>
      <c r="AK1633" s="13"/>
    </row>
    <row r="1634" spans="1:37" s="17" customFormat="1" ht="15.75" customHeight="1">
      <c r="A1634" s="43">
        <v>5201</v>
      </c>
      <c r="B1634" s="35">
        <v>5201</v>
      </c>
      <c r="C1634" s="35">
        <v>5201</v>
      </c>
      <c r="D1634" s="37" t="str">
        <f>VLOOKUP(B1634,SAOM!B$2:H3291,7,0)</f>
        <v>-</v>
      </c>
      <c r="E1634" s="15">
        <v>41253</v>
      </c>
      <c r="F1634" s="15">
        <v>41309</v>
      </c>
      <c r="G1634" s="15">
        <f>VLOOKUP(B1634,SAOM!B$2:D3178,3,0)</f>
        <v>41309</v>
      </c>
      <c r="H1634" s="15">
        <f t="shared" si="95"/>
        <v>41324</v>
      </c>
      <c r="I1634" s="15">
        <v>41306</v>
      </c>
      <c r="J1634" s="12" t="s">
        <v>1406</v>
      </c>
      <c r="K1634" s="37" t="str">
        <f>VLOOKUP(B1634,SAOM!B$2:H3175,4,0)</f>
        <v>A agendar</v>
      </c>
      <c r="L1634" s="12" t="s">
        <v>497</v>
      </c>
      <c r="M1634" s="12" t="s">
        <v>497</v>
      </c>
      <c r="N1634" s="13" t="s">
        <v>12722</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 xml:space="preserve"> Rua Pantana, 25  - centro</v>
      </c>
      <c r="V1634" s="39" t="str">
        <f>VLOOKUP(B1634,SAOM!B$2:P3175,12,0)</f>
        <v>(31) 3533-6100</v>
      </c>
      <c r="W1634" s="65" t="str">
        <f>VLOOKUP(B1634,SAOM!B$2:O3175,11,0)</f>
        <v>32400-000</v>
      </c>
      <c r="X1634" s="37" t="str">
        <f>VLOOKUP(B1634,SAOM!B$2:Q3175,13,0)</f>
        <v>-</v>
      </c>
      <c r="Y1634" s="15"/>
      <c r="Z1634" s="13"/>
      <c r="AA1634" s="16"/>
      <c r="AB1634" s="32" t="e">
        <f>VLOOKUP(C1634,Relatorios!A$3:B2405,2,0)</f>
        <v>#N/A</v>
      </c>
      <c r="AC1634" s="45"/>
      <c r="AD1634" s="16" t="str">
        <f>VLOOKUP(B1634,SAOM!B$2:T3175,16,0)</f>
        <v>21/02/2013 11:06:59 	Ivan Santos 	  	Solicitação Cancelada
04/02/2013 14:34:30 	Ivan Santos 	Endereço confirmado.Rua Pantana, 25  	Pendência Ativação Resolvida
01/02/2013 15:00:45 	Fernando La Rocca Junior 	GCR: Conforme operadora o endereço para</v>
      </c>
      <c r="AE1634" s="16">
        <f t="shared" si="96"/>
        <v>90</v>
      </c>
      <c r="AF1634" s="16" t="s">
        <v>4492</v>
      </c>
      <c r="AG1634" s="16"/>
      <c r="AH1634" s="51"/>
      <c r="AI1634" s="120"/>
      <c r="AJ1634" s="120"/>
      <c r="AK1634" s="13"/>
    </row>
    <row r="1635" spans="1:37" s="17" customFormat="1" ht="15.75" customHeight="1">
      <c r="A1635" s="43">
        <v>5200</v>
      </c>
      <c r="B1635" s="35">
        <v>5200</v>
      </c>
      <c r="C1635" s="35">
        <v>5200</v>
      </c>
      <c r="D1635" s="37" t="str">
        <f>VLOOKUP(B1635,SAOM!B$2:H3292,7,0)</f>
        <v>-</v>
      </c>
      <c r="E1635" s="15">
        <v>41253</v>
      </c>
      <c r="F1635" s="15">
        <f t="shared" si="97"/>
        <v>41298</v>
      </c>
      <c r="G1635" s="15">
        <f>VLOOKUP(B1635,SAOM!B$2:D3179,3,0)</f>
        <v>41298</v>
      </c>
      <c r="H1635" s="15">
        <f t="shared" si="95"/>
        <v>41313</v>
      </c>
      <c r="I1635" s="15" t="s">
        <v>497</v>
      </c>
      <c r="J1635" s="12" t="s">
        <v>744</v>
      </c>
      <c r="K1635" s="37" t="str">
        <f>VLOOKUP(B1635,SAOM!B$2:H3176,4,0)</f>
        <v>Agendado</v>
      </c>
      <c r="L1635" s="12" t="s">
        <v>495</v>
      </c>
      <c r="M1635" s="12" t="s">
        <v>495</v>
      </c>
      <c r="N1635" s="13" t="s">
        <v>12722</v>
      </c>
      <c r="O1635" s="13" t="str">
        <f>VLOOKUP(N1635,Coordenadas!B$2:C2482,2,0)</f>
        <v>CENTRO</v>
      </c>
      <c r="P1635" s="13" t="str">
        <f>VLOOKUP(N1635,Coordenadas!B$2:D2482,3,0)</f>
        <v xml:space="preserve"> 20° 1'9.96"S</v>
      </c>
      <c r="Q1635" s="13" t="str">
        <f>VLOOKUP(N1635,Coordenadas!B$2:E2482,4,0)</f>
        <v xml:space="preserve"> 44° 3'21.84"O</v>
      </c>
      <c r="R1635" s="37">
        <v>4033</v>
      </c>
      <c r="S1635" s="15">
        <v>41297</v>
      </c>
      <c r="T1635" s="39" t="str">
        <f>VLOOKUP(B1635,SAOM!B$2:M3176,9,0)</f>
        <v>Viviane/Fabiane/Cinthia</v>
      </c>
      <c r="U1635" s="15" t="str">
        <f>VLOOKUP(B1635,SAOM!B$2:N3176,10,0)</f>
        <v>AV. PAU BRASIL. Nº 14 - SERRA DOURADA</v>
      </c>
      <c r="V1635" s="39" t="str">
        <f>VLOOKUP(B1635,SAOM!B$2:P3176,12,0)</f>
        <v>(31) 3599-2037</v>
      </c>
      <c r="W1635" s="65" t="str">
        <f>VLOOKUP(B1635,SAOM!B$2:O3176,11,0)</f>
        <v>32400-000</v>
      </c>
      <c r="X1635" s="37" t="str">
        <f>VLOOKUP(B1635,SAOM!B$2:Q3176,13,0)</f>
        <v>-</v>
      </c>
      <c r="Y1635" s="15"/>
      <c r="Z1635" s="13"/>
      <c r="AA1635" s="16"/>
      <c r="AB1635" s="32" t="e">
        <f>VLOOKUP(C1635,Relatorios!A$3:B2406,2,0)</f>
        <v>#N/A</v>
      </c>
      <c r="AC1635" s="45"/>
      <c r="AD1635" s="16" t="str">
        <f>VLOOKUP(B1635,SAOM!B$2:T3176,16,0)</f>
        <v>-</v>
      </c>
      <c r="AE1635" s="16">
        <f t="shared" si="96"/>
        <v>90</v>
      </c>
      <c r="AF1635" s="16" t="s">
        <v>4492</v>
      </c>
      <c r="AG1635" s="16"/>
      <c r="AH1635" s="51"/>
      <c r="AI1635" s="120"/>
      <c r="AJ1635" s="120"/>
      <c r="AK1635" s="13"/>
    </row>
    <row r="1636" spans="1:37" s="17" customFormat="1" ht="15.75" customHeight="1">
      <c r="A1636" s="43">
        <v>5199</v>
      </c>
      <c r="B1636" s="35">
        <v>5199</v>
      </c>
      <c r="C1636" s="35">
        <v>5199</v>
      </c>
      <c r="D1636" s="37" t="str">
        <f>VLOOKUP(B1636,SAOM!B$2:H3293,7,0)</f>
        <v>-</v>
      </c>
      <c r="E1636" s="15">
        <v>41253</v>
      </c>
      <c r="F1636" s="15">
        <f t="shared" si="97"/>
        <v>41298</v>
      </c>
      <c r="G1636" s="15">
        <f>VLOOKUP(B1636,SAOM!B$2:D3180,3,0)</f>
        <v>41298</v>
      </c>
      <c r="H1636" s="15">
        <f t="shared" si="95"/>
        <v>41313</v>
      </c>
      <c r="I1636" s="15" t="s">
        <v>497</v>
      </c>
      <c r="J1636" s="12" t="s">
        <v>744</v>
      </c>
      <c r="K1636" s="37" t="str">
        <f>VLOOKUP(B1636,SAOM!B$2:H3177,4,0)</f>
        <v>Agendado</v>
      </c>
      <c r="L1636" s="12" t="s">
        <v>495</v>
      </c>
      <c r="M1636" s="12" t="s">
        <v>495</v>
      </c>
      <c r="N1636" s="13" t="s">
        <v>12722</v>
      </c>
      <c r="O1636" s="13" t="str">
        <f>VLOOKUP(N1636,Coordenadas!B$2:C2483,2,0)</f>
        <v>CENTRO</v>
      </c>
      <c r="P1636" s="13" t="str">
        <f>VLOOKUP(N1636,Coordenadas!B$2:D2483,3,0)</f>
        <v xml:space="preserve"> 20° 1'9.96"S</v>
      </c>
      <c r="Q1636" s="13" t="str">
        <f>VLOOKUP(N1636,Coordenadas!B$2:E2483,4,0)</f>
        <v xml:space="preserve"> 44° 3'21.84"O</v>
      </c>
      <c r="R1636" s="37">
        <v>4033</v>
      </c>
      <c r="S1636" s="15">
        <v>41297</v>
      </c>
      <c r="T1636" s="39" t="str">
        <f>VLOOKUP(B1636,SAOM!B$2:M3177,9,0)</f>
        <v>Valeria</v>
      </c>
      <c r="U1636" s="15" t="str">
        <f>VLOOKUP(B1636,SAOM!B$2:N3177,10,0)</f>
        <v>RUA SEIS, Nº 150 - RECANTO DA LAGOA</v>
      </c>
      <c r="V1636" s="39" t="str">
        <f>VLOOKUP(B1636,SAOM!B$2:P3177,12,0)</f>
        <v>(31) 3599-5311</v>
      </c>
      <c r="W1636" s="65" t="str">
        <f>VLOOKUP(B1636,SAOM!B$2:O3177,11,0)</f>
        <v>32400-000</v>
      </c>
      <c r="X1636" s="37" t="str">
        <f>VLOOKUP(B1636,SAOM!B$2:Q3177,13,0)</f>
        <v>-</v>
      </c>
      <c r="Y1636" s="15"/>
      <c r="Z1636" s="13"/>
      <c r="AA1636" s="16"/>
      <c r="AB1636" s="32" t="e">
        <f>VLOOKUP(C1636,Relatorios!A$3:B2407,2,0)</f>
        <v>#N/A</v>
      </c>
      <c r="AC1636" s="45"/>
      <c r="AD1636" s="16" t="str">
        <f>VLOOKUP(B1636,SAOM!B$2:T3177,16,0)</f>
        <v>-</v>
      </c>
      <c r="AE1636" s="16">
        <f t="shared" si="96"/>
        <v>90</v>
      </c>
      <c r="AF1636" s="16" t="s">
        <v>4492</v>
      </c>
      <c r="AG1636" s="16"/>
      <c r="AH1636" s="51"/>
      <c r="AI1636" s="120"/>
      <c r="AJ1636" s="120"/>
      <c r="AK1636" s="13"/>
    </row>
    <row r="1637" spans="1:37" s="17" customFormat="1" ht="15.75" customHeight="1">
      <c r="A1637" s="43">
        <v>5198</v>
      </c>
      <c r="B1637" s="35">
        <v>5198</v>
      </c>
      <c r="C1637" s="35">
        <v>5198</v>
      </c>
      <c r="D1637" s="37" t="str">
        <f>VLOOKUP(B1637,SAOM!B$2:H3294,7,0)</f>
        <v>-</v>
      </c>
      <c r="E1637" s="15">
        <v>41253</v>
      </c>
      <c r="F1637" s="15">
        <f t="shared" si="97"/>
        <v>41298</v>
      </c>
      <c r="G1637" s="15">
        <v>41313</v>
      </c>
      <c r="H1637" s="15">
        <f t="shared" si="95"/>
        <v>41313</v>
      </c>
      <c r="I1637" s="15">
        <v>41299</v>
      </c>
      <c r="J1637" s="12" t="s">
        <v>12443</v>
      </c>
      <c r="K1637" s="37" t="str">
        <f>VLOOKUP(B1637,SAOM!B$2:H3178,4,0)</f>
        <v>Agendado</v>
      </c>
      <c r="L1637" s="12" t="s">
        <v>495</v>
      </c>
      <c r="M1637" s="12" t="s">
        <v>495</v>
      </c>
      <c r="N1637" s="13" t="s">
        <v>12722</v>
      </c>
      <c r="O1637" s="13" t="str">
        <f>VLOOKUP(N1637,Coordenadas!B$2:C2484,2,0)</f>
        <v>CENTRO</v>
      </c>
      <c r="P1637" s="13" t="str">
        <f>VLOOKUP(N1637,Coordenadas!B$2:D2484,3,0)</f>
        <v xml:space="preserve"> 20° 1'9.96"S</v>
      </c>
      <c r="Q1637" s="13" t="str">
        <f>VLOOKUP(N1637,Coordenadas!B$2:E2484,4,0)</f>
        <v xml:space="preserve"> 44° 3'21.84"O</v>
      </c>
      <c r="R1637" s="37">
        <v>4033</v>
      </c>
      <c r="S1637" s="15">
        <v>41297</v>
      </c>
      <c r="T1637" s="39" t="str">
        <f>VLOOKUP(B1637,SAOM!B$2:M3178,9,0)</f>
        <v>Sheila/Macislei/Eder</v>
      </c>
      <c r="U1637" s="15" t="str">
        <f>VLOOKUP(B1637,SAOM!B$2:N3178,10,0)</f>
        <v xml:space="preserve"> RUA CARMEM SILVA GUIMARÃES, Nº 71  ? WASHINGTON PIRES</v>
      </c>
      <c r="V1637" s="39" t="str">
        <f>VLOOKUP(B1637,SAOM!B$2:P3178,12,0)</f>
        <v>(31) 3533-6113</v>
      </c>
      <c r="W1637" s="65" t="str">
        <f>VLOOKUP(B1637,SAOM!B$2:O3178,11,0)</f>
        <v>32400-000</v>
      </c>
      <c r="X1637" s="37" t="str">
        <f>VLOOKUP(B1637,SAOM!B$2:Q3178,13,0)</f>
        <v>-</v>
      </c>
      <c r="Y1637" s="15"/>
      <c r="Z1637" s="13"/>
      <c r="AA1637" s="16"/>
      <c r="AB1637" s="32" t="e">
        <f>VLOOKUP(C1637,Relatorios!A$3:B2408,2,0)</f>
        <v>#N/A</v>
      </c>
      <c r="AC1637" s="45"/>
      <c r="AD1637" s="16" t="str">
        <f>VLOOKUP(B1637,SAOM!B$2:T3178,16,0)</f>
        <v>29/01/2013 08:22:33 	Ivan Santos 	Atualizado.  	Pendência Ativação Resolvida
25/01/2013 15:52:10 	Hernan Martins Alves 	Endereço correto é RUA CARMEM SILVA GUIMARÃES, Nº 71 - WASHINGTON PIRES   	Pendência Ativação</v>
      </c>
      <c r="AE1637" s="16">
        <f t="shared" si="96"/>
        <v>90</v>
      </c>
      <c r="AF1637" s="16" t="s">
        <v>4492</v>
      </c>
      <c r="AG1637" s="16"/>
      <c r="AH1637" s="51"/>
      <c r="AI1637" s="120"/>
      <c r="AJ1637" s="120"/>
      <c r="AK1637" s="13"/>
    </row>
    <row r="1638" spans="1:37" s="17" customFormat="1" ht="15.75" customHeight="1">
      <c r="A1638" s="43">
        <v>5196</v>
      </c>
      <c r="B1638" s="35">
        <v>5196</v>
      </c>
      <c r="C1638" s="35">
        <v>5196</v>
      </c>
      <c r="D1638" s="37" t="str">
        <f>VLOOKUP(B1638,SAOM!B$2:H3295,7,0)</f>
        <v>-</v>
      </c>
      <c r="E1638" s="15">
        <v>41253</v>
      </c>
      <c r="F1638" s="15">
        <f t="shared" si="97"/>
        <v>41298</v>
      </c>
      <c r="G1638" s="15">
        <v>41313</v>
      </c>
      <c r="H1638" s="15">
        <f t="shared" si="95"/>
        <v>41313</v>
      </c>
      <c r="I1638" s="15">
        <v>41299</v>
      </c>
      <c r="J1638" s="12" t="s">
        <v>12443</v>
      </c>
      <c r="K1638" s="37" t="str">
        <f>VLOOKUP(B1638,SAOM!B$2:H3179,4,0)</f>
        <v>Agendado</v>
      </c>
      <c r="L1638" s="12" t="s">
        <v>495</v>
      </c>
      <c r="M1638" s="12" t="s">
        <v>495</v>
      </c>
      <c r="N1638" s="13" t="s">
        <v>12722</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5" t="str">
        <f>VLOOKUP(B1638,SAOM!B$2:O3179,11,0)</f>
        <v>32400-000</v>
      </c>
      <c r="X1638" s="37" t="str">
        <f>VLOOKUP(B1638,SAOM!B$2:Q3179,13,0)</f>
        <v>-</v>
      </c>
      <c r="Y1638" s="15"/>
      <c r="Z1638" s="13"/>
      <c r="AA1638" s="16"/>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6"/>
        <v>90</v>
      </c>
      <c r="AF1638" s="16" t="s">
        <v>4492</v>
      </c>
      <c r="AG1638" s="16"/>
      <c r="AH1638" s="51"/>
      <c r="AI1638" s="120"/>
      <c r="AJ1638" s="120"/>
      <c r="AK1638" s="13"/>
    </row>
    <row r="1639" spans="1:37" s="17" customFormat="1" ht="15.75" customHeight="1">
      <c r="A1639" s="43">
        <v>5197</v>
      </c>
      <c r="B1639" s="35">
        <v>5197</v>
      </c>
      <c r="C1639" s="35">
        <v>5197</v>
      </c>
      <c r="D1639" s="37" t="str">
        <f>VLOOKUP(B1639,SAOM!B$2:H3296,7,0)</f>
        <v>-</v>
      </c>
      <c r="E1639" s="15">
        <v>41253</v>
      </c>
      <c r="F1639" s="15">
        <f t="shared" si="97"/>
        <v>41298</v>
      </c>
      <c r="G1639" s="15">
        <f>VLOOKUP(B1639,SAOM!B$2:D3183,3,0)</f>
        <v>41298</v>
      </c>
      <c r="H1639" s="15">
        <f t="shared" si="95"/>
        <v>41313</v>
      </c>
      <c r="I1639" s="15" t="s">
        <v>497</v>
      </c>
      <c r="J1639" s="12" t="s">
        <v>744</v>
      </c>
      <c r="K1639" s="37" t="str">
        <f>VLOOKUP(B1639,SAOM!B$2:H3180,4,0)</f>
        <v>Agendado</v>
      </c>
      <c r="L1639" s="12" t="s">
        <v>495</v>
      </c>
      <c r="M1639" s="12" t="s">
        <v>495</v>
      </c>
      <c r="N1639" s="13" t="s">
        <v>12722</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5" t="str">
        <f>VLOOKUP(B1639,SAOM!B$2:O3180,11,0)</f>
        <v>32400-000</v>
      </c>
      <c r="X1639" s="37" t="str">
        <f>VLOOKUP(B1639,SAOM!B$2:Q3180,13,0)</f>
        <v>-</v>
      </c>
      <c r="Y1639" s="15"/>
      <c r="Z1639" s="13"/>
      <c r="AA1639" s="16"/>
      <c r="AB1639" s="32" t="e">
        <f>VLOOKUP(C1639,Relatorios!A$3:B2410,2,0)</f>
        <v>#N/A</v>
      </c>
      <c r="AC1639" s="45"/>
      <c r="AD1639" s="16" t="str">
        <f>VLOOKUP(B1639,SAOM!B$2:T3180,16,0)</f>
        <v>-</v>
      </c>
      <c r="AE1639" s="16">
        <f t="shared" si="96"/>
        <v>90</v>
      </c>
      <c r="AF1639" s="16" t="s">
        <v>4492</v>
      </c>
      <c r="AG1639" s="16"/>
      <c r="AH1639" s="51"/>
      <c r="AI1639" s="120"/>
      <c r="AJ1639" s="120"/>
      <c r="AK1639" s="13"/>
    </row>
    <row r="1640" spans="1:37" s="17" customFormat="1" ht="15.75" customHeight="1">
      <c r="A1640" s="43">
        <v>5195</v>
      </c>
      <c r="B1640" s="35">
        <v>5195</v>
      </c>
      <c r="C1640" s="35">
        <v>5195</v>
      </c>
      <c r="D1640" s="37" t="str">
        <f>VLOOKUP(B1640,SAOM!B$2:H3297,7,0)</f>
        <v>-</v>
      </c>
      <c r="E1640" s="15">
        <v>41253</v>
      </c>
      <c r="F1640" s="15">
        <f t="shared" si="97"/>
        <v>41298</v>
      </c>
      <c r="G1640" s="15">
        <f>VLOOKUP(B1640,SAOM!B$2:D3184,3,0)</f>
        <v>41298</v>
      </c>
      <c r="H1640" s="15">
        <f t="shared" si="95"/>
        <v>41313</v>
      </c>
      <c r="I1640" s="15" t="s">
        <v>497</v>
      </c>
      <c r="J1640" s="12" t="s">
        <v>744</v>
      </c>
      <c r="K1640" s="37" t="str">
        <f>VLOOKUP(B1640,SAOM!B$2:H3181,4,0)</f>
        <v>Agendado</v>
      </c>
      <c r="L1640" s="12" t="s">
        <v>495</v>
      </c>
      <c r="M1640" s="12" t="s">
        <v>495</v>
      </c>
      <c r="N1640" s="13" t="s">
        <v>12722</v>
      </c>
      <c r="O1640" s="13" t="str">
        <f>VLOOKUP(N1640,Coordenadas!B$2:C2487,2,0)</f>
        <v>CENTRO</v>
      </c>
      <c r="P1640" s="13" t="str">
        <f>VLOOKUP(N1640,Coordenadas!B$2:D2487,3,0)</f>
        <v xml:space="preserve"> 20° 1'9.96"S</v>
      </c>
      <c r="Q1640" s="13" t="str">
        <f>VLOOKUP(N1640,Coordenadas!B$2:E2487,4,0)</f>
        <v xml:space="preserve"> 44° 3'21.84"O</v>
      </c>
      <c r="R1640" s="37">
        <v>4033</v>
      </c>
      <c r="S1640" s="15">
        <v>41297</v>
      </c>
      <c r="T1640" s="39" t="str">
        <f>VLOOKUP(B1640,SAOM!B$2:M3181,9,0)</f>
        <v>Alice</v>
      </c>
      <c r="U1640" s="15" t="str">
        <f>VLOOKUP(B1640,SAOM!B$2:N3181,10,0)</f>
        <v xml:space="preserve">R PRINCESA IZABEL, Nº 25 -  PARQUE ELIZABETH </v>
      </c>
      <c r="V1640" s="39" t="str">
        <f>VLOOKUP(B1640,SAOM!B$2:P3181,12,0)</f>
        <v>(31) 3533-6136</v>
      </c>
      <c r="W1640" s="65" t="str">
        <f>VLOOKUP(B1640,SAOM!B$2:O3181,11,0)</f>
        <v>32400-000</v>
      </c>
      <c r="X1640" s="37" t="str">
        <f>VLOOKUP(B1640,SAOM!B$2:Q3181,13,0)</f>
        <v>-</v>
      </c>
      <c r="Y1640" s="15"/>
      <c r="Z1640" s="13"/>
      <c r="AA1640" s="16"/>
      <c r="AB1640" s="32" t="e">
        <f>VLOOKUP(C1640,Relatorios!A$3:B2411,2,0)</f>
        <v>#N/A</v>
      </c>
      <c r="AC1640" s="45"/>
      <c r="AD1640" s="16" t="str">
        <f>VLOOKUP(B1640,SAOM!B$2:T3181,16,0)</f>
        <v>-</v>
      </c>
      <c r="AE1640" s="16">
        <f t="shared" si="96"/>
        <v>90</v>
      </c>
      <c r="AF1640" s="16" t="s">
        <v>4492</v>
      </c>
      <c r="AG1640" s="16"/>
      <c r="AH1640" s="51"/>
      <c r="AI1640" s="120"/>
      <c r="AJ1640" s="120"/>
      <c r="AK1640" s="13"/>
    </row>
    <row r="1641" spans="1:37" s="17" customFormat="1" ht="15.75" customHeight="1">
      <c r="A1641" s="43">
        <v>5194</v>
      </c>
      <c r="B1641" s="35">
        <v>5194</v>
      </c>
      <c r="C1641" s="35">
        <v>5194</v>
      </c>
      <c r="D1641" s="37" t="str">
        <f>VLOOKUP(B1641,SAOM!B$2:H3298,7,0)</f>
        <v>-</v>
      </c>
      <c r="E1641" s="15">
        <v>41253</v>
      </c>
      <c r="F1641" s="15">
        <f t="shared" si="97"/>
        <v>41298</v>
      </c>
      <c r="G1641" s="15">
        <v>41313</v>
      </c>
      <c r="H1641" s="15">
        <f t="shared" si="95"/>
        <v>41313</v>
      </c>
      <c r="I1641" s="15">
        <v>41299</v>
      </c>
      <c r="J1641" s="12" t="s">
        <v>12443</v>
      </c>
      <c r="K1641" s="37" t="str">
        <f>VLOOKUP(B1641,SAOM!B$2:H3182,4,0)</f>
        <v>Agendado</v>
      </c>
      <c r="L1641" s="12" t="s">
        <v>495</v>
      </c>
      <c r="M1641" s="12" t="s">
        <v>495</v>
      </c>
      <c r="N1641" s="13" t="s">
        <v>12722</v>
      </c>
      <c r="O1641" s="13" t="str">
        <f>VLOOKUP(N1641,Coordenadas!B$2:C2488,2,0)</f>
        <v>CENTRO</v>
      </c>
      <c r="P1641" s="13" t="str">
        <f>VLOOKUP(N1641,Coordenadas!B$2:D2488,3,0)</f>
        <v xml:space="preserve"> 20° 1'9.96"S</v>
      </c>
      <c r="Q1641" s="13" t="str">
        <f>VLOOKUP(N1641,Coordenadas!B$2:E2488,4,0)</f>
        <v xml:space="preserve"> 44° 3'21.84"O</v>
      </c>
      <c r="R1641" s="37">
        <v>4033</v>
      </c>
      <c r="S1641" s="15">
        <v>41297</v>
      </c>
      <c r="T1641" s="39" t="str">
        <f>VLOOKUP(B1641,SAOM!B$2:M3182,9,0)</f>
        <v>Wanderson Oliveira de Souza</v>
      </c>
      <c r="U1641" s="15" t="str">
        <f>VLOOKUP(B1641,SAOM!B$2:N3182,10,0)</f>
        <v xml:space="preserve">R BELLA PETRUSCHE , Nº 621 - PALMARES B </v>
      </c>
      <c r="V1641" s="39" t="str">
        <f>VLOOKUP(B1641,SAOM!B$2:P3182,12,0)</f>
        <v>(31) 3599-3786</v>
      </c>
      <c r="W1641" s="65" t="str">
        <f>VLOOKUP(B1641,SAOM!B$2:O3182,11,0)</f>
        <v>32400-000</v>
      </c>
      <c r="X1641" s="37" t="str">
        <f>VLOOKUP(B1641,SAOM!B$2:Q3182,13,0)</f>
        <v>-</v>
      </c>
      <c r="Y1641" s="15"/>
      <c r="Z1641" s="13"/>
      <c r="AA1641" s="16"/>
      <c r="AB1641" s="32" t="e">
        <f>VLOOKUP(C1641,Relatorios!A$3:B2412,2,0)</f>
        <v>#N/A</v>
      </c>
      <c r="AC1641" s="45"/>
      <c r="AD1641" s="16" t="str">
        <f>VLOOKUP(B1641,SAOM!B$2:T3182,16,0)</f>
        <v>28/01/2013 14:02:58 	Ivan Santos 	  	Pendência Ativação Resolvida
25/01/2013 16:17:25 	Hernan Martins Alves 	Endereço correto é RUA BELA PETRUSCHE N° 621 - PALMARES B   	Pendência Ativação</v>
      </c>
      <c r="AE1641" s="16">
        <f t="shared" si="96"/>
        <v>90</v>
      </c>
      <c r="AF1641" s="16" t="s">
        <v>4492</v>
      </c>
      <c r="AG1641" s="16"/>
      <c r="AH1641" s="51"/>
      <c r="AI1641" s="120"/>
      <c r="AJ1641" s="120"/>
      <c r="AK1641" s="13"/>
    </row>
    <row r="1642" spans="1:37" s="17" customFormat="1" ht="15.75" customHeight="1">
      <c r="A1642" s="43">
        <v>5193</v>
      </c>
      <c r="B1642" s="35">
        <v>5193</v>
      </c>
      <c r="C1642" s="35">
        <v>5193</v>
      </c>
      <c r="D1642" s="37" t="str">
        <f>VLOOKUP(B1642,SAOM!B$2:H3299,7,0)</f>
        <v>-</v>
      </c>
      <c r="E1642" s="15">
        <v>41253</v>
      </c>
      <c r="F1642" s="15">
        <f t="shared" si="97"/>
        <v>41298</v>
      </c>
      <c r="G1642" s="15">
        <v>41313</v>
      </c>
      <c r="H1642" s="15">
        <f t="shared" si="95"/>
        <v>41313</v>
      </c>
      <c r="I1642" s="15">
        <v>41299</v>
      </c>
      <c r="J1642" s="12" t="s">
        <v>12443</v>
      </c>
      <c r="K1642" s="37" t="str">
        <f>VLOOKUP(B1642,SAOM!B$2:H3183,4,0)</f>
        <v>A agendar</v>
      </c>
      <c r="L1642" s="12" t="s">
        <v>495</v>
      </c>
      <c r="M1642" s="12" t="s">
        <v>495</v>
      </c>
      <c r="N1642" s="13" t="s">
        <v>12722</v>
      </c>
      <c r="O1642" s="13" t="str">
        <f>VLOOKUP(N1642,Coordenadas!B$2:C2489,2,0)</f>
        <v>CENTRO</v>
      </c>
      <c r="P1642" s="13" t="str">
        <f>VLOOKUP(N1642,Coordenadas!B$2:D2489,3,0)</f>
        <v xml:space="preserve"> 20° 1'9.96"S</v>
      </c>
      <c r="Q1642" s="13" t="str">
        <f>VLOOKUP(N1642,Coordenadas!B$2:E2489,4,0)</f>
        <v xml:space="preserve"> 44° 3'21.84"O</v>
      </c>
      <c r="R1642" s="37">
        <v>4033</v>
      </c>
      <c r="S1642" s="15">
        <v>41297</v>
      </c>
      <c r="T1642" s="39" t="str">
        <f>VLOOKUP(B1642,SAOM!B$2:M3183,9,0)</f>
        <v>Priscila/Leidiane</v>
      </c>
      <c r="U1642" s="15" t="str">
        <f>VLOOKUP(B1642,SAOM!B$2:N3183,10,0)</f>
        <v xml:space="preserve">AV. MINAS GERAIS, 700 - MORADA DA SERRA </v>
      </c>
      <c r="V1642" s="39" t="str">
        <f>VLOOKUP(B1642,SAOM!B$2:P3183,12,0)</f>
        <v>(31) 3533-3730</v>
      </c>
      <c r="W1642" s="65" t="str">
        <f>VLOOKUP(B1642,SAOM!B$2:O3183,11,0)</f>
        <v>32400-000</v>
      </c>
      <c r="X1642" s="37" t="str">
        <f>VLOOKUP(B1642,SAOM!B$2:Q3183,13,0)</f>
        <v>-</v>
      </c>
      <c r="Y1642" s="15"/>
      <c r="Z1642" s="13"/>
      <c r="AA1642" s="16"/>
      <c r="AB1642" s="32" t="e">
        <f>VLOOKUP(C1642,Relatorios!A$3:B2413,2,0)</f>
        <v>#N/A</v>
      </c>
      <c r="AC1642" s="45"/>
      <c r="AD1642" s="16" t="str">
        <f>VLOOKUP(B1642,SAOM!B$2:T3183,16,0)</f>
        <v>28/01/2013 14:55:33 	Ivan Santos 	Atualizado.  	Pendência Ativação Resolvida
25/01/2013 16:18:39 	Hernan Martins Alves 	Número correto da rua é 700.   	Pendência Ativação</v>
      </c>
      <c r="AE1642" s="16">
        <f t="shared" si="96"/>
        <v>90</v>
      </c>
      <c r="AF1642" s="16" t="s">
        <v>4492</v>
      </c>
      <c r="AG1642" s="16"/>
      <c r="AH1642" s="51"/>
      <c r="AI1642" s="120"/>
      <c r="AJ1642" s="120"/>
      <c r="AK1642" s="13"/>
    </row>
    <row r="1643" spans="1:37" s="17" customFormat="1" ht="15.75" customHeight="1">
      <c r="A1643" s="43">
        <v>5192</v>
      </c>
      <c r="B1643" s="35">
        <v>5192</v>
      </c>
      <c r="C1643" s="35">
        <v>5192</v>
      </c>
      <c r="D1643" s="37" t="str">
        <f>VLOOKUP(B1643,SAOM!B$2:H3300,7,0)</f>
        <v>-</v>
      </c>
      <c r="E1643" s="15">
        <v>41253</v>
      </c>
      <c r="F1643" s="15">
        <f t="shared" si="97"/>
        <v>41298</v>
      </c>
      <c r="G1643" s="15">
        <f>VLOOKUP(B1643,SAOM!B$2:D3187,3,0)</f>
        <v>41298</v>
      </c>
      <c r="H1643" s="15">
        <f t="shared" si="95"/>
        <v>41313</v>
      </c>
      <c r="I1643" s="15" t="s">
        <v>497</v>
      </c>
      <c r="J1643" s="12" t="s">
        <v>744</v>
      </c>
      <c r="K1643" s="37" t="str">
        <f>VLOOKUP(B1643,SAOM!B$2:H3184,4,0)</f>
        <v>Agendado</v>
      </c>
      <c r="L1643" s="12" t="s">
        <v>495</v>
      </c>
      <c r="M1643" s="12" t="s">
        <v>495</v>
      </c>
      <c r="N1643" s="13" t="s">
        <v>12722</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5" t="str">
        <f>VLOOKUP(B1643,SAOM!B$2:O3184,11,0)</f>
        <v>32400-000</v>
      </c>
      <c r="X1643" s="37" t="str">
        <f>VLOOKUP(B1643,SAOM!B$2:Q3184,13,0)</f>
        <v>-</v>
      </c>
      <c r="Y1643" s="15"/>
      <c r="Z1643" s="13"/>
      <c r="AA1643" s="16"/>
      <c r="AB1643" s="32" t="e">
        <f>VLOOKUP(C1643,Relatorios!A$3:B2414,2,0)</f>
        <v>#N/A</v>
      </c>
      <c r="AC1643" s="45"/>
      <c r="AD1643" s="16" t="str">
        <f>VLOOKUP(B1643,SAOM!B$2:T3184,16,0)</f>
        <v>-</v>
      </c>
      <c r="AE1643" s="16">
        <f t="shared" si="96"/>
        <v>90</v>
      </c>
      <c r="AF1643" s="16" t="s">
        <v>4492</v>
      </c>
      <c r="AG1643" s="16"/>
      <c r="AH1643" s="51"/>
      <c r="AI1643" s="120"/>
      <c r="AJ1643" s="120"/>
      <c r="AK1643" s="13"/>
    </row>
    <row r="1644" spans="1:37" s="17" customFormat="1" ht="15.75" customHeight="1">
      <c r="A1644" s="43">
        <v>5191</v>
      </c>
      <c r="B1644" s="35">
        <v>5191</v>
      </c>
      <c r="C1644" s="35">
        <v>5191</v>
      </c>
      <c r="D1644" s="37" t="str">
        <f>VLOOKUP(B1644,SAOM!B$2:H3301,7,0)</f>
        <v>-</v>
      </c>
      <c r="E1644" s="15">
        <v>41253</v>
      </c>
      <c r="F1644" s="15">
        <f t="shared" si="97"/>
        <v>41298</v>
      </c>
      <c r="G1644" s="15">
        <v>41313</v>
      </c>
      <c r="H1644" s="15">
        <f t="shared" si="95"/>
        <v>41313</v>
      </c>
      <c r="I1644" s="15">
        <v>41299</v>
      </c>
      <c r="J1644" s="12" t="s">
        <v>12443</v>
      </c>
      <c r="K1644" s="37" t="str">
        <f>VLOOKUP(B1644,SAOM!B$2:H3185,4,0)</f>
        <v>Agendado</v>
      </c>
      <c r="L1644" s="12" t="s">
        <v>495</v>
      </c>
      <c r="M1644" s="12" t="s">
        <v>495</v>
      </c>
      <c r="N1644" s="13" t="s">
        <v>12722</v>
      </c>
      <c r="O1644" s="13" t="str">
        <f>VLOOKUP(N1644,Coordenadas!B$2:C2491,2,0)</f>
        <v>CENTRO</v>
      </c>
      <c r="P1644" s="13" t="str">
        <f>VLOOKUP(N1644,Coordenadas!B$2:D2491,3,0)</f>
        <v xml:space="preserve"> 20° 1'9.96"S</v>
      </c>
      <c r="Q1644" s="13" t="str">
        <f>VLOOKUP(N1644,Coordenadas!B$2:E2491,4,0)</f>
        <v xml:space="preserve"> 44° 3'21.84"O</v>
      </c>
      <c r="R1644" s="37">
        <v>4033</v>
      </c>
      <c r="S1644" s="15">
        <v>41297</v>
      </c>
      <c r="T1644" s="39" t="str">
        <f>VLOOKUP(B1644,SAOM!B$2:M3185,9,0)</f>
        <v>Raquel</v>
      </c>
      <c r="U1644" s="15" t="str">
        <f>VLOOKUP(B1644,SAOM!B$2:N3185,10,0)</f>
        <v>RUA SÃO PEDRO, Nº 171 - MARILANDIA</v>
      </c>
      <c r="V1644" s="39" t="str">
        <f>VLOOKUP(B1644,SAOM!B$2:P3185,12,0)</f>
        <v>(31) 3598-4620</v>
      </c>
      <c r="W1644" s="65" t="str">
        <f>VLOOKUP(B1644,SAOM!B$2:O3185,11,0)</f>
        <v>32400-000</v>
      </c>
      <c r="X1644" s="37" t="str">
        <f>VLOOKUP(B1644,SAOM!B$2:Q3185,13,0)</f>
        <v>-</v>
      </c>
      <c r="Y1644" s="15"/>
      <c r="Z1644" s="13"/>
      <c r="AA1644" s="16"/>
      <c r="AB1644" s="32" t="e">
        <f>VLOOKUP(C1644,Relatorios!A$3:B2415,2,0)</f>
        <v>#N/A</v>
      </c>
      <c r="AC1644" s="45"/>
      <c r="AD1644" s="16" t="str">
        <f>VLOOKUP(B1644,SAOM!B$2:T3185,16,0)</f>
        <v>28/01/2013 14:28:43 	Ivan Santos 	Atualizado.  	Pendência Ativação Resolvida
25/01/2013 16:19:56 	Hernan Martins Alves 	Endereço correto é RUA SÃO PEDRO, Nº 171.   	Pendência Ativação</v>
      </c>
      <c r="AE1644" s="16">
        <f t="shared" si="96"/>
        <v>90</v>
      </c>
      <c r="AF1644" s="16" t="s">
        <v>4492</v>
      </c>
      <c r="AG1644" s="16"/>
      <c r="AH1644" s="51"/>
      <c r="AI1644" s="120"/>
      <c r="AJ1644" s="120"/>
      <c r="AK1644" s="13"/>
    </row>
    <row r="1645" spans="1:37" s="17" customFormat="1" ht="15.75" customHeight="1">
      <c r="A1645" s="43">
        <v>5189</v>
      </c>
      <c r="B1645" s="35">
        <v>5189</v>
      </c>
      <c r="C1645" s="35">
        <v>5189</v>
      </c>
      <c r="D1645" s="37" t="str">
        <f>VLOOKUP(B1645,SAOM!B$2:H3302,7,0)</f>
        <v>-</v>
      </c>
      <c r="E1645" s="15">
        <v>41253</v>
      </c>
      <c r="F1645" s="15">
        <f t="shared" si="97"/>
        <v>41298</v>
      </c>
      <c r="G1645" s="15">
        <v>41313</v>
      </c>
      <c r="H1645" s="15">
        <f t="shared" si="95"/>
        <v>41313</v>
      </c>
      <c r="I1645" s="15">
        <v>41299</v>
      </c>
      <c r="J1645" s="12" t="s">
        <v>12443</v>
      </c>
      <c r="K1645" s="37" t="str">
        <f>VLOOKUP(B1645,SAOM!B$2:H3186,4,0)</f>
        <v>Agendado</v>
      </c>
      <c r="L1645" s="12" t="s">
        <v>495</v>
      </c>
      <c r="M1645" s="12" t="s">
        <v>495</v>
      </c>
      <c r="N1645" s="13" t="s">
        <v>12722</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5"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6"/>
        <v>90</v>
      </c>
      <c r="AF1645" s="16" t="s">
        <v>4492</v>
      </c>
      <c r="AG1645" s="16"/>
      <c r="AH1645" s="51"/>
      <c r="AI1645" s="120"/>
      <c r="AJ1645" s="120"/>
      <c r="AK1645" s="13"/>
    </row>
    <row r="1646" spans="1:37" s="17" customFormat="1" ht="15.75" customHeight="1">
      <c r="A1646" s="43">
        <v>5190</v>
      </c>
      <c r="B1646" s="35">
        <v>5190</v>
      </c>
      <c r="C1646" s="35">
        <v>5190</v>
      </c>
      <c r="D1646" s="37" t="str">
        <f>VLOOKUP(B1646,SAOM!B$2:H3303,7,0)</f>
        <v>-</v>
      </c>
      <c r="E1646" s="15">
        <v>41253</v>
      </c>
      <c r="F1646" s="15">
        <f t="shared" si="97"/>
        <v>41298</v>
      </c>
      <c r="G1646" s="15">
        <v>41313</v>
      </c>
      <c r="H1646" s="15">
        <f t="shared" si="95"/>
        <v>41313</v>
      </c>
      <c r="I1646" s="15">
        <v>41299</v>
      </c>
      <c r="J1646" s="12" t="s">
        <v>12443</v>
      </c>
      <c r="K1646" s="37" t="str">
        <f>VLOOKUP(B1646,SAOM!B$2:H3187,4,0)</f>
        <v>Agendado</v>
      </c>
      <c r="L1646" s="12" t="s">
        <v>495</v>
      </c>
      <c r="M1646" s="12" t="s">
        <v>495</v>
      </c>
      <c r="N1646" s="13" t="s">
        <v>12722</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5" t="str">
        <f>VLOOKUP(B1646,SAOM!B$2:O3187,11,0)</f>
        <v>32400-000</v>
      </c>
      <c r="X1646" s="37" t="str">
        <f>VLOOKUP(B1646,SAOM!B$2:Q3187,13,0)</f>
        <v>-</v>
      </c>
      <c r="Y1646" s="15"/>
      <c r="Z1646" s="13"/>
      <c r="AA1646" s="16"/>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6"/>
        <v>90</v>
      </c>
      <c r="AF1646" s="16" t="s">
        <v>4492</v>
      </c>
      <c r="AG1646" s="16"/>
      <c r="AH1646" s="51"/>
      <c r="AI1646" s="120"/>
      <c r="AJ1646" s="120"/>
      <c r="AK1646" s="13"/>
    </row>
    <row r="1647" spans="1:37" s="17" customFormat="1" ht="15.75" customHeight="1">
      <c r="A1647" s="43">
        <v>5128</v>
      </c>
      <c r="B1647" s="225">
        <v>5128</v>
      </c>
      <c r="C1647" s="35">
        <v>5128</v>
      </c>
      <c r="D1647" s="37" t="str">
        <f>VLOOKUP(B1647,SAOM!B$2:H3304,7,0)</f>
        <v>-</v>
      </c>
      <c r="E1647" s="15">
        <v>41249</v>
      </c>
      <c r="F1647" s="15">
        <f t="shared" si="97"/>
        <v>41294</v>
      </c>
      <c r="G1647" s="15">
        <f>VLOOKUP(B1647,SAOM!B$2:D3191,3,0)</f>
        <v>41294</v>
      </c>
      <c r="H1647" s="15">
        <f t="shared" si="95"/>
        <v>41309</v>
      </c>
      <c r="I1647" s="15">
        <v>41306</v>
      </c>
      <c r="J1647" s="12" t="s">
        <v>756</v>
      </c>
      <c r="K1647" s="37" t="str">
        <f>VLOOKUP(B1647,SAOM!B$2:H3188,4,0)</f>
        <v>Paralisado</v>
      </c>
      <c r="L1647" s="12"/>
      <c r="M1647" s="12"/>
      <c r="N1647" s="13" t="s">
        <v>14030</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5"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6"/>
        <v>90</v>
      </c>
      <c r="AF1647" s="16" t="s">
        <v>4492</v>
      </c>
      <c r="AG1647" s="16"/>
      <c r="AH1647" s="51"/>
      <c r="AI1647" s="120"/>
      <c r="AJ1647" s="120"/>
      <c r="AK1647" s="13"/>
    </row>
    <row r="1648" spans="1:37" s="17" customFormat="1" ht="15.75" customHeight="1">
      <c r="A1648" s="43">
        <v>5875</v>
      </c>
      <c r="B1648" s="35">
        <v>5875</v>
      </c>
      <c r="C1648" s="35">
        <v>5875</v>
      </c>
      <c r="D1648" s="37" t="str">
        <f>VLOOKUP(B1648,SAOM!B$2:H3305,7,0)</f>
        <v>SES-BETE-5875</v>
      </c>
      <c r="E1648" s="15">
        <v>41278</v>
      </c>
      <c r="F1648" s="15">
        <f t="shared" si="97"/>
        <v>41323</v>
      </c>
      <c r="G1648" s="15">
        <f>VLOOKUP(B1648,SAOM!B$2:D3192,3,0)</f>
        <v>41323</v>
      </c>
      <c r="H1648" s="15">
        <f t="shared" si="95"/>
        <v>41338</v>
      </c>
      <c r="I1648" s="15" t="s">
        <v>497</v>
      </c>
      <c r="J1648" s="12" t="s">
        <v>511</v>
      </c>
      <c r="K1648" s="37" t="str">
        <f>VLOOKUP(B1648,SAOM!B$2:H3189,4,0)</f>
        <v>Aceito</v>
      </c>
      <c r="L1648" s="12" t="s">
        <v>676</v>
      </c>
      <c r="M1648" s="12" t="s">
        <v>497</v>
      </c>
      <c r="N1648" s="13" t="s">
        <v>1658</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5" t="str">
        <f>VLOOKUP(B1648,SAOM!B$2:O3189,11,0)</f>
        <v>31540-490</v>
      </c>
      <c r="X1648" s="37" t="str">
        <f>VLOOKUP(B1648,SAOM!B$2:Q3189,13,0)</f>
        <v>00:20:0e:10:59:33</v>
      </c>
      <c r="Y1648" s="15">
        <v>41302</v>
      </c>
      <c r="Z1648" s="55" t="s">
        <v>7092</v>
      </c>
      <c r="AA1648" s="32">
        <v>41302</v>
      </c>
      <c r="AB1648" s="32">
        <v>41302</v>
      </c>
      <c r="AC1648" s="45"/>
      <c r="AD1648" s="16" t="str">
        <f>VLOOKUP(B1648,SAOM!B$2:T3189,16,0)</f>
        <v>Mudança de endereço com a OS 3452.</v>
      </c>
      <c r="AE1648" s="16">
        <f t="shared" si="96"/>
        <v>41392</v>
      </c>
      <c r="AF1648" s="16" t="s">
        <v>4492</v>
      </c>
      <c r="AG1648" s="16"/>
      <c r="AH1648" s="51"/>
      <c r="AI1648" s="120"/>
      <c r="AJ1648" s="120"/>
      <c r="AK1648" s="13"/>
    </row>
  </sheetData>
  <autoFilter ref="A4:AK1648"/>
  <sortState ref="A242:AL417">
    <sortCondition ref="N242:N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2"/>
      <autoFilter ref="A4:AK1648"/>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26"/>
  <sheetViews>
    <sheetView workbookViewId="0">
      <pane ySplit="3" topLeftCell="A113" activePane="bottomLeft" state="frozen"/>
      <selection pane="bottomLeft" activeCell="B116" sqref="B116:M126"/>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4" t="s">
        <v>10007</v>
      </c>
      <c r="C2" s="179">
        <f>2400-C3</f>
        <v>1037</v>
      </c>
    </row>
    <row r="3" spans="2:16" ht="22.5" customHeight="1" thickBot="1">
      <c r="B3" s="164" t="s">
        <v>6905</v>
      </c>
      <c r="C3" s="179">
        <f>COUNTIF(VODANET!J5:J4990,"ACEITO")</f>
        <v>1363</v>
      </c>
      <c r="D3" s="48"/>
      <c r="E3" s="165" t="s">
        <v>7258</v>
      </c>
      <c r="F3" s="223">
        <v>0</v>
      </c>
      <c r="G3" s="48"/>
      <c r="H3" s="165" t="s">
        <v>1432</v>
      </c>
      <c r="I3" s="223">
        <f>SUM(C83:C84)</f>
        <v>6</v>
      </c>
      <c r="J3" s="165" t="s">
        <v>1667</v>
      </c>
      <c r="K3" s="223">
        <f>SUM(D84)</f>
        <v>0</v>
      </c>
      <c r="L3" s="165" t="s">
        <v>12377</v>
      </c>
      <c r="M3" s="223">
        <v>1</v>
      </c>
      <c r="O3" s="27" t="s">
        <v>8144</v>
      </c>
      <c r="P3" s="27">
        <v>2</v>
      </c>
    </row>
    <row r="5" spans="2:16" ht="16.5" customHeight="1">
      <c r="B5" s="102" t="s">
        <v>5963</v>
      </c>
      <c r="C5" s="27">
        <v>1</v>
      </c>
      <c r="E5" s="27">
        <v>2</v>
      </c>
      <c r="G5" s="27">
        <v>3</v>
      </c>
      <c r="I5" s="27">
        <v>4</v>
      </c>
      <c r="M5" s="27">
        <v>5</v>
      </c>
      <c r="N5" s="27" t="s">
        <v>5964</v>
      </c>
    </row>
    <row r="6" spans="2:16" ht="16.5" customHeight="1">
      <c r="B6" s="27" t="s">
        <v>5965</v>
      </c>
      <c r="C6" s="27">
        <v>27</v>
      </c>
      <c r="E6" s="27">
        <v>44</v>
      </c>
      <c r="G6" s="27">
        <v>52</v>
      </c>
      <c r="I6" s="27">
        <v>36</v>
      </c>
      <c r="M6" s="27">
        <v>0</v>
      </c>
      <c r="N6" s="27">
        <f>SUM(C6:M6)</f>
        <v>159</v>
      </c>
    </row>
    <row r="7" spans="2:16" ht="16.5" customHeight="1">
      <c r="B7" s="27" t="s">
        <v>5966</v>
      </c>
      <c r="C7" s="27">
        <v>21</v>
      </c>
      <c r="E7" s="27">
        <v>11</v>
      </c>
      <c r="G7" s="27">
        <v>30</v>
      </c>
      <c r="I7" s="27">
        <v>37</v>
      </c>
      <c r="M7" s="27">
        <v>15</v>
      </c>
      <c r="N7" s="27">
        <f>SUM(C7:M7)</f>
        <v>114</v>
      </c>
    </row>
    <row r="8" spans="2:16" ht="16.5" customHeight="1">
      <c r="B8" s="27" t="s">
        <v>5967</v>
      </c>
      <c r="C8" s="27" t="s">
        <v>5967</v>
      </c>
      <c r="E8" s="27" t="s">
        <v>5967</v>
      </c>
      <c r="G8" s="27" t="s">
        <v>5967</v>
      </c>
      <c r="I8" s="27" t="s">
        <v>5967</v>
      </c>
      <c r="N8" s="27" t="s">
        <v>4492</v>
      </c>
    </row>
    <row r="9" spans="2:16" ht="16.5" customHeight="1">
      <c r="B9" s="27" t="s">
        <v>5968</v>
      </c>
      <c r="C9" s="27" t="s">
        <v>5969</v>
      </c>
      <c r="E9" s="27" t="s">
        <v>5970</v>
      </c>
      <c r="G9" s="27" t="s">
        <v>5971</v>
      </c>
      <c r="I9" s="27" t="s">
        <v>5968</v>
      </c>
      <c r="N9" s="27" t="s">
        <v>4492</v>
      </c>
    </row>
    <row r="10" spans="2:16" ht="16.5" customHeight="1">
      <c r="B10" s="27" t="s">
        <v>5972</v>
      </c>
      <c r="C10" s="27">
        <v>88</v>
      </c>
      <c r="E10" s="27">
        <v>26</v>
      </c>
      <c r="G10" s="27">
        <f>SUM(C10:E10)</f>
        <v>114</v>
      </c>
      <c r="I10" s="27" t="s">
        <v>5968</v>
      </c>
      <c r="N10" s="27" t="s">
        <v>4492</v>
      </c>
    </row>
    <row r="11" spans="2:16" ht="16.5" customHeight="1">
      <c r="B11" s="27" t="s">
        <v>5973</v>
      </c>
      <c r="C11" s="27">
        <v>0</v>
      </c>
      <c r="E11" s="27">
        <v>0</v>
      </c>
      <c r="G11" s="27">
        <f>SUM(C11:E11)</f>
        <v>0</v>
      </c>
      <c r="I11" s="27" t="s">
        <v>5968</v>
      </c>
      <c r="N11" s="27" t="s">
        <v>4492</v>
      </c>
    </row>
    <row r="12" spans="2:16" ht="16.5" customHeight="1">
      <c r="B12" s="27" t="s">
        <v>5974</v>
      </c>
      <c r="C12" s="27">
        <v>0</v>
      </c>
      <c r="E12" s="27">
        <v>0</v>
      </c>
      <c r="G12" s="27">
        <f>SUM(C12:E12)</f>
        <v>0</v>
      </c>
    </row>
    <row r="15" spans="2:16" ht="16.5" customHeight="1">
      <c r="B15" s="102" t="s">
        <v>6074</v>
      </c>
      <c r="C15" s="27">
        <v>1</v>
      </c>
      <c r="D15" s="27">
        <v>2</v>
      </c>
      <c r="E15" s="27">
        <v>3</v>
      </c>
      <c r="F15" s="27">
        <v>4</v>
      </c>
      <c r="G15" s="27">
        <v>5</v>
      </c>
      <c r="H15" s="1" t="s">
        <v>5964</v>
      </c>
    </row>
    <row r="16" spans="2:16" ht="16.5" customHeight="1">
      <c r="B16" s="27" t="s">
        <v>5965</v>
      </c>
      <c r="C16" s="27">
        <v>40</v>
      </c>
      <c r="D16" s="27">
        <v>40</v>
      </c>
      <c r="E16" s="27">
        <v>40</v>
      </c>
      <c r="F16" s="27">
        <v>40</v>
      </c>
      <c r="G16" s="27">
        <v>40</v>
      </c>
      <c r="H16" s="27">
        <v>200</v>
      </c>
    </row>
    <row r="17" spans="2:14" ht="16.5" customHeight="1">
      <c r="B17" s="27" t="s">
        <v>5966</v>
      </c>
      <c r="C17" s="27">
        <v>56</v>
      </c>
      <c r="D17" s="27">
        <v>41</v>
      </c>
      <c r="E17" s="27">
        <v>57</v>
      </c>
      <c r="F17" s="27">
        <v>21</v>
      </c>
      <c r="G17" s="27">
        <v>22</v>
      </c>
      <c r="H17" s="27">
        <f>SUM(C17:G17)</f>
        <v>197</v>
      </c>
    </row>
    <row r="18" spans="2:14" ht="16.5" customHeight="1">
      <c r="B18" s="27" t="s">
        <v>5967</v>
      </c>
      <c r="C18" s="27" t="s">
        <v>5967</v>
      </c>
      <c r="E18" s="27" t="s">
        <v>5967</v>
      </c>
      <c r="G18" s="27" t="s">
        <v>5967</v>
      </c>
      <c r="I18" s="27" t="s">
        <v>5967</v>
      </c>
      <c r="N18" s="27" t="s">
        <v>4492</v>
      </c>
    </row>
    <row r="19" spans="2:14" ht="16.5" customHeight="1">
      <c r="B19" s="27" t="s">
        <v>5968</v>
      </c>
      <c r="C19" s="27" t="s">
        <v>5969</v>
      </c>
      <c r="E19" s="27" t="s">
        <v>5970</v>
      </c>
      <c r="G19" s="27" t="s">
        <v>5971</v>
      </c>
      <c r="I19" s="27" t="s">
        <v>5968</v>
      </c>
      <c r="N19" s="27" t="s">
        <v>4492</v>
      </c>
    </row>
    <row r="20" spans="2:14" ht="16.5" customHeight="1">
      <c r="B20" s="27" t="s">
        <v>5972</v>
      </c>
      <c r="C20" s="27">
        <v>171</v>
      </c>
      <c r="E20" s="27">
        <v>26</v>
      </c>
      <c r="G20" s="27">
        <f>SUM(C20:E20)</f>
        <v>197</v>
      </c>
      <c r="I20" s="27" t="s">
        <v>5968</v>
      </c>
      <c r="N20" s="27" t="s">
        <v>4492</v>
      </c>
    </row>
    <row r="21" spans="2:14" ht="16.5" customHeight="1">
      <c r="B21" s="27" t="s">
        <v>5973</v>
      </c>
      <c r="C21" s="27">
        <v>1</v>
      </c>
      <c r="E21" s="27">
        <v>0</v>
      </c>
      <c r="G21" s="27">
        <f>SUM(C21:E21)</f>
        <v>1</v>
      </c>
      <c r="I21" s="27" t="s">
        <v>5968</v>
      </c>
      <c r="N21" s="27" t="s">
        <v>4492</v>
      </c>
    </row>
    <row r="22" spans="2:14" ht="16.5" customHeight="1">
      <c r="B22" s="27" t="s">
        <v>5974</v>
      </c>
      <c r="C22" s="27">
        <v>5</v>
      </c>
      <c r="E22" s="27">
        <v>0</v>
      </c>
      <c r="G22" s="27">
        <f>SUM(C22:E22)</f>
        <v>5</v>
      </c>
    </row>
    <row r="23" spans="2:14" ht="16.5" customHeight="1">
      <c r="E23" s="27" t="s">
        <v>5964</v>
      </c>
      <c r="G23" s="27">
        <f>SUM(G20:G22)</f>
        <v>203</v>
      </c>
    </row>
    <row r="25" spans="2:14" ht="16.5" customHeight="1" thickBot="1"/>
    <row r="26" spans="2:14" ht="22.5" customHeight="1" thickBot="1">
      <c r="B26" s="135" t="s">
        <v>6074</v>
      </c>
      <c r="C26" s="136">
        <v>41122</v>
      </c>
      <c r="D26" s="137">
        <v>41124</v>
      </c>
      <c r="E26" s="136">
        <v>41127</v>
      </c>
      <c r="F26" s="137">
        <v>41131</v>
      </c>
      <c r="G26" s="136">
        <v>41134</v>
      </c>
      <c r="H26" s="137">
        <v>41138</v>
      </c>
      <c r="I26" s="136">
        <v>41141</v>
      </c>
      <c r="J26" s="137">
        <v>41145</v>
      </c>
      <c r="K26" s="136">
        <v>41148</v>
      </c>
      <c r="L26" s="137">
        <v>41152</v>
      </c>
      <c r="M26" s="135" t="s">
        <v>5964</v>
      </c>
    </row>
    <row r="27" spans="2:14" ht="16.5" customHeight="1">
      <c r="B27" s="133" t="s">
        <v>5965</v>
      </c>
      <c r="C27" s="254">
        <v>40</v>
      </c>
      <c r="D27" s="255"/>
      <c r="E27" s="254">
        <v>40</v>
      </c>
      <c r="F27" s="255"/>
      <c r="G27" s="254">
        <v>40</v>
      </c>
      <c r="H27" s="255"/>
      <c r="I27" s="254">
        <v>40</v>
      </c>
      <c r="J27" s="255"/>
      <c r="K27" s="254">
        <v>40</v>
      </c>
      <c r="L27" s="255"/>
      <c r="M27" s="139">
        <f>SUM(C27:L27)</f>
        <v>200</v>
      </c>
    </row>
    <row r="28" spans="2:14" ht="16.5" customHeight="1">
      <c r="B28" s="133" t="s">
        <v>5966</v>
      </c>
      <c r="C28" s="254">
        <f>COUNTIFS(VODANET!$AA$5:$AA$4990,"&gt;="&amp;Mensal!C26,VODANET!$AA$5:$AA$4990,"&lt;="&amp;Mensal!D26)</f>
        <v>56</v>
      </c>
      <c r="D28" s="255"/>
      <c r="E28" s="254">
        <f>COUNTIFS(VODANET!$AA$5:$AA$4990,"&gt;="&amp;Mensal!E26,VODANET!$AA$5:$AA$4990,"&lt;="&amp;Mensal!F26)</f>
        <v>41</v>
      </c>
      <c r="F28" s="255"/>
      <c r="G28" s="254">
        <f>COUNTIFS(VODANET!$AA$5:$AA$4990,"&gt;="&amp;Mensal!G26,VODANET!$AA$5:$AA$4990,"&lt;="&amp;Mensal!H26)</f>
        <v>57</v>
      </c>
      <c r="H28" s="255"/>
      <c r="I28" s="254">
        <f>COUNTIFS(VODANET!$AA$5:$AA$4990,"&gt;="&amp;Mensal!I26,VODANET!$AA$5:$AA$4990,"&lt;="&amp;Mensal!J26)</f>
        <v>21</v>
      </c>
      <c r="J28" s="255"/>
      <c r="K28" s="254">
        <f>COUNTIFS(VODANET!$AA$5:$AA$4990,"&gt;="&amp;Mensal!K26,VODANET!$AA$5:$AA$4990,"&lt;="&amp;Mensal!L26)</f>
        <v>21</v>
      </c>
      <c r="L28" s="255"/>
      <c r="M28" s="139">
        <f>SUM(C28:L28)</f>
        <v>196</v>
      </c>
    </row>
    <row r="29" spans="2:14" ht="16.5" customHeight="1" thickBot="1">
      <c r="B29" s="134" t="s">
        <v>7256</v>
      </c>
      <c r="C29" s="252">
        <v>0</v>
      </c>
      <c r="D29" s="253"/>
      <c r="E29" s="252">
        <v>0</v>
      </c>
      <c r="F29" s="253"/>
      <c r="G29" s="252">
        <v>0</v>
      </c>
      <c r="H29" s="253"/>
      <c r="I29" s="252">
        <v>0</v>
      </c>
      <c r="J29" s="253"/>
      <c r="K29" s="252">
        <v>6</v>
      </c>
      <c r="L29" s="253"/>
      <c r="M29" s="140"/>
    </row>
    <row r="30" spans="2:14" ht="16.5" customHeight="1" thickBot="1">
      <c r="B30" s="27" t="s">
        <v>5967</v>
      </c>
      <c r="C30" s="27" t="s">
        <v>5967</v>
      </c>
      <c r="E30" s="27" t="s">
        <v>5967</v>
      </c>
      <c r="G30" s="27" t="s">
        <v>5967</v>
      </c>
      <c r="I30" s="27" t="s">
        <v>5967</v>
      </c>
    </row>
    <row r="31" spans="2:14" ht="16.5" customHeight="1" thickBot="1">
      <c r="B31" s="27" t="s">
        <v>5968</v>
      </c>
      <c r="C31" s="167" t="s">
        <v>5969</v>
      </c>
      <c r="D31" s="167" t="s">
        <v>5970</v>
      </c>
      <c r="E31" s="167" t="s">
        <v>5971</v>
      </c>
      <c r="I31" s="27" t="s">
        <v>5968</v>
      </c>
    </row>
    <row r="32" spans="2:14" ht="16.5" customHeight="1" thickBot="1">
      <c r="B32" s="166" t="s">
        <v>5972</v>
      </c>
      <c r="C32" s="169">
        <f>COUNTIFS(VODANET!$AA$5:$AA$4990,"&gt;="&amp;Mensal!$C$26,VODANET!$AA$5:$AA$4990,"&lt;="&amp;Mensal!$L$26,VODANET!$L$5:$L$4990,"LIDER")</f>
        <v>171</v>
      </c>
      <c r="D32" s="170">
        <f>COUNTIFS(VODANET!$AA$5:$AA$4990,"&gt;="&amp;Mensal!$C$26,VODANET!$AA$5:$AA$4990,"&lt;="&amp;Mensal!$L$26,VODANET!$L$5:$L$4990,"VODANET")</f>
        <v>25</v>
      </c>
      <c r="E32" s="176">
        <f>SUM(C32:D32)</f>
        <v>196</v>
      </c>
      <c r="I32" s="27" t="s">
        <v>5968</v>
      </c>
    </row>
    <row r="33" spans="2:11" ht="16.5" customHeight="1" thickBot="1">
      <c r="B33" s="166" t="s">
        <v>5973</v>
      </c>
      <c r="C33" s="171">
        <f>COUNTIFS(VODANET!$L$5:$L$4990,"LIDER",VODANET!$J$5:$J$4990,"A ACEITAR")</f>
        <v>6</v>
      </c>
      <c r="D33" s="168">
        <f>COUNTIFS(VODANET!$L$5:$L$4990,"VODANET",VODANET!$J$5:$J$4990,"A ACEITAR")</f>
        <v>1</v>
      </c>
      <c r="E33" s="177">
        <f>SUM(C33:D33)</f>
        <v>7</v>
      </c>
      <c r="I33" s="27" t="s">
        <v>5968</v>
      </c>
    </row>
    <row r="34" spans="2:11" ht="16.5" customHeight="1" thickBot="1">
      <c r="B34" s="166" t="s">
        <v>5974</v>
      </c>
      <c r="C34" s="172">
        <f>COUNTIFS(VODANET!$L$5:$L$4990,"LIDER",VODANET!$J$5:$J$4990,"EM ANDAMENTO")</f>
        <v>0</v>
      </c>
      <c r="D34" s="173">
        <f>COUNTIFS(VODANET!$L$5:$L$4990,"VODANET",VODANET!$J$5:$J$4990,"EM ANDAMENTO")</f>
        <v>0</v>
      </c>
      <c r="E34" s="178">
        <f>SUM(C34:D34)</f>
        <v>0</v>
      </c>
    </row>
    <row r="35" spans="2:11" ht="16.5" customHeight="1" thickBot="1">
      <c r="C35" s="1"/>
      <c r="D35" s="174" t="s">
        <v>5964</v>
      </c>
      <c r="E35" s="175">
        <f>SUM(E32:E34)</f>
        <v>203</v>
      </c>
    </row>
    <row r="36" spans="2:11" ht="16.5" customHeight="1" thickBot="1"/>
    <row r="37" spans="2:11" ht="16.5" customHeight="1" thickBot="1">
      <c r="B37" s="164" t="s">
        <v>6905</v>
      </c>
      <c r="C37" s="179">
        <f>C3</f>
        <v>1363</v>
      </c>
    </row>
    <row r="38" spans="2:11" ht="24.75" customHeight="1" thickBot="1">
      <c r="B38" s="135" t="s">
        <v>7071</v>
      </c>
      <c r="C38" s="136">
        <v>41155</v>
      </c>
      <c r="D38" s="137">
        <v>41159</v>
      </c>
      <c r="E38" s="136">
        <v>41162</v>
      </c>
      <c r="F38" s="137">
        <v>41166</v>
      </c>
      <c r="G38" s="136">
        <v>41169</v>
      </c>
      <c r="H38" s="137">
        <v>41173</v>
      </c>
      <c r="I38" s="136">
        <v>41176</v>
      </c>
      <c r="J38" s="137">
        <v>41180</v>
      </c>
      <c r="K38" s="138" t="s">
        <v>5964</v>
      </c>
    </row>
    <row r="39" spans="2:11" ht="16.5" customHeight="1">
      <c r="B39" s="133" t="s">
        <v>5965</v>
      </c>
      <c r="C39" s="254">
        <v>18</v>
      </c>
      <c r="D39" s="255"/>
      <c r="E39" s="254">
        <v>58</v>
      </c>
      <c r="F39" s="255"/>
      <c r="G39" s="254">
        <v>58</v>
      </c>
      <c r="H39" s="255"/>
      <c r="I39" s="254">
        <v>56</v>
      </c>
      <c r="J39" s="255"/>
      <c r="K39" s="139">
        <f>SUM(C39:J39)</f>
        <v>190</v>
      </c>
    </row>
    <row r="40" spans="2:11" ht="16.5" customHeight="1">
      <c r="B40" s="133" t="s">
        <v>5966</v>
      </c>
      <c r="C40" s="254">
        <f>COUNTIFS(VODANET!$AA$5:$AA$4990,"&gt;="&amp;Mensal!C38,VODANET!$AA$5:$AA$4990,"&lt;="&amp;Mensal!D38)</f>
        <v>14</v>
      </c>
      <c r="D40" s="255"/>
      <c r="E40" s="254">
        <f>COUNTIFS(VODANET!$AA$5:$AA$4990,"&gt;="&amp;Mensal!E38,VODANET!$AA$5:$AA$4990,"&lt;="&amp;Mensal!F38)</f>
        <v>26</v>
      </c>
      <c r="F40" s="255"/>
      <c r="G40" s="254">
        <f>COUNTIFS(VODANET!$AA$5:$AA$4990,"&gt;="&amp;Mensal!G38,VODANET!$AA$5:$AA$4990,"&lt;="&amp;Mensal!H38)</f>
        <v>68</v>
      </c>
      <c r="H40" s="255"/>
      <c r="I40" s="254">
        <f>COUNTIFS(VODANET!$AA$5:$AA$4990,"&gt;="&amp;Mensal!I38,VODANET!$AA$5:$AA$4990,"&lt;="&amp;Mensal!J38)</f>
        <v>33</v>
      </c>
      <c r="J40" s="255"/>
      <c r="K40" s="139">
        <f>SUM(C40:J40)</f>
        <v>141</v>
      </c>
    </row>
    <row r="41" spans="2:11" ht="16.5" customHeight="1" thickBot="1">
      <c r="B41" s="134" t="s">
        <v>7256</v>
      </c>
      <c r="C41" s="252">
        <v>7</v>
      </c>
      <c r="D41" s="253"/>
      <c r="E41" s="252">
        <v>16</v>
      </c>
      <c r="F41" s="253"/>
      <c r="G41" s="252">
        <v>6</v>
      </c>
      <c r="H41" s="253"/>
      <c r="I41" s="252">
        <v>15</v>
      </c>
      <c r="J41" s="253"/>
      <c r="K41" s="140"/>
    </row>
    <row r="42" spans="2:11" ht="16.5" customHeight="1" thickBot="1">
      <c r="B42" s="27" t="s">
        <v>5967</v>
      </c>
      <c r="C42" s="27" t="s">
        <v>5967</v>
      </c>
      <c r="E42" s="27" t="s">
        <v>5967</v>
      </c>
      <c r="G42" s="27" t="s">
        <v>5967</v>
      </c>
      <c r="I42" s="27" t="s">
        <v>5967</v>
      </c>
    </row>
    <row r="43" spans="2:11" ht="16.5" customHeight="1" thickBot="1">
      <c r="B43" s="27" t="s">
        <v>5968</v>
      </c>
      <c r="C43" s="167" t="s">
        <v>5969</v>
      </c>
      <c r="D43" s="167" t="s">
        <v>5970</v>
      </c>
      <c r="E43" s="167" t="s">
        <v>5971</v>
      </c>
      <c r="I43" s="27" t="s">
        <v>5968</v>
      </c>
    </row>
    <row r="44" spans="2:11" ht="16.5" customHeight="1" thickBot="1">
      <c r="B44" s="166" t="s">
        <v>5972</v>
      </c>
      <c r="C44" s="169">
        <f>COUNTIFS(VODANET!$AA$5:$AA$4990,"&gt;="&amp;Mensal!$C$38,VODANET!$AA$5:$AA$4990,"&lt;="&amp;Mensal!$J$38,VODANET!$L$5:$L$4990,"LIDER")</f>
        <v>128</v>
      </c>
      <c r="D44" s="170">
        <f>COUNTIFS(VODANET!$AA$5:$AA$4990,"&gt;="&amp;Mensal!$C$38,VODANET!$AA$5:$AA$4990,"&lt;="&amp;Mensal!$J$38,VODANET!$L$5:$L$4990,"VODANET")</f>
        <v>13</v>
      </c>
      <c r="E44" s="176">
        <f>SUM(C44:D44)</f>
        <v>141</v>
      </c>
      <c r="I44" s="27" t="s">
        <v>5968</v>
      </c>
    </row>
    <row r="45" spans="2:11" ht="16.5" customHeight="1" thickBot="1">
      <c r="B45" s="166" t="s">
        <v>5973</v>
      </c>
      <c r="C45" s="171">
        <f>COUNTIFS(VODANET!$L$5:$L$4990,"LIDER",VODANET!$J$5:$J$4990,"A ACEITAR")</f>
        <v>6</v>
      </c>
      <c r="D45" s="168">
        <f>COUNTIFS(VODANET!$L$5:$L$4990,"VODANET",VODANET!$J$5:$J$4990,"A ACEITAR")</f>
        <v>1</v>
      </c>
      <c r="E45" s="177">
        <f>SUM(C45:D45)</f>
        <v>7</v>
      </c>
      <c r="I45" s="27" t="s">
        <v>5968</v>
      </c>
    </row>
    <row r="46" spans="2:11" ht="16.5" customHeight="1" thickBot="1">
      <c r="B46" s="166" t="s">
        <v>5974</v>
      </c>
      <c r="C46" s="172">
        <f>COUNTIFS(VODANET!$L$5:$L$4990,"LIDER",VODANET!$J$5:$J$4990,"EM ANDAMENTO")</f>
        <v>0</v>
      </c>
      <c r="D46" s="173">
        <f>COUNTIFS(VODANET!$L$5:$L$4990,"VODANET",VODANET!$J$5:$J$4990,"EM ANDAMENTO")</f>
        <v>0</v>
      </c>
      <c r="E46" s="178">
        <f>SUM(C46:D46)</f>
        <v>0</v>
      </c>
    </row>
    <row r="47" spans="2:11" ht="16.5" customHeight="1" thickBot="1">
      <c r="C47" s="1"/>
      <c r="D47" s="174" t="s">
        <v>5964</v>
      </c>
      <c r="E47" s="175">
        <f>SUM(E44:E46)</f>
        <v>148</v>
      </c>
    </row>
    <row r="49" spans="2:13" ht="16.5" customHeight="1" thickBot="1"/>
    <row r="50" spans="2:13" ht="16.5" customHeight="1" thickBot="1">
      <c r="B50" s="164" t="s">
        <v>6905</v>
      </c>
      <c r="C50" s="179">
        <f>C3</f>
        <v>1363</v>
      </c>
    </row>
    <row r="51" spans="2:13" ht="16.5" customHeight="1" thickBot="1">
      <c r="B51" s="135" t="s">
        <v>7072</v>
      </c>
      <c r="C51" s="136">
        <v>41183</v>
      </c>
      <c r="D51" s="137">
        <v>41187</v>
      </c>
      <c r="E51" s="136">
        <v>41190</v>
      </c>
      <c r="F51" s="137">
        <v>41194</v>
      </c>
      <c r="G51" s="136">
        <v>41197</v>
      </c>
      <c r="H51" s="137">
        <v>41201</v>
      </c>
      <c r="I51" s="136">
        <v>41204</v>
      </c>
      <c r="J51" s="137">
        <v>41208</v>
      </c>
      <c r="K51" s="136">
        <v>41211</v>
      </c>
      <c r="L51" s="137">
        <v>41213</v>
      </c>
      <c r="M51" s="138" t="s">
        <v>5964</v>
      </c>
    </row>
    <row r="52" spans="2:13" ht="16.5" customHeight="1">
      <c r="B52" s="133" t="s">
        <v>5965</v>
      </c>
      <c r="C52" s="254">
        <v>50</v>
      </c>
      <c r="D52" s="255"/>
      <c r="E52" s="254">
        <v>20</v>
      </c>
      <c r="F52" s="255"/>
      <c r="G52" s="254">
        <v>20</v>
      </c>
      <c r="H52" s="255"/>
      <c r="I52" s="254">
        <v>90</v>
      </c>
      <c r="J52" s="255"/>
      <c r="K52" s="254">
        <v>10</v>
      </c>
      <c r="L52" s="255"/>
      <c r="M52" s="139">
        <f>SUM(C52:L52)</f>
        <v>190</v>
      </c>
    </row>
    <row r="53" spans="2:13" ht="16.5" customHeight="1">
      <c r="B53" s="133" t="s">
        <v>5966</v>
      </c>
      <c r="C53" s="254">
        <f>COUNTIFS(VODANET!$AA$5:$AA$4990,"&gt;="&amp;Mensal!C51,VODANET!$AA$5:$AA$4990,"&lt;="&amp;Mensal!D51)</f>
        <v>29</v>
      </c>
      <c r="D53" s="255"/>
      <c r="E53" s="254">
        <f>COUNTIFS(VODANET!$AA$5:$AA$4990,"&gt;="&amp;Mensal!E51,VODANET!$AA$5:$AA$4990,"&lt;="&amp;Mensal!F51)</f>
        <v>12</v>
      </c>
      <c r="F53" s="255"/>
      <c r="G53" s="254">
        <f>COUNTIFS(VODANET!$AA$5:$AA$4990,"&gt;="&amp;Mensal!G51,VODANET!$AA$5:$AA$4990,"&lt;="&amp;Mensal!H51)</f>
        <v>17</v>
      </c>
      <c r="H53" s="255"/>
      <c r="I53" s="254">
        <f>COUNTIFS(VODANET!$AA$5:$AA$4990,"&gt;="&amp;Mensal!I51,VODANET!$AA$5:$AA$4990,"&lt;="&amp;Mensal!J51)</f>
        <v>33</v>
      </c>
      <c r="J53" s="255"/>
      <c r="K53" s="254">
        <f>COUNTIFS(VODANET!$AA$5:$AA$4990,"&gt;="&amp;Mensal!K51,VODANET!$AA$5:$AA$4990,"&lt;="&amp;Mensal!L51)</f>
        <v>22</v>
      </c>
      <c r="L53" s="255"/>
      <c r="M53" s="139">
        <f>SUM(C53:L53)</f>
        <v>113</v>
      </c>
    </row>
    <row r="54" spans="2:13" ht="16.5" customHeight="1" thickBot="1">
      <c r="B54" s="134" t="s">
        <v>7256</v>
      </c>
      <c r="C54" s="252">
        <v>3</v>
      </c>
      <c r="D54" s="253"/>
      <c r="E54" s="252">
        <v>7</v>
      </c>
      <c r="F54" s="253"/>
      <c r="G54" s="252">
        <v>6</v>
      </c>
      <c r="H54" s="253"/>
      <c r="I54" s="252">
        <v>0</v>
      </c>
      <c r="J54" s="253"/>
      <c r="K54" s="252">
        <v>0</v>
      </c>
      <c r="L54" s="253"/>
      <c r="M54" s="140"/>
    </row>
    <row r="55" spans="2:13" ht="16.5" customHeight="1" thickBot="1">
      <c r="B55" s="27" t="s">
        <v>5967</v>
      </c>
      <c r="C55" s="27" t="s">
        <v>5967</v>
      </c>
      <c r="E55" s="27" t="s">
        <v>5967</v>
      </c>
      <c r="G55" s="27" t="s">
        <v>5967</v>
      </c>
      <c r="I55" s="27" t="s">
        <v>5967</v>
      </c>
    </row>
    <row r="56" spans="2:13" ht="16.5" customHeight="1" thickBot="1">
      <c r="B56" s="27" t="s">
        <v>5968</v>
      </c>
      <c r="C56" s="167" t="s">
        <v>5969</v>
      </c>
      <c r="D56" s="167" t="s">
        <v>5970</v>
      </c>
      <c r="E56" s="167" t="s">
        <v>5971</v>
      </c>
      <c r="I56" s="27" t="s">
        <v>5968</v>
      </c>
    </row>
    <row r="57" spans="2:13" ht="16.5" customHeight="1" thickBot="1">
      <c r="B57" s="166" t="s">
        <v>5972</v>
      </c>
      <c r="C57" s="169">
        <f>COUNTIFS(VODANET!$AA$5:$AA$4990,"&gt;="&amp;Mensal!$C$51,VODANET!$AA$5:$AA$4990,"&lt;="&amp;Mensal!$L$51,VODANET!$L$5:$L$4990,"LIDER")</f>
        <v>100</v>
      </c>
      <c r="D57" s="170">
        <f>COUNTIFS(VODANET!$AA$5:$AA$4990,"&gt;="&amp;C51,VODANET!$AA$5:$AA$4990,"&lt;="&amp;L51,VODANET!$L$5:$L$4990,"VODANET")</f>
        <v>13</v>
      </c>
      <c r="E57" s="176">
        <f>SUM(C57:D57)</f>
        <v>113</v>
      </c>
      <c r="I57" s="27" t="s">
        <v>5968</v>
      </c>
    </row>
    <row r="58" spans="2:13" ht="16.5" customHeight="1" thickBot="1">
      <c r="B58" s="166" t="s">
        <v>5973</v>
      </c>
      <c r="C58" s="171">
        <f>COUNTIFS(VODANET!$L$5:$L$4990,"LIDER",VODANET!$J$5:$J$4990,"A ACEITAR")</f>
        <v>6</v>
      </c>
      <c r="D58" s="168">
        <f>COUNTIFS(VODANET!$L$5:$L$4990,"VODANET",VODANET!$J$5:$J$4990,"A ACEITAR")</f>
        <v>1</v>
      </c>
      <c r="E58" s="177">
        <f>SUM(C58:D58)</f>
        <v>7</v>
      </c>
      <c r="I58" s="27" t="s">
        <v>5968</v>
      </c>
    </row>
    <row r="59" spans="2:13" ht="16.5" customHeight="1" thickBot="1">
      <c r="B59" s="166" t="s">
        <v>5974</v>
      </c>
      <c r="C59" s="172">
        <f>COUNTIFS(VODANET!$L$5:$L$4990,"LIDER",VODANET!$J$5:$J$4990,"EM ANDAMENTO")</f>
        <v>0</v>
      </c>
      <c r="D59" s="173">
        <f>COUNTIFS(VODANET!$L$5:$L$4990,"VODANET",VODANET!$J$5:$J$4990,"EM ANDAMENTO")</f>
        <v>0</v>
      </c>
      <c r="E59" s="178">
        <f>SUM(C59:D59)</f>
        <v>0</v>
      </c>
    </row>
    <row r="60" spans="2:13" ht="16.5" customHeight="1" thickBot="1">
      <c r="C60" s="1"/>
      <c r="D60" s="174" t="s">
        <v>5964</v>
      </c>
      <c r="E60" s="175">
        <f>SUM(E57:E59)</f>
        <v>120</v>
      </c>
    </row>
    <row r="61" spans="2:13" ht="16.5" customHeight="1" thickBot="1"/>
    <row r="62" spans="2:13" ht="16.5" customHeight="1" thickBot="1">
      <c r="B62" s="164" t="s">
        <v>6905</v>
      </c>
      <c r="C62" s="179">
        <f>C3</f>
        <v>1363</v>
      </c>
    </row>
    <row r="63" spans="2:13" ht="16.5" customHeight="1" thickBot="1">
      <c r="B63" s="135" t="s">
        <v>9458</v>
      </c>
      <c r="C63" s="136">
        <v>41214</v>
      </c>
      <c r="D63" s="137">
        <v>41216</v>
      </c>
      <c r="E63" s="136">
        <v>41218</v>
      </c>
      <c r="F63" s="137">
        <v>41222</v>
      </c>
      <c r="G63" s="136">
        <v>41225</v>
      </c>
      <c r="H63" s="137">
        <v>41229</v>
      </c>
      <c r="I63" s="136">
        <v>41232</v>
      </c>
      <c r="J63" s="137">
        <v>41236</v>
      </c>
      <c r="K63" s="136">
        <v>41239</v>
      </c>
      <c r="L63" s="137">
        <v>41243</v>
      </c>
      <c r="M63" s="138" t="s">
        <v>5964</v>
      </c>
    </row>
    <row r="64" spans="2:13" ht="16.5" customHeight="1">
      <c r="B64" s="133" t="s">
        <v>5965</v>
      </c>
      <c r="C64" s="254">
        <v>0</v>
      </c>
      <c r="D64" s="255"/>
      <c r="E64" s="254">
        <v>40</v>
      </c>
      <c r="F64" s="255"/>
      <c r="G64" s="254">
        <v>30</v>
      </c>
      <c r="H64" s="255"/>
      <c r="I64" s="254">
        <v>50</v>
      </c>
      <c r="J64" s="255"/>
      <c r="K64" s="254">
        <v>80</v>
      </c>
      <c r="L64" s="255"/>
      <c r="M64" s="139">
        <f>SUM(C64:L64)</f>
        <v>200</v>
      </c>
    </row>
    <row r="65" spans="2:13" ht="16.5" customHeight="1">
      <c r="B65" s="133" t="s">
        <v>5966</v>
      </c>
      <c r="C65" s="254">
        <f>COUNTIFS(VODANET!$AA$5:$AA$4990,"&gt;="&amp;Mensal!C63,VODANET!$AA$5:$AA$4990,"&lt;="&amp;Mensal!D63)</f>
        <v>0</v>
      </c>
      <c r="D65" s="255"/>
      <c r="E65" s="254">
        <f>COUNTIFS(VODANET!$AA$5:$AA$4990,"&gt;="&amp;Mensal!E63,VODANET!$AA$5:$AA$4990,"&lt;="&amp;Mensal!F63)</f>
        <v>33</v>
      </c>
      <c r="F65" s="255"/>
      <c r="G65" s="254">
        <f>COUNTIFS(VODANET!$AA$5:$AA$4990,"&gt;="&amp;Mensal!G63,VODANET!$AA$5:$AA$4990,"&lt;="&amp;Mensal!H63)</f>
        <v>6</v>
      </c>
      <c r="H65" s="255"/>
      <c r="I65" s="254">
        <f>COUNTIFS(VODANET!$AA$5:$AA$4990,"&gt;="&amp;Mensal!I63,VODANET!$AA$5:$AA$4990,"&lt;="&amp;Mensal!J63)</f>
        <v>56</v>
      </c>
      <c r="J65" s="255"/>
      <c r="K65" s="254">
        <f>COUNTIFS(VODANET!$AA$5:$AA$4990,"&gt;="&amp;Mensal!K63,VODANET!$AA$5:$AA$4990,"&lt;="&amp;Mensal!L63)</f>
        <v>43</v>
      </c>
      <c r="L65" s="255"/>
      <c r="M65" s="139">
        <f>SUM(C65:L65)</f>
        <v>138</v>
      </c>
    </row>
    <row r="66" spans="2:13" ht="16.5" customHeight="1" thickBot="1">
      <c r="B66" s="134" t="s">
        <v>7256</v>
      </c>
      <c r="C66" s="252">
        <v>8</v>
      </c>
      <c r="D66" s="253"/>
      <c r="E66" s="252">
        <v>0</v>
      </c>
      <c r="F66" s="253"/>
      <c r="G66" s="252">
        <v>6</v>
      </c>
      <c r="H66" s="253"/>
      <c r="I66" s="252">
        <v>10</v>
      </c>
      <c r="J66" s="253"/>
      <c r="K66" s="252">
        <v>8</v>
      </c>
      <c r="L66" s="253"/>
      <c r="M66" s="140"/>
    </row>
    <row r="67" spans="2:13" ht="16.5" customHeight="1" thickBot="1">
      <c r="B67" s="27" t="s">
        <v>5967</v>
      </c>
      <c r="C67" s="27" t="s">
        <v>5967</v>
      </c>
      <c r="E67" s="27" t="s">
        <v>5967</v>
      </c>
      <c r="G67" s="27" t="s">
        <v>5967</v>
      </c>
      <c r="I67" s="27" t="s">
        <v>5967</v>
      </c>
    </row>
    <row r="68" spans="2:13" ht="16.5" customHeight="1" thickBot="1">
      <c r="B68" s="27" t="s">
        <v>5968</v>
      </c>
      <c r="C68" s="167" t="s">
        <v>5969</v>
      </c>
      <c r="D68" s="167" t="s">
        <v>5970</v>
      </c>
      <c r="E68" s="167" t="s">
        <v>5971</v>
      </c>
      <c r="I68" s="27" t="s">
        <v>5968</v>
      </c>
    </row>
    <row r="69" spans="2:13" ht="16.5" customHeight="1" thickBot="1">
      <c r="B69" s="166" t="s">
        <v>5972</v>
      </c>
      <c r="C69" s="169">
        <f>COUNTIFS(VODANET!$AA$5:$AA$4990,"&gt;="&amp;Mensal!$C$63,VODANET!$AA$5:$AA$4990,"&lt;="&amp;Mensal!$L$63,VODANET!$L$5:$L$4990,"LIDER")</f>
        <v>123</v>
      </c>
      <c r="D69" s="170">
        <f>COUNTIFS(VODANET!$AA$5:$AA$4990,"&gt;="&amp;C63,VODANET!$AA$5:$AA$4990,"&lt;="&amp;L63,VODANET!$L$5:$L$4990,"VODANET")</f>
        <v>15</v>
      </c>
      <c r="E69" s="176">
        <f>SUM(C69:D69)</f>
        <v>138</v>
      </c>
      <c r="I69" s="27" t="s">
        <v>5968</v>
      </c>
    </row>
    <row r="70" spans="2:13" ht="16.5" customHeight="1" thickBot="1">
      <c r="B70" s="166" t="s">
        <v>5973</v>
      </c>
      <c r="C70" s="171">
        <f>COUNTIFS(VODANET!$L$5:$L$4990,"LIDER",VODANET!$J$5:$J$4990,"A ACEITAR")</f>
        <v>6</v>
      </c>
      <c r="D70" s="168">
        <f>COUNTIFS(VODANET!$L$5:$L$4990,"VODANET",VODANET!$J$5:$J$4990,"A ACEITAR")</f>
        <v>1</v>
      </c>
      <c r="E70" s="177">
        <f>SUM(C70:D70)</f>
        <v>7</v>
      </c>
      <c r="I70" s="27" t="s">
        <v>5968</v>
      </c>
    </row>
    <row r="71" spans="2:13" ht="16.5" customHeight="1" thickBot="1">
      <c r="B71" s="166" t="s">
        <v>5974</v>
      </c>
      <c r="C71" s="172">
        <f>COUNTIFS(VODANET!$L$5:$L$4990,"LIDER",VODANET!$J$5:$J$4990,"EM ANDAMENTO")</f>
        <v>0</v>
      </c>
      <c r="D71" s="173">
        <f>COUNTIFS(VODANET!$L$5:$L$4990,"VODANET",VODANET!$J$5:$J$4990,"EM ANDAMENTO")</f>
        <v>0</v>
      </c>
      <c r="E71" s="178">
        <f>SUM(C71:D71)</f>
        <v>0</v>
      </c>
    </row>
    <row r="72" spans="2:13" ht="16.5" customHeight="1" thickBot="1">
      <c r="C72" s="1"/>
      <c r="D72" s="174" t="s">
        <v>5964</v>
      </c>
      <c r="E72" s="175">
        <f>SUM(E69:E71)</f>
        <v>145</v>
      </c>
    </row>
    <row r="74" spans="2:13" ht="16.5" customHeight="1" thickBot="1"/>
    <row r="75" spans="2:13" ht="16.5" customHeight="1" thickBot="1">
      <c r="B75" s="164" t="s">
        <v>6905</v>
      </c>
      <c r="C75" s="179">
        <f>C3</f>
        <v>1363</v>
      </c>
    </row>
    <row r="76" spans="2:13" ht="16.5" customHeight="1" thickBot="1">
      <c r="B76" s="135" t="s">
        <v>12527</v>
      </c>
      <c r="C76" s="136">
        <v>41246</v>
      </c>
      <c r="D76" s="137">
        <v>41250</v>
      </c>
      <c r="E76" s="136">
        <v>41253</v>
      </c>
      <c r="F76" s="137">
        <v>41257</v>
      </c>
      <c r="G76" s="136">
        <v>41260</v>
      </c>
      <c r="H76" s="137">
        <v>41264</v>
      </c>
      <c r="I76" s="136">
        <v>41267</v>
      </c>
      <c r="J76" s="137">
        <v>41274</v>
      </c>
      <c r="K76" s="138" t="s">
        <v>5964</v>
      </c>
    </row>
    <row r="77" spans="2:13" ht="16.5" customHeight="1">
      <c r="B77" s="133" t="s">
        <v>5965</v>
      </c>
      <c r="C77" s="254">
        <v>100</v>
      </c>
      <c r="D77" s="255"/>
      <c r="E77" s="254">
        <v>100</v>
      </c>
      <c r="F77" s="255"/>
      <c r="G77" s="254">
        <v>91</v>
      </c>
      <c r="H77" s="255"/>
      <c r="I77" s="254">
        <v>13</v>
      </c>
      <c r="J77" s="255"/>
      <c r="K77" s="139">
        <f>SUM(C77:J77)</f>
        <v>304</v>
      </c>
    </row>
    <row r="78" spans="2:13" ht="16.5" customHeight="1">
      <c r="B78" s="133" t="s">
        <v>5966</v>
      </c>
      <c r="C78" s="254">
        <f>COUNTIFS(VODANET!$AA$5:$AA$4990,"&gt;="&amp;Mensal!C76,VODANET!$AA$5:$AA$4990,"&lt;="&amp;Mensal!D76)</f>
        <v>50</v>
      </c>
      <c r="D78" s="255"/>
      <c r="E78" s="254">
        <f>COUNTIFS(VODANET!$AA$5:$AA$4990,"&gt;="&amp;Mensal!E76,VODANET!$AA$5:$AA$4990,"&lt;="&amp;Mensal!F76)</f>
        <v>80</v>
      </c>
      <c r="F78" s="255"/>
      <c r="G78" s="254">
        <f>COUNTIFS(VODANET!$AA$5:$AA$4990,"&gt;="&amp;Mensal!G76,VODANET!$AA$5:$AA$4990,"&lt;="&amp;Mensal!H76)</f>
        <v>92</v>
      </c>
      <c r="H78" s="255"/>
      <c r="I78" s="254">
        <f>COUNTIFS(VODANET!$AA$5:$AA$4990,"&gt;="&amp;Mensal!I76,VODANET!$AA$5:$AA$4990,"&lt;="&amp;Mensal!J76)</f>
        <v>7</v>
      </c>
      <c r="J78" s="255"/>
      <c r="K78" s="139">
        <f>SUM(C78:J78)</f>
        <v>229</v>
      </c>
    </row>
    <row r="79" spans="2:13" ht="16.5" customHeight="1" thickBot="1">
      <c r="B79" s="134" t="s">
        <v>7256</v>
      </c>
      <c r="C79" s="252">
        <v>10</v>
      </c>
      <c r="D79" s="253"/>
      <c r="E79" s="252">
        <v>6</v>
      </c>
      <c r="F79" s="253"/>
      <c r="G79" s="252">
        <v>7</v>
      </c>
      <c r="H79" s="253"/>
      <c r="I79" s="252">
        <v>0</v>
      </c>
      <c r="J79" s="253"/>
      <c r="K79" s="140"/>
    </row>
    <row r="80" spans="2:13" ht="16.5" customHeight="1" thickBot="1">
      <c r="B80" s="27" t="s">
        <v>5967</v>
      </c>
      <c r="C80" s="27" t="s">
        <v>5967</v>
      </c>
      <c r="E80" s="27" t="s">
        <v>5967</v>
      </c>
      <c r="G80" s="27" t="s">
        <v>5967</v>
      </c>
      <c r="I80" s="27" t="s">
        <v>5967</v>
      </c>
    </row>
    <row r="81" spans="2:13" ht="16.5" customHeight="1" thickBot="1">
      <c r="B81" s="27" t="s">
        <v>5968</v>
      </c>
      <c r="C81" s="167" t="s">
        <v>5969</v>
      </c>
      <c r="D81" s="167" t="s">
        <v>5970</v>
      </c>
      <c r="E81" s="167" t="s">
        <v>12377</v>
      </c>
      <c r="F81" s="167" t="s">
        <v>5971</v>
      </c>
      <c r="I81" s="27" t="s">
        <v>5968</v>
      </c>
    </row>
    <row r="82" spans="2:13" ht="16.5" customHeight="1" thickBot="1">
      <c r="B82" s="166" t="s">
        <v>5972</v>
      </c>
      <c r="C82" s="169">
        <f>COUNTIFS(VODANET!$AA$5:$AA$4990,"&gt;="&amp;C76,VODANET!$AA$5:$AA$4990,"&lt;="&amp;J76,VODANET!$L$5:$L$4990,"LIDER")</f>
        <v>189</v>
      </c>
      <c r="D82" s="170">
        <f>COUNTIFS(VODANET!$AA$5:$AA$4990,"&gt;="&amp;C76,VODANET!$AA$5:$AA$4990,"&lt;="&amp;J76,VODANET!$L$5:$L$4990,"VODANET")</f>
        <v>11</v>
      </c>
      <c r="E82" s="170">
        <f>COUNTIFS(VODANET!$AA$5:$AA$4990,"&gt;="&amp;D76,VODANET!$AA$5:$AA$4990,"&lt;="&amp;J76,VODANET!$L$5:$L$4990,"TORRE")</f>
        <v>29</v>
      </c>
      <c r="F82" s="218">
        <f>SUM(C82:E82)</f>
        <v>229</v>
      </c>
      <c r="I82" s="27" t="s">
        <v>5968</v>
      </c>
    </row>
    <row r="83" spans="2:13" ht="16.5" customHeight="1" thickBot="1">
      <c r="B83" s="166" t="s">
        <v>5973</v>
      </c>
      <c r="C83" s="171">
        <f>COUNTIFS(VODANET!$L$5:$L$4990,"LIDER",VODANET!$J$5:$J$4990,"A ACEITAR")</f>
        <v>6</v>
      </c>
      <c r="D83" s="168">
        <f>COUNTIFS(VODANET!$L$5:$L$4990,"VODANET",VODANET!$J$5:$J$4990,"A ACEITAR")</f>
        <v>1</v>
      </c>
      <c r="E83" s="168">
        <f>COUNTIFS(VODANET!$L$5:$L$4990,"TORRE",VODANET!$J$5:$J$4990,"A ACEITAR")</f>
        <v>0</v>
      </c>
      <c r="F83" s="219">
        <f>SUM(C83:E83)</f>
        <v>7</v>
      </c>
      <c r="I83" s="27" t="s">
        <v>5968</v>
      </c>
    </row>
    <row r="84" spans="2:13" ht="16.5" customHeight="1" thickBot="1">
      <c r="B84" s="166" t="s">
        <v>5974</v>
      </c>
      <c r="C84" s="172">
        <f>COUNTIFS(VODANET!$L$5:$L$4990,"LIDER",VODANET!$J$5:$J$4990,"EM ANDAMENTO")</f>
        <v>0</v>
      </c>
      <c r="D84" s="173">
        <f>COUNTIFS(VODANET!$L$5:$L$4990,"VODANET",VODANET!$J$5:$J$4990,"EM ANDAMENTO")</f>
        <v>0</v>
      </c>
      <c r="E84" s="173">
        <f>COUNTIFS(VODANET!$L$5:$L$4990,"TORRE",VODANET!$J$5:$J$4990,"EM ANDAMENTO")</f>
        <v>0</v>
      </c>
      <c r="F84" s="220">
        <f>SUM(C84:E84)</f>
        <v>0</v>
      </c>
    </row>
    <row r="85" spans="2:13" ht="16.5" customHeight="1" thickBot="1">
      <c r="C85" s="1"/>
      <c r="E85" s="174" t="s">
        <v>5964</v>
      </c>
      <c r="F85" s="175">
        <f>SUM(F82:F84)</f>
        <v>236</v>
      </c>
    </row>
    <row r="88" spans="2:13" ht="16.5" customHeight="1" thickBot="1"/>
    <row r="89" spans="2:13" ht="16.5" customHeight="1" thickBot="1">
      <c r="B89" s="164" t="s">
        <v>6905</v>
      </c>
      <c r="C89" s="179">
        <f>C3</f>
        <v>1363</v>
      </c>
    </row>
    <row r="90" spans="2:13" ht="16.5" customHeight="1" thickBot="1">
      <c r="B90" s="135" t="s">
        <v>14118</v>
      </c>
      <c r="C90" s="136">
        <v>41275</v>
      </c>
      <c r="D90" s="137">
        <v>41278</v>
      </c>
      <c r="E90" s="136">
        <v>41281</v>
      </c>
      <c r="F90" s="137">
        <v>41285</v>
      </c>
      <c r="G90" s="136">
        <v>41288</v>
      </c>
      <c r="H90" s="137">
        <v>41292</v>
      </c>
      <c r="I90" s="136">
        <v>41295</v>
      </c>
      <c r="J90" s="137">
        <v>41299</v>
      </c>
      <c r="K90" s="136">
        <v>41302</v>
      </c>
      <c r="L90" s="137">
        <v>41305</v>
      </c>
      <c r="M90" s="138" t="s">
        <v>5964</v>
      </c>
    </row>
    <row r="91" spans="2:13" ht="16.5" customHeight="1">
      <c r="B91" s="133" t="s">
        <v>5965</v>
      </c>
      <c r="C91" s="254">
        <v>10</v>
      </c>
      <c r="D91" s="255"/>
      <c r="E91" s="254">
        <v>10</v>
      </c>
      <c r="F91" s="255"/>
      <c r="G91" s="254">
        <v>10</v>
      </c>
      <c r="H91" s="255"/>
      <c r="I91" s="254">
        <v>10</v>
      </c>
      <c r="J91" s="255"/>
      <c r="K91" s="254">
        <v>10</v>
      </c>
      <c r="L91" s="255"/>
      <c r="M91" s="139">
        <f>SUM(C91:L91)</f>
        <v>50</v>
      </c>
    </row>
    <row r="92" spans="2:13" ht="16.5" customHeight="1">
      <c r="B92" s="133" t="s">
        <v>5966</v>
      </c>
      <c r="C92" s="254">
        <f>COUNTIFS(VODANET!$AA$5:$AA$4990,"&gt;="&amp;Mensal!C90,VODANET!$AA$5:$AA$4990,"&lt;="&amp;Mensal!D90)</f>
        <v>6</v>
      </c>
      <c r="D92" s="255"/>
      <c r="E92" s="254">
        <f>COUNTIFS(VODANET!$AA$5:$AA$4990,"&gt;="&amp;Mensal!E90,VODANET!$AA$5:$AA$4990,"&lt;="&amp;Mensal!F90)</f>
        <v>12</v>
      </c>
      <c r="F92" s="255"/>
      <c r="G92" s="254">
        <f>COUNTIFS(VODANET!$AA$5:$AA$4990,"&gt;="&amp;Mensal!G90,VODANET!$AA$5:$AA$4990,"&lt;="&amp;Mensal!H90)</f>
        <v>9</v>
      </c>
      <c r="H92" s="255"/>
      <c r="I92" s="254">
        <f>COUNTIFS(VODANET!$AA$5:$AA$4990,"&gt;="&amp;Mensal!I90,VODANET!$AA$5:$AA$4990,"&lt;="&amp;Mensal!J90)</f>
        <v>18</v>
      </c>
      <c r="J92" s="255"/>
      <c r="K92" s="254">
        <f>COUNTIFS(VODANET!$AA$5:$AA$4990,"&gt;="&amp;Mensal!K90,VODANET!$AA$5:$AA$4990,"&lt;="&amp;Mensal!L90)</f>
        <v>30</v>
      </c>
      <c r="L92" s="255"/>
      <c r="M92" s="139">
        <f>SUM(C92:L92)</f>
        <v>75</v>
      </c>
    </row>
    <row r="93" spans="2:13" ht="16.5" customHeight="1" thickBot="1">
      <c r="B93" s="134" t="s">
        <v>7256</v>
      </c>
      <c r="C93" s="252">
        <v>1</v>
      </c>
      <c r="D93" s="253"/>
      <c r="E93" s="252">
        <v>0</v>
      </c>
      <c r="F93" s="253"/>
      <c r="G93" s="252">
        <v>3</v>
      </c>
      <c r="H93" s="253"/>
      <c r="I93" s="252">
        <v>0</v>
      </c>
      <c r="J93" s="253"/>
      <c r="K93" s="252">
        <v>8</v>
      </c>
      <c r="L93" s="253"/>
      <c r="M93" s="140"/>
    </row>
    <row r="94" spans="2:13" ht="16.5" customHeight="1" thickBot="1">
      <c r="B94" s="27" t="s">
        <v>5967</v>
      </c>
      <c r="C94" s="27" t="s">
        <v>5967</v>
      </c>
      <c r="E94" s="27" t="s">
        <v>5967</v>
      </c>
      <c r="G94" s="27" t="s">
        <v>5967</v>
      </c>
      <c r="I94" s="27" t="s">
        <v>5967</v>
      </c>
    </row>
    <row r="95" spans="2:13" ht="16.5" customHeight="1" thickBot="1">
      <c r="B95" s="27" t="s">
        <v>5968</v>
      </c>
      <c r="C95" s="167" t="s">
        <v>5969</v>
      </c>
      <c r="D95" s="167" t="s">
        <v>5970</v>
      </c>
      <c r="E95" s="167" t="s">
        <v>12377</v>
      </c>
      <c r="F95" s="167" t="s">
        <v>5971</v>
      </c>
      <c r="I95" s="27" t="s">
        <v>5968</v>
      </c>
    </row>
    <row r="96" spans="2:13" ht="16.5" customHeight="1" thickBot="1">
      <c r="B96" s="166" t="s">
        <v>5972</v>
      </c>
      <c r="C96" s="169">
        <f>COUNTIFS(VODANET!$AA$5:$AA$4990,"&gt;="&amp;C90,VODANET!$AA$5:$AA$4990,"&lt;="&amp;L90,VODANET!$L$5:$L$4990,"LIDER")</f>
        <v>20</v>
      </c>
      <c r="D96" s="169">
        <f>COUNTIFS(VODANET!$AA$5:$AA$4990,"&gt;="&amp;C90,VODANET!$AA$5:$AA$4990,"&lt;="&amp;L90,VODANET!$L$5:$L$4990,"VODANET")</f>
        <v>6</v>
      </c>
      <c r="E96" s="169">
        <f>COUNTIFS(VODANET!$AA$5:$AA$4990,"&gt;="&amp;C90,VODANET!$AA$5:$AA$4990,"&lt;="&amp;L90,VODANET!$L$5:$L$4990,"SH SAT")</f>
        <v>49</v>
      </c>
      <c r="F96" s="218">
        <f>SUM(C96:E96)</f>
        <v>75</v>
      </c>
      <c r="I96" s="27" t="s">
        <v>5968</v>
      </c>
    </row>
    <row r="97" spans="2:13" ht="16.5" customHeight="1" thickBot="1">
      <c r="B97" s="166" t="s">
        <v>5973</v>
      </c>
      <c r="C97" s="171">
        <f>COUNTIFS(VODANET!$L$5:$L$4990,"LIDER",VODANET!$J$5:$J$4990,"A ACEITAR")</f>
        <v>6</v>
      </c>
      <c r="D97" s="168">
        <f>COUNTIFS(VODANET!$L$5:$L$4990,"VODANET",VODANET!$J$5:$J$4990,"A ACEITAR")</f>
        <v>1</v>
      </c>
      <c r="E97" s="168">
        <f>COUNTIFS(VODANET!$L$5:$L$4990,"SH SAT",VODANET!$J$5:$J$4990,"A ACEITAR")</f>
        <v>4</v>
      </c>
      <c r="F97" s="219">
        <f>SUM(C97:E97)</f>
        <v>11</v>
      </c>
      <c r="I97" s="27" t="s">
        <v>5968</v>
      </c>
    </row>
    <row r="98" spans="2:13" ht="16.5" customHeight="1" thickBot="1">
      <c r="B98" s="166" t="s">
        <v>5974</v>
      </c>
      <c r="C98" s="172">
        <f>COUNTIFS(VODANET!$L$5:$L$4990,"LIDER",VODANET!$J$5:$J$4990,"EM ANDAMENTO")</f>
        <v>0</v>
      </c>
      <c r="D98" s="173">
        <f>COUNTIFS(VODANET!$L$5:$L$4990,"VODANET",VODANET!$J$5:$J$4990,"EM ANDAMENTO")</f>
        <v>0</v>
      </c>
      <c r="E98" s="173">
        <f>COUNTIFS(VODANET!$L$5:$L$4990,"SH SAT",VODANET!$J$5:$J$4990,"EM ANDAMENTO")</f>
        <v>0</v>
      </c>
      <c r="F98" s="220">
        <f>SUM(C98:E98)</f>
        <v>0</v>
      </c>
    </row>
    <row r="99" spans="2:13" ht="16.5" customHeight="1" thickBot="1">
      <c r="C99" s="1"/>
      <c r="E99" s="174" t="s">
        <v>5964</v>
      </c>
      <c r="F99" s="175">
        <f>SUM(F96:F98)</f>
        <v>86</v>
      </c>
    </row>
    <row r="102" spans="2:13" ht="16.5" customHeight="1" thickBot="1"/>
    <row r="103" spans="2:13" ht="16.5" customHeight="1" thickBot="1">
      <c r="B103" s="164" t="s">
        <v>6905</v>
      </c>
      <c r="C103" s="179">
        <f>C3</f>
        <v>1363</v>
      </c>
    </row>
    <row r="104" spans="2:13" ht="16.5" customHeight="1" thickBot="1">
      <c r="B104" s="135" t="s">
        <v>15444</v>
      </c>
      <c r="C104" s="136">
        <v>41306</v>
      </c>
      <c r="D104" s="137">
        <v>41306</v>
      </c>
      <c r="E104" s="136">
        <v>41309</v>
      </c>
      <c r="F104" s="137">
        <v>41313</v>
      </c>
      <c r="G104" s="136">
        <v>41316</v>
      </c>
      <c r="H104" s="137">
        <v>41320</v>
      </c>
      <c r="I104" s="136">
        <v>41323</v>
      </c>
      <c r="J104" s="137">
        <v>41327</v>
      </c>
      <c r="K104" s="136">
        <v>41330</v>
      </c>
      <c r="L104" s="137">
        <v>41333</v>
      </c>
      <c r="M104" s="138" t="s">
        <v>5964</v>
      </c>
    </row>
    <row r="105" spans="2:13" ht="16.5" customHeight="1">
      <c r="B105" s="133" t="s">
        <v>5965</v>
      </c>
      <c r="C105" s="254">
        <v>5</v>
      </c>
      <c r="D105" s="255"/>
      <c r="E105" s="254">
        <v>30</v>
      </c>
      <c r="F105" s="255"/>
      <c r="G105" s="254">
        <v>10</v>
      </c>
      <c r="H105" s="255"/>
      <c r="I105" s="254">
        <v>30</v>
      </c>
      <c r="J105" s="255"/>
      <c r="K105" s="254">
        <v>25</v>
      </c>
      <c r="L105" s="255"/>
      <c r="M105" s="139">
        <f>SUM(C105:L105)</f>
        <v>100</v>
      </c>
    </row>
    <row r="106" spans="2:13" ht="16.5" customHeight="1">
      <c r="B106" s="133" t="s">
        <v>5966</v>
      </c>
      <c r="C106" s="254">
        <f>COUNTIFS(VODANET!$AA$5:$AA$4990,"&gt;="&amp;Mensal!C104,VODANET!$AA$5:$AA$4990,"&lt;="&amp;Mensal!D104)</f>
        <v>2</v>
      </c>
      <c r="D106" s="255"/>
      <c r="E106" s="254">
        <f>COUNTIFS(VODANET!$AA$5:$AA$4990,"&gt;="&amp;Mensal!E104,VODANET!$AA$5:$AA$4990,"&lt;="&amp;Mensal!F104)</f>
        <v>29</v>
      </c>
      <c r="F106" s="255"/>
      <c r="G106" s="254">
        <f>COUNTIFS(VODANET!$AA$5:$AA$4990,"&gt;="&amp;Mensal!G104,VODANET!$AA$5:$AA$4990,"&lt;="&amp;Mensal!H104)</f>
        <v>1</v>
      </c>
      <c r="H106" s="255"/>
      <c r="I106" s="254">
        <f>COUNTIFS(VODANET!$AA$5:$AA$4990,"&gt;="&amp;Mensal!I104,VODANET!$AA$5:$AA$4990,"&lt;="&amp;Mensal!J104)</f>
        <v>5</v>
      </c>
      <c r="J106" s="255"/>
      <c r="K106" s="254">
        <f>COUNTIFS(VODANET!$AA$5:$AA$4990,"&gt;="&amp;Mensal!K104,VODANET!$AA$5:$AA$4990,"&lt;="&amp;Mensal!L104)</f>
        <v>26</v>
      </c>
      <c r="L106" s="255"/>
      <c r="M106" s="139">
        <f>SUM(C106:L106)</f>
        <v>63</v>
      </c>
    </row>
    <row r="107" spans="2:13" ht="16.5" customHeight="1" thickBot="1">
      <c r="B107" s="134" t="s">
        <v>7256</v>
      </c>
      <c r="C107" s="252">
        <v>0</v>
      </c>
      <c r="D107" s="253"/>
      <c r="E107" s="252">
        <v>2</v>
      </c>
      <c r="F107" s="253"/>
      <c r="G107" s="252">
        <v>3</v>
      </c>
      <c r="H107" s="253"/>
      <c r="I107" s="252">
        <v>0</v>
      </c>
      <c r="J107" s="253"/>
      <c r="K107" s="252">
        <v>0</v>
      </c>
      <c r="L107" s="253"/>
      <c r="M107" s="140"/>
    </row>
    <row r="108" spans="2:13" ht="16.5" customHeight="1" thickBot="1">
      <c r="B108" s="27" t="s">
        <v>5967</v>
      </c>
      <c r="C108" s="27" t="s">
        <v>5967</v>
      </c>
      <c r="E108" s="27" t="s">
        <v>5967</v>
      </c>
      <c r="G108" s="27" t="s">
        <v>5967</v>
      </c>
      <c r="I108" s="27" t="s">
        <v>5967</v>
      </c>
    </row>
    <row r="109" spans="2:13" ht="16.5" customHeight="1" thickBot="1">
      <c r="B109" s="27" t="s">
        <v>5968</v>
      </c>
      <c r="C109" s="167" t="s">
        <v>5969</v>
      </c>
      <c r="D109" s="167" t="s">
        <v>5970</v>
      </c>
      <c r="E109" s="167" t="s">
        <v>12377</v>
      </c>
      <c r="F109" s="167" t="s">
        <v>5971</v>
      </c>
      <c r="I109" s="27" t="s">
        <v>5968</v>
      </c>
    </row>
    <row r="110" spans="2:13" ht="16.5" customHeight="1" thickBot="1">
      <c r="B110" s="166" t="s">
        <v>5972</v>
      </c>
      <c r="C110" s="169">
        <f>COUNTIFS(VODANET!$AA$5:$AA$4990,"&gt;="&amp;C104,VODANET!$AA$5:$AA$4990,"&lt;="&amp;L104,VODANET!$L$5:$L$4990,"LIDER")</f>
        <v>34</v>
      </c>
      <c r="D110" s="169">
        <f>COUNTIFS(VODANET!$AA$5:$AA$4990,"&gt;="&amp;C104,VODANET!$AA$5:$AA$4990,"&lt;="&amp;L104,VODANET!$L$5:$L$4990,"VODANET")</f>
        <v>0</v>
      </c>
      <c r="E110" s="169">
        <f>COUNTIFS(VODANET!$AA$5:$AA$4990,"&gt;="&amp;C104,VODANET!$AA$5:$AA$4990,"&lt;="&amp;L104,VODANET!$L$5:$L$4990,"SH SAT")</f>
        <v>29</v>
      </c>
      <c r="F110" s="218">
        <f>SUM(C110:E110)</f>
        <v>63</v>
      </c>
      <c r="I110" s="27" t="s">
        <v>5968</v>
      </c>
    </row>
    <row r="111" spans="2:13" ht="16.5" customHeight="1" thickBot="1">
      <c r="B111" s="166" t="s">
        <v>5973</v>
      </c>
      <c r="C111" s="171">
        <f>COUNTIFS(VODANET!$L$5:$L$4990,"LIDER",VODANET!$J$5:$J$4990,"A ACEITAR")</f>
        <v>6</v>
      </c>
      <c r="D111" s="168">
        <f>COUNTIFS(VODANET!$L$5:$L$4990,"VODANET",VODANET!$J$5:$J$4990,"A ACEITAR")</f>
        <v>1</v>
      </c>
      <c r="E111" s="168">
        <f>COUNTIFS(VODANET!$L$5:$L$4990,"SH SAT",VODANET!$J$5:$J$4990,"A ACEITAR")</f>
        <v>4</v>
      </c>
      <c r="F111" s="219">
        <f>SUM(C111:E111)</f>
        <v>11</v>
      </c>
      <c r="I111" s="27" t="s">
        <v>5968</v>
      </c>
    </row>
    <row r="112" spans="2:13" ht="16.5" customHeight="1" thickBot="1">
      <c r="B112" s="166" t="s">
        <v>5974</v>
      </c>
      <c r="C112" s="172">
        <f>COUNTIFS(VODANET!$L$5:$L$4990,"LIDER",VODANET!$J$5:$J$4990,"EM ANDAMENTO")</f>
        <v>0</v>
      </c>
      <c r="D112" s="173">
        <f>COUNTIFS(VODANET!$L$5:$L$4990,"VODANET",VODANET!$J$5:$J$4990,"EM ANDAMENTO")</f>
        <v>0</v>
      </c>
      <c r="E112" s="173">
        <f>COUNTIFS(VODANET!$L$5:$L$4990,"SH SAT",VODANET!$J$5:$J$4990,"EM ANDAMENTO")</f>
        <v>0</v>
      </c>
      <c r="F112" s="220">
        <f>SUM(C112:E112)</f>
        <v>0</v>
      </c>
    </row>
    <row r="113" spans="2:13" ht="16.5" customHeight="1" thickBot="1">
      <c r="C113" s="1"/>
      <c r="E113" s="174" t="s">
        <v>5964</v>
      </c>
      <c r="F113" s="175">
        <f>SUM(F110:F112)</f>
        <v>74</v>
      </c>
    </row>
    <row r="115" spans="2:13" ht="16.5" customHeight="1" thickBot="1"/>
    <row r="116" spans="2:13" ht="16.5" customHeight="1" thickBot="1">
      <c r="B116" s="164" t="s">
        <v>6905</v>
      </c>
      <c r="C116" s="179">
        <f>C3</f>
        <v>1363</v>
      </c>
    </row>
    <row r="117" spans="2:13" ht="16.5" customHeight="1" thickBot="1">
      <c r="B117" s="135" t="s">
        <v>16164</v>
      </c>
      <c r="C117" s="136">
        <v>41334</v>
      </c>
      <c r="D117" s="137">
        <v>41334</v>
      </c>
      <c r="E117" s="136">
        <v>41337</v>
      </c>
      <c r="F117" s="137">
        <v>41341</v>
      </c>
      <c r="G117" s="136">
        <v>41344</v>
      </c>
      <c r="H117" s="137">
        <v>41348</v>
      </c>
      <c r="I117" s="136">
        <v>41351</v>
      </c>
      <c r="J117" s="137">
        <v>41355</v>
      </c>
      <c r="K117" s="136">
        <v>41358</v>
      </c>
      <c r="L117" s="137">
        <v>41362</v>
      </c>
      <c r="M117" s="138" t="s">
        <v>5964</v>
      </c>
    </row>
    <row r="118" spans="2:13" ht="16.5" customHeight="1">
      <c r="B118" s="133" t="s">
        <v>5965</v>
      </c>
      <c r="C118" s="254">
        <v>5</v>
      </c>
      <c r="D118" s="255"/>
      <c r="E118" s="254">
        <v>40</v>
      </c>
      <c r="F118" s="255"/>
      <c r="G118" s="254">
        <v>40</v>
      </c>
      <c r="H118" s="255"/>
      <c r="I118" s="254">
        <v>40</v>
      </c>
      <c r="J118" s="255"/>
      <c r="K118" s="254">
        <v>40</v>
      </c>
      <c r="L118" s="255"/>
      <c r="M118" s="139">
        <f>SUM(C118:L118)</f>
        <v>165</v>
      </c>
    </row>
    <row r="119" spans="2:13" ht="16.5" customHeight="1">
      <c r="B119" s="133" t="s">
        <v>5966</v>
      </c>
      <c r="C119" s="254">
        <f>COUNTIFS(VODANET!$AA$5:$AA$4990,"&gt;="&amp;Mensal!C117,VODANET!$AA$5:$AA$4990,"&lt;="&amp;Mensal!D117)</f>
        <v>8</v>
      </c>
      <c r="D119" s="255"/>
      <c r="E119" s="254">
        <f>COUNTIFS(VODANET!$AA$5:$AA$4990,"&gt;="&amp;Mensal!E117,VODANET!$AA$5:$AA$4990,"&lt;="&amp;Mensal!F117)</f>
        <v>6</v>
      </c>
      <c r="F119" s="255"/>
      <c r="G119" s="254">
        <f>COUNTIFS(VODANET!$AA$5:$AA$4990,"&gt;="&amp;Mensal!G117,VODANET!$AA$5:$AA$4990,"&lt;="&amp;Mensal!H117)</f>
        <v>0</v>
      </c>
      <c r="H119" s="255"/>
      <c r="I119" s="254">
        <f>COUNTIFS(VODANET!$AA$5:$AA$4990,"&gt;="&amp;Mensal!I117,VODANET!$AA$5:$AA$4990,"&lt;="&amp;Mensal!J117)</f>
        <v>0</v>
      </c>
      <c r="J119" s="255"/>
      <c r="K119" s="254">
        <f>COUNTIFS(VODANET!$AA$5:$AA$4990,"&gt;="&amp;Mensal!K117,VODANET!$AA$5:$AA$4990,"&lt;="&amp;Mensal!L117)</f>
        <v>0</v>
      </c>
      <c r="L119" s="255"/>
      <c r="M119" s="139">
        <f>SUM(C119:L119)</f>
        <v>14</v>
      </c>
    </row>
    <row r="120" spans="2:13" ht="16.5" customHeight="1" thickBot="1">
      <c r="B120" s="134" t="s">
        <v>7256</v>
      </c>
      <c r="C120" s="252">
        <v>0</v>
      </c>
      <c r="D120" s="253"/>
      <c r="E120" s="252">
        <v>0</v>
      </c>
      <c r="F120" s="253"/>
      <c r="G120" s="252">
        <v>0</v>
      </c>
      <c r="H120" s="253"/>
      <c r="I120" s="252">
        <v>0</v>
      </c>
      <c r="J120" s="253"/>
      <c r="K120" s="252">
        <v>0</v>
      </c>
      <c r="L120" s="253"/>
      <c r="M120" s="140"/>
    </row>
    <row r="121" spans="2:13" ht="16.5" customHeight="1" thickBot="1">
      <c r="B121" s="27" t="s">
        <v>5967</v>
      </c>
      <c r="C121" s="27" t="s">
        <v>5967</v>
      </c>
      <c r="E121" s="27" t="s">
        <v>5967</v>
      </c>
      <c r="G121" s="27" t="s">
        <v>5967</v>
      </c>
      <c r="I121" s="27" t="s">
        <v>5967</v>
      </c>
    </row>
    <row r="122" spans="2:13" ht="16.5" customHeight="1" thickBot="1">
      <c r="B122" s="27" t="s">
        <v>5968</v>
      </c>
      <c r="C122" s="167" t="s">
        <v>5969</v>
      </c>
      <c r="D122" s="167" t="s">
        <v>5970</v>
      </c>
      <c r="E122" s="167" t="s">
        <v>12377</v>
      </c>
      <c r="F122" s="167" t="s">
        <v>5971</v>
      </c>
      <c r="I122" s="27" t="s">
        <v>5968</v>
      </c>
    </row>
    <row r="123" spans="2:13" ht="16.5" customHeight="1" thickBot="1">
      <c r="B123" s="166" t="s">
        <v>5972</v>
      </c>
      <c r="C123" s="169">
        <f>COUNTIFS(VODANET!$AA$5:$AA$4990,"&gt;="&amp;C117,VODANET!$AA$5:$AA$4990,"&lt;="&amp;L117,VODANET!$L$5:$L$4990,"LIDER")</f>
        <v>3</v>
      </c>
      <c r="D123" s="169">
        <f>COUNTIFS(VODANET!$AA$5:$AA$4990,"&gt;="&amp;C117,VODANET!$AA$5:$AA$4990,"&lt;="&amp;L117,VODANET!$L$5:$L$4990,"VODANET")</f>
        <v>0</v>
      </c>
      <c r="E123" s="169">
        <f>COUNTIFS(VODANET!$AA$5:$AA$4990,"&gt;="&amp;C117,VODANET!$AA$5:$AA$4990,"&lt;="&amp;L117,VODANET!$L$5:$L$4990,"SH SAT")</f>
        <v>11</v>
      </c>
      <c r="F123" s="218">
        <f>SUM(C123:E123)</f>
        <v>14</v>
      </c>
      <c r="I123" s="27" t="s">
        <v>5968</v>
      </c>
    </row>
    <row r="124" spans="2:13" ht="16.5" customHeight="1" thickBot="1">
      <c r="B124" s="166" t="s">
        <v>5973</v>
      </c>
      <c r="C124" s="171">
        <f>COUNTIFS(VODANET!$L$5:$L$4990,"LIDER",VODANET!$J$5:$J$4990,"A ACEITAR")</f>
        <v>6</v>
      </c>
      <c r="D124" s="168">
        <f>COUNTIFS(VODANET!$L$5:$L$4990,"VODANET",VODANET!$J$5:$J$4990,"A ACEITAR")</f>
        <v>1</v>
      </c>
      <c r="E124" s="168">
        <f>COUNTIFS(VODANET!$L$5:$L$4990,"SH SAT",VODANET!$J$5:$J$4990,"A ACEITAR")</f>
        <v>4</v>
      </c>
      <c r="F124" s="219">
        <f>SUM(C124:E124)</f>
        <v>11</v>
      </c>
      <c r="I124" s="27" t="s">
        <v>5968</v>
      </c>
    </row>
    <row r="125" spans="2:13" ht="16.5" customHeight="1" thickBot="1">
      <c r="B125" s="166" t="s">
        <v>5974</v>
      </c>
      <c r="C125" s="172">
        <f>COUNTIFS(VODANET!$L$5:$L$4990,"LIDER",VODANET!$J$5:$J$4990,"EM ANDAMENTO")</f>
        <v>0</v>
      </c>
      <c r="D125" s="173">
        <f>COUNTIFS(VODANET!$L$5:$L$4990,"VODANET",VODANET!$J$5:$J$4990,"EM ANDAMENTO")</f>
        <v>0</v>
      </c>
      <c r="E125" s="173">
        <f>COUNTIFS(VODANET!$L$5:$L$4990,"SH SAT",VODANET!$J$5:$J$4990,"EM ANDAMENTO")</f>
        <v>0</v>
      </c>
      <c r="F125" s="220">
        <f>SUM(C125:E125)</f>
        <v>0</v>
      </c>
    </row>
    <row r="126" spans="2:13" ht="16.5" customHeight="1" thickBot="1">
      <c r="C126" s="1"/>
      <c r="E126" s="174" t="s">
        <v>5964</v>
      </c>
      <c r="F126" s="175">
        <f>SUM(F123:F125)</f>
        <v>25</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114">
    <mergeCell ref="C120:D120"/>
    <mergeCell ref="E120:F120"/>
    <mergeCell ref="G120:H120"/>
    <mergeCell ref="I120:J120"/>
    <mergeCell ref="K120:L120"/>
    <mergeCell ref="C119:D119"/>
    <mergeCell ref="E119:F119"/>
    <mergeCell ref="G119:H119"/>
    <mergeCell ref="I119:J119"/>
    <mergeCell ref="K119:L119"/>
    <mergeCell ref="C118:D118"/>
    <mergeCell ref="E118:F118"/>
    <mergeCell ref="G118:H118"/>
    <mergeCell ref="I118:J118"/>
    <mergeCell ref="K118:L118"/>
    <mergeCell ref="C107:D107"/>
    <mergeCell ref="E107:F107"/>
    <mergeCell ref="G107:H107"/>
    <mergeCell ref="I107:J107"/>
    <mergeCell ref="K107:L107"/>
    <mergeCell ref="C106:D106"/>
    <mergeCell ref="E106:F106"/>
    <mergeCell ref="G106:H106"/>
    <mergeCell ref="I106:J106"/>
    <mergeCell ref="K106:L106"/>
    <mergeCell ref="C105:D105"/>
    <mergeCell ref="E105:F105"/>
    <mergeCell ref="G105:H105"/>
    <mergeCell ref="I105:J105"/>
    <mergeCell ref="K105:L105"/>
    <mergeCell ref="K66:L66"/>
    <mergeCell ref="K64:L64"/>
    <mergeCell ref="C65:D65"/>
    <mergeCell ref="E65:F65"/>
    <mergeCell ref="G65:H65"/>
    <mergeCell ref="I65:J65"/>
    <mergeCell ref="K65:L65"/>
    <mergeCell ref="C41:D41"/>
    <mergeCell ref="E41:F41"/>
    <mergeCell ref="G41:H41"/>
    <mergeCell ref="I41:J41"/>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K52:L52"/>
    <mergeCell ref="K53:L53"/>
    <mergeCell ref="K54:L54"/>
    <mergeCell ref="C52:D52"/>
    <mergeCell ref="E52:F52"/>
    <mergeCell ref="G52:H52"/>
    <mergeCell ref="I52:J52"/>
    <mergeCell ref="C53:D53"/>
    <mergeCell ref="E53:F53"/>
    <mergeCell ref="G53:H53"/>
    <mergeCell ref="I53:J5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1" t="s">
        <v>7257</v>
      </c>
      <c r="C2" s="160">
        <v>41330</v>
      </c>
      <c r="D2" s="161">
        <v>41334</v>
      </c>
    </row>
    <row r="3" spans="2:7" ht="16.5" customHeight="1" thickBot="1"/>
    <row r="4" spans="2:7" ht="26.25" customHeight="1" thickBot="1">
      <c r="B4" s="158" t="s">
        <v>7243</v>
      </c>
      <c r="C4" s="159" t="s">
        <v>7244</v>
      </c>
      <c r="D4" s="258" t="s">
        <v>7245</v>
      </c>
      <c r="E4" s="259"/>
    </row>
    <row r="5" spans="2:7" ht="16.5" customHeight="1">
      <c r="B5" s="149" t="s">
        <v>7246</v>
      </c>
      <c r="C5" s="150">
        <f>COUNTIF(VODANET!E5:E4990,"&lt;="&amp;D5)</f>
        <v>1644</v>
      </c>
      <c r="D5" s="151">
        <f>C2-3</f>
        <v>41327</v>
      </c>
      <c r="E5" s="152">
        <f>D5-4</f>
        <v>41323</v>
      </c>
    </row>
    <row r="6" spans="2:7" ht="16.5" customHeight="1">
      <c r="B6" s="142" t="s">
        <v>7247</v>
      </c>
      <c r="C6" s="144">
        <f>COUNTIFS(VODANET!E5:E4990,"&gt;="&amp;Semanal!C2,VODANET!E5:E4990,"&lt;="&amp;Semanal!D2)</f>
        <v>0</v>
      </c>
      <c r="D6" s="147">
        <f>C2</f>
        <v>41330</v>
      </c>
      <c r="E6" s="148">
        <f>D2</f>
        <v>41334</v>
      </c>
    </row>
    <row r="7" spans="2:7" ht="16.5" customHeight="1">
      <c r="B7" s="153" t="s">
        <v>7252</v>
      </c>
      <c r="C7" s="154">
        <f>COUNTIF(VODANET!AA5:AA4990,"&lt;="&amp;D5)+Mensal!F3</f>
        <v>1322</v>
      </c>
      <c r="D7" s="155">
        <f>D5</f>
        <v>41327</v>
      </c>
      <c r="E7" s="156">
        <f>D7-4</f>
        <v>41323</v>
      </c>
    </row>
    <row r="8" spans="2:7" ht="16.5" customHeight="1">
      <c r="B8" s="142" t="s">
        <v>7248</v>
      </c>
      <c r="C8" s="145">
        <f>(HLOOKUP(C2,Mensal!C104:L106,3,0))+Mensal!F3</f>
        <v>26</v>
      </c>
      <c r="D8" s="147">
        <f>C2</f>
        <v>41330</v>
      </c>
      <c r="E8" s="148">
        <f>D2</f>
        <v>41334</v>
      </c>
    </row>
    <row r="9" spans="2:7" ht="16.5" customHeight="1">
      <c r="B9" s="153" t="s">
        <v>7249</v>
      </c>
      <c r="C9" s="157">
        <f>Mensal!F3</f>
        <v>0</v>
      </c>
      <c r="D9" s="256" t="s">
        <v>7250</v>
      </c>
      <c r="E9" s="257"/>
      <c r="G9" s="183"/>
    </row>
    <row r="10" spans="2:7" ht="16.5" customHeight="1">
      <c r="B10" s="142" t="s">
        <v>7253</v>
      </c>
      <c r="C10" s="144">
        <f>COUNTIF(VODANET!AA5:AA4990,"&lt;="&amp;Semanal!D5)</f>
        <v>1322</v>
      </c>
      <c r="D10" s="147">
        <f>D5</f>
        <v>41327</v>
      </c>
      <c r="E10" s="148">
        <f>E5</f>
        <v>41323</v>
      </c>
    </row>
    <row r="11" spans="2:7" ht="16.5" customHeight="1">
      <c r="B11" s="153" t="s">
        <v>7251</v>
      </c>
      <c r="C11" s="157">
        <f>COUNTIFS(VODANET!AA5:AA4990,"&gt;="&amp;Semanal!C2,VODANET!AA5:AA4990,"&lt;="&amp;Semanal!D2)</f>
        <v>34</v>
      </c>
      <c r="D11" s="155">
        <f>C2</f>
        <v>41330</v>
      </c>
      <c r="E11" s="156">
        <f>D2</f>
        <v>41334</v>
      </c>
    </row>
    <row r="12" spans="2:7" ht="16.5" customHeight="1">
      <c r="B12" s="142" t="s">
        <v>8143</v>
      </c>
      <c r="C12" s="145">
        <f>COUNTIFS(VODANET!AA5:AA4990,"&gt;="&amp;Semanal!D12,VODANET!AA5:AA4990,"&lt;="&amp;Semanal!E12,VODANET!L5:L4990,"LIDER")</f>
        <v>3</v>
      </c>
      <c r="D12" s="147">
        <v>41334</v>
      </c>
      <c r="E12" s="148">
        <v>41364</v>
      </c>
    </row>
    <row r="13" spans="2:7" ht="16.5" customHeight="1">
      <c r="B13" s="153" t="s">
        <v>7254</v>
      </c>
      <c r="C13" s="154">
        <f>COUNTIFS(VODANET!AA5:AA4990,"&gt;="&amp;Semanal!C2,VODANET!AA5:AA4990,"&lt;="&amp;Semanal!D2,VODANET!L5:L4990,"LIDER")+Mensal!I3</f>
        <v>24</v>
      </c>
      <c r="D13" s="155">
        <f>C2</f>
        <v>41330</v>
      </c>
      <c r="E13" s="156">
        <f>D2</f>
        <v>41334</v>
      </c>
    </row>
    <row r="14" spans="2:7" ht="16.5" customHeight="1">
      <c r="B14" s="142" t="s">
        <v>14672</v>
      </c>
      <c r="C14" s="145">
        <f>COUNTIFS(VODANET!AA5:AA4990,"&gt;="&amp;Semanal!D14,VODANET!AA5:AA4990,"&lt;="&amp;Semanal!E14,VODANET!L5:L4990,"VODANET")+Mensal!K3</f>
        <v>0</v>
      </c>
      <c r="D14" s="147">
        <f>D12</f>
        <v>41334</v>
      </c>
      <c r="E14" s="148">
        <f>E12</f>
        <v>41364</v>
      </c>
    </row>
    <row r="15" spans="2:7" ht="16.5" customHeight="1">
      <c r="B15" s="153" t="s">
        <v>14673</v>
      </c>
      <c r="C15" s="154">
        <f>COUNTIFS(VODANET!AA5:AA4990,"&gt;="&amp;Semanal!C2,VODANET!AA5:AA4990,"&lt;="&amp;Semanal!D2,VODANET!L5:L4990,"VODANET")+Mensal!K3</f>
        <v>0</v>
      </c>
      <c r="D15" s="155">
        <f>C2</f>
        <v>41330</v>
      </c>
      <c r="E15" s="156">
        <f>D2</f>
        <v>41334</v>
      </c>
    </row>
    <row r="16" spans="2:7" ht="16.5" customHeight="1">
      <c r="B16" s="142" t="s">
        <v>14674</v>
      </c>
      <c r="C16" s="145">
        <f>COUNTIFS(VODANET!AA7:AA4992,"&gt;="&amp;Semanal!D16,VODANET!AA7:AA4992,"&lt;="&amp;Semanal!E16,VODANET!L7:L4992,"SH SAT")+Mensal!M3</f>
        <v>12</v>
      </c>
      <c r="D16" s="147">
        <f>D14</f>
        <v>41334</v>
      </c>
      <c r="E16" s="148">
        <f>E14</f>
        <v>41364</v>
      </c>
    </row>
    <row r="17" spans="2:5" ht="16.5" customHeight="1">
      <c r="B17" s="153" t="s">
        <v>14675</v>
      </c>
      <c r="C17" s="154">
        <f>COUNTIFS(VODANET!AA7:AA4992,"&gt;="&amp;Semanal!C2,VODANET!AA7:AA4992,"&lt;="&amp;Semanal!D2,VODANET!L7:L4992,"SH SAT")+Mensal!M3</f>
        <v>17</v>
      </c>
      <c r="D17" s="234">
        <f>C2</f>
        <v>41330</v>
      </c>
      <c r="E17" s="235">
        <f>D2</f>
        <v>41334</v>
      </c>
    </row>
    <row r="18" spans="2:5" ht="16.5" customHeight="1" thickBot="1">
      <c r="B18" s="143" t="s">
        <v>7255</v>
      </c>
      <c r="C18" s="146">
        <v>50</v>
      </c>
      <c r="D18" s="162">
        <f>D2+3</f>
        <v>41337</v>
      </c>
      <c r="E18" s="163">
        <f>D18+4</f>
        <v>41341</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COUNTIF(VODANET!J5:J4993,"ACEITO")</f>
        <v>1363</v>
      </c>
    </row>
    <row r="4" spans="2:3" s="27" customFormat="1">
      <c r="B4" s="20" t="s">
        <v>2335</v>
      </c>
      <c r="C4" s="8">
        <f>COUNTIF(VODANET!J6:J4993,"A ACEITAR")</f>
        <v>11</v>
      </c>
    </row>
    <row r="5" spans="2:3">
      <c r="B5" s="21" t="s">
        <v>756</v>
      </c>
      <c r="C5" s="22">
        <f>COUNTIF(VODANET!J5:J4993,"PARALISADO")</f>
        <v>88</v>
      </c>
    </row>
    <row r="6" spans="2:3">
      <c r="B6" s="20" t="s">
        <v>744</v>
      </c>
      <c r="C6" s="8">
        <f>COUNTIF(VODANET!J5:J4993,"A AGENDAR")</f>
        <v>94</v>
      </c>
    </row>
    <row r="7" spans="2:3">
      <c r="B7" s="21" t="s">
        <v>484</v>
      </c>
      <c r="C7" s="22">
        <f>COUNTIF(VODANET!J5:J4993,"EM ANDAMENTO")</f>
        <v>0</v>
      </c>
    </row>
    <row r="8" spans="2:3">
      <c r="B8" s="20" t="s">
        <v>674</v>
      </c>
      <c r="C8" s="8">
        <f>COUNTIF(VODANET!J5:J4993,"AGENDADO")</f>
        <v>0</v>
      </c>
    </row>
    <row r="9" spans="2:3" s="27" customFormat="1" ht="15.75" thickBot="1">
      <c r="B9" s="21" t="s">
        <v>5738</v>
      </c>
      <c r="C9" s="22">
        <f>COUNTIF(VODANET!J6:J4993,"CANCELADO")</f>
        <v>27</v>
      </c>
    </row>
    <row r="10" spans="2:3" ht="15.75" thickBot="1">
      <c r="B10" s="23" t="s">
        <v>507</v>
      </c>
      <c r="C10" s="24">
        <f>SUM(C3:C9)</f>
        <v>1583</v>
      </c>
    </row>
    <row r="12" spans="2:3">
      <c r="B12" s="27" t="s">
        <v>7856</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868</v>
      </c>
    </row>
    <row r="30" spans="1:15" s="27" customFormat="1">
      <c r="B30" s="21" t="s">
        <v>733</v>
      </c>
      <c r="C30" s="22">
        <f>COUNTIF(VODANET!L2:L1012,"NELTA")</f>
        <v>6</v>
      </c>
    </row>
    <row r="31" spans="1:15" s="27" customFormat="1" ht="15.75" thickBot="1">
      <c r="B31" s="20" t="s">
        <v>676</v>
      </c>
      <c r="C31" s="8">
        <f>COUNTIF(VODANET!L2:L1013,"VODANET")</f>
        <v>116</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39</v>
      </c>
    </row>
    <row r="55" spans="1:15">
      <c r="B55" s="21" t="s">
        <v>509</v>
      </c>
      <c r="C55" s="22">
        <f>COUNTIF(VODANET!M$5:M990,"SAUDE")</f>
        <v>23</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908</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5" sqref="C5"/>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3"/>
  <sheetViews>
    <sheetView zoomScale="90" zoomScaleNormal="90" workbookViewId="0">
      <pane ySplit="1" topLeftCell="A432" activePane="bottomLeft" state="frozen"/>
      <selection pane="bottomLeft" sqref="A1:U166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5" s="29" customFormat="1" ht="18" customHeight="1">
      <c r="A1" s="27" t="s">
        <v>4</v>
      </c>
      <c r="B1" s="27" t="s">
        <v>5</v>
      </c>
      <c r="C1" s="27" t="s">
        <v>499</v>
      </c>
      <c r="D1" s="27" t="s">
        <v>500</v>
      </c>
      <c r="E1" s="27" t="s">
        <v>0</v>
      </c>
      <c r="F1" s="27" t="s">
        <v>745</v>
      </c>
      <c r="G1" s="27" t="s">
        <v>8</v>
      </c>
      <c r="H1" s="27" t="s">
        <v>409</v>
      </c>
      <c r="I1" s="27" t="s">
        <v>160</v>
      </c>
      <c r="J1" s="27" t="s">
        <v>10</v>
      </c>
      <c r="K1" s="27" t="s">
        <v>9</v>
      </c>
      <c r="L1" s="27" t="s">
        <v>4593</v>
      </c>
      <c r="M1" s="27" t="s">
        <v>161</v>
      </c>
      <c r="N1" s="27" t="s">
        <v>3926</v>
      </c>
      <c r="O1" s="27" t="s">
        <v>668</v>
      </c>
      <c r="P1" s="27" t="s">
        <v>3927</v>
      </c>
      <c r="Q1" s="27" t="s">
        <v>4406</v>
      </c>
      <c r="R1" s="27" t="s">
        <v>10019</v>
      </c>
      <c r="S1" s="27" t="s">
        <v>10020</v>
      </c>
      <c r="T1" s="27" t="s">
        <v>15447</v>
      </c>
      <c r="U1" s="27" t="s">
        <v>15448</v>
      </c>
      <c r="V1" s="27" t="s">
        <v>497</v>
      </c>
    </row>
    <row r="2" spans="1:25" s="30" customFormat="1" ht="18" customHeight="1">
      <c r="A2" s="27" t="s">
        <v>5176</v>
      </c>
      <c r="B2" s="27" t="s">
        <v>7</v>
      </c>
      <c r="C2" s="3">
        <v>40857</v>
      </c>
      <c r="D2" s="3">
        <v>40918</v>
      </c>
      <c r="E2" s="27" t="s">
        <v>1431</v>
      </c>
      <c r="F2" s="27" t="s">
        <v>1432</v>
      </c>
      <c r="G2" s="27" t="s">
        <v>162</v>
      </c>
      <c r="H2" s="27" t="s">
        <v>410</v>
      </c>
      <c r="I2" s="3">
        <v>40913</v>
      </c>
      <c r="J2" s="27" t="s">
        <v>1433</v>
      </c>
      <c r="K2" s="27" t="s">
        <v>1434</v>
      </c>
      <c r="L2" s="27" t="s">
        <v>4594</v>
      </c>
      <c r="M2" s="27" t="s">
        <v>1435</v>
      </c>
      <c r="N2" s="27" t="s">
        <v>235</v>
      </c>
      <c r="O2" s="27" t="s">
        <v>1436</v>
      </c>
      <c r="P2" s="3">
        <v>40917</v>
      </c>
      <c r="Q2" s="27" t="s">
        <v>497</v>
      </c>
      <c r="R2" s="27" t="s">
        <v>497</v>
      </c>
      <c r="S2" s="27" t="s">
        <v>10021</v>
      </c>
      <c r="T2" s="27" t="s">
        <v>4394</v>
      </c>
      <c r="U2" s="27" t="s">
        <v>497</v>
      </c>
      <c r="V2" s="3" t="s">
        <v>497</v>
      </c>
      <c r="W2" s="27"/>
      <c r="X2" s="27"/>
      <c r="Y2" s="27"/>
    </row>
    <row r="3" spans="1:25" s="30" customFormat="1" ht="18" customHeight="1">
      <c r="A3" s="27">
        <v>644</v>
      </c>
      <c r="B3" s="27" t="s">
        <v>11</v>
      </c>
      <c r="C3" s="3">
        <v>40857</v>
      </c>
      <c r="D3" s="3">
        <v>40918</v>
      </c>
      <c r="E3" s="27" t="s">
        <v>1431</v>
      </c>
      <c r="F3" s="27" t="s">
        <v>1432</v>
      </c>
      <c r="G3" s="27" t="s">
        <v>163</v>
      </c>
      <c r="H3" s="27" t="s">
        <v>411</v>
      </c>
      <c r="I3" s="3">
        <v>40939</v>
      </c>
      <c r="J3" s="27" t="s">
        <v>1437</v>
      </c>
      <c r="K3" s="27" t="s">
        <v>12</v>
      </c>
      <c r="L3" s="27" t="s">
        <v>4595</v>
      </c>
      <c r="M3" s="27" t="s">
        <v>1438</v>
      </c>
      <c r="N3" s="27" t="s">
        <v>381</v>
      </c>
      <c r="O3" s="27" t="s">
        <v>1439</v>
      </c>
      <c r="P3" s="3">
        <v>40942</v>
      </c>
      <c r="Q3" s="27" t="s">
        <v>497</v>
      </c>
      <c r="R3" s="27" t="s">
        <v>497</v>
      </c>
      <c r="S3" s="27" t="s">
        <v>10022</v>
      </c>
      <c r="T3" s="27" t="s">
        <v>4394</v>
      </c>
      <c r="U3" s="27" t="s">
        <v>497</v>
      </c>
      <c r="V3" s="3" t="s">
        <v>497</v>
      </c>
      <c r="W3" s="27"/>
      <c r="X3" s="27"/>
      <c r="Y3" s="27"/>
    </row>
    <row r="4" spans="1:25" s="30" customFormat="1" ht="18" customHeight="1">
      <c r="A4" s="27" t="s">
        <v>5666</v>
      </c>
      <c r="B4" s="27" t="s">
        <v>13</v>
      </c>
      <c r="C4" s="3">
        <v>40857</v>
      </c>
      <c r="D4" s="3">
        <v>40968</v>
      </c>
      <c r="E4" s="27" t="s">
        <v>1440</v>
      </c>
      <c r="F4" s="27" t="s">
        <v>1441</v>
      </c>
      <c r="G4" s="27" t="s">
        <v>164</v>
      </c>
      <c r="H4" s="27" t="s">
        <v>412</v>
      </c>
      <c r="I4" s="3">
        <v>40996</v>
      </c>
      <c r="J4" s="27" t="s">
        <v>1442</v>
      </c>
      <c r="K4" s="27" t="s">
        <v>1443</v>
      </c>
      <c r="L4" s="27" t="s">
        <v>4596</v>
      </c>
      <c r="M4" s="27" t="s">
        <v>1049</v>
      </c>
      <c r="N4" s="27" t="s">
        <v>497</v>
      </c>
      <c r="O4" s="27" t="s">
        <v>497</v>
      </c>
      <c r="P4" s="27" t="s">
        <v>497</v>
      </c>
      <c r="Q4" s="41" t="s">
        <v>5667</v>
      </c>
      <c r="R4" s="27" t="s">
        <v>497</v>
      </c>
      <c r="S4" s="27" t="s">
        <v>10023</v>
      </c>
      <c r="T4" s="27" t="s">
        <v>4394</v>
      </c>
      <c r="U4" s="41" t="s">
        <v>497</v>
      </c>
      <c r="V4" s="27" t="s">
        <v>497</v>
      </c>
      <c r="W4" s="27"/>
      <c r="X4" s="27"/>
      <c r="Y4" s="27"/>
    </row>
    <row r="5" spans="1:25" s="30" customFormat="1" ht="18" customHeight="1">
      <c r="A5" s="27">
        <v>646</v>
      </c>
      <c r="B5" s="27" t="s">
        <v>14</v>
      </c>
      <c r="C5" s="3">
        <v>40857</v>
      </c>
      <c r="D5" s="3">
        <v>40918</v>
      </c>
      <c r="E5" s="27" t="s">
        <v>1431</v>
      </c>
      <c r="F5" s="27" t="s">
        <v>1432</v>
      </c>
      <c r="G5" s="27" t="s">
        <v>165</v>
      </c>
      <c r="H5" s="27" t="s">
        <v>413</v>
      </c>
      <c r="I5" s="3">
        <v>40933</v>
      </c>
      <c r="J5" s="27" t="s">
        <v>1444</v>
      </c>
      <c r="K5" s="27" t="s">
        <v>15</v>
      </c>
      <c r="L5" s="27" t="s">
        <v>4597</v>
      </c>
      <c r="M5" s="27" t="s">
        <v>1445</v>
      </c>
      <c r="N5" s="27" t="s">
        <v>382</v>
      </c>
      <c r="O5" s="27" t="s">
        <v>1446</v>
      </c>
      <c r="P5" s="3">
        <v>40935</v>
      </c>
      <c r="Q5" s="27" t="s">
        <v>497</v>
      </c>
      <c r="R5" s="27" t="s">
        <v>497</v>
      </c>
      <c r="S5" s="27" t="s">
        <v>10024</v>
      </c>
      <c r="T5" s="27" t="s">
        <v>4394</v>
      </c>
      <c r="U5" s="27" t="s">
        <v>497</v>
      </c>
      <c r="V5" s="3" t="s">
        <v>497</v>
      </c>
      <c r="W5" s="27"/>
      <c r="X5" s="27"/>
      <c r="Y5" s="27"/>
    </row>
    <row r="6" spans="1:25" s="30" customFormat="1" ht="18" customHeight="1">
      <c r="A6" s="27">
        <v>647</v>
      </c>
      <c r="B6" s="27" t="s">
        <v>16</v>
      </c>
      <c r="C6" s="3">
        <v>40857</v>
      </c>
      <c r="D6" s="3">
        <v>40918</v>
      </c>
      <c r="E6" s="27" t="s">
        <v>1431</v>
      </c>
      <c r="F6" s="27" t="s">
        <v>1432</v>
      </c>
      <c r="G6" s="27" t="s">
        <v>166</v>
      </c>
      <c r="H6" s="27" t="s">
        <v>414</v>
      </c>
      <c r="I6" s="3">
        <v>40924</v>
      </c>
      <c r="J6" s="27" t="s">
        <v>1447</v>
      </c>
      <c r="K6" s="27" t="s">
        <v>17</v>
      </c>
      <c r="L6" s="27" t="s">
        <v>4598</v>
      </c>
      <c r="M6" s="27" t="s">
        <v>1448</v>
      </c>
      <c r="N6" s="27" t="s">
        <v>242</v>
      </c>
      <c r="O6" s="27" t="s">
        <v>1449</v>
      </c>
      <c r="P6" s="3">
        <v>40926</v>
      </c>
      <c r="Q6" s="27" t="s">
        <v>497</v>
      </c>
      <c r="R6" s="27" t="s">
        <v>497</v>
      </c>
      <c r="S6" s="27" t="s">
        <v>10025</v>
      </c>
      <c r="T6" s="27" t="s">
        <v>4394</v>
      </c>
      <c r="U6" s="27" t="s">
        <v>497</v>
      </c>
      <c r="V6" s="3" t="s">
        <v>497</v>
      </c>
      <c r="W6" s="27"/>
      <c r="X6" s="27"/>
      <c r="Y6" s="27"/>
    </row>
    <row r="7" spans="1:25" s="30" customFormat="1" ht="18" customHeight="1">
      <c r="A7" s="27">
        <v>648</v>
      </c>
      <c r="B7" s="27" t="s">
        <v>18</v>
      </c>
      <c r="C7" s="3">
        <v>40857</v>
      </c>
      <c r="D7" s="3">
        <v>40918</v>
      </c>
      <c r="E7" s="27" t="s">
        <v>1431</v>
      </c>
      <c r="F7" s="27" t="s">
        <v>1432</v>
      </c>
      <c r="G7" s="27" t="s">
        <v>1450</v>
      </c>
      <c r="H7" s="27" t="s">
        <v>415</v>
      </c>
      <c r="I7" s="3">
        <v>40920</v>
      </c>
      <c r="J7" s="27" t="s">
        <v>1437</v>
      </c>
      <c r="K7" s="27" t="s">
        <v>366</v>
      </c>
      <c r="L7" s="27" t="s">
        <v>4599</v>
      </c>
      <c r="M7" s="27" t="s">
        <v>1451</v>
      </c>
      <c r="N7" s="27" t="s">
        <v>383</v>
      </c>
      <c r="O7" s="27" t="s">
        <v>1452</v>
      </c>
      <c r="P7" s="3">
        <v>40934</v>
      </c>
      <c r="Q7" s="27" t="s">
        <v>497</v>
      </c>
      <c r="R7" s="27" t="s">
        <v>497</v>
      </c>
      <c r="S7" s="27" t="s">
        <v>10026</v>
      </c>
      <c r="T7" s="27" t="s">
        <v>4394</v>
      </c>
      <c r="U7" s="27" t="s">
        <v>497</v>
      </c>
      <c r="V7" s="3" t="s">
        <v>497</v>
      </c>
      <c r="W7" s="27"/>
      <c r="X7" s="27"/>
      <c r="Y7" s="27"/>
    </row>
    <row r="8" spans="1:25" s="30" customFormat="1" ht="18" customHeight="1">
      <c r="A8" s="27">
        <v>649</v>
      </c>
      <c r="B8" s="27" t="s">
        <v>19</v>
      </c>
      <c r="C8" s="3">
        <v>40857</v>
      </c>
      <c r="D8" s="3">
        <v>40918</v>
      </c>
      <c r="E8" s="27" t="s">
        <v>1431</v>
      </c>
      <c r="F8" s="27" t="s">
        <v>1432</v>
      </c>
      <c r="G8" s="27" t="s">
        <v>167</v>
      </c>
      <c r="H8" s="27" t="s">
        <v>416</v>
      </c>
      <c r="I8" s="3">
        <v>40926</v>
      </c>
      <c r="J8" s="27" t="s">
        <v>1453</v>
      </c>
      <c r="K8" s="27" t="s">
        <v>1454</v>
      </c>
      <c r="L8" s="27" t="s">
        <v>4600</v>
      </c>
      <c r="M8" s="27" t="s">
        <v>1455</v>
      </c>
      <c r="N8" s="27" t="s">
        <v>384</v>
      </c>
      <c r="O8" s="27" t="s">
        <v>1456</v>
      </c>
      <c r="P8" s="3">
        <v>40926</v>
      </c>
      <c r="Q8" s="27" t="s">
        <v>497</v>
      </c>
      <c r="R8" s="27" t="s">
        <v>497</v>
      </c>
      <c r="S8" s="27" t="s">
        <v>10027</v>
      </c>
      <c r="T8" s="27" t="s">
        <v>4394</v>
      </c>
      <c r="U8" s="27" t="s">
        <v>497</v>
      </c>
      <c r="V8" s="3" t="s">
        <v>497</v>
      </c>
      <c r="W8" s="27"/>
      <c r="X8" s="27"/>
      <c r="Y8" s="27"/>
    </row>
    <row r="9" spans="1:25" s="30" customFormat="1" ht="18" customHeight="1">
      <c r="A9" s="27">
        <v>650</v>
      </c>
      <c r="B9" s="27" t="s">
        <v>20</v>
      </c>
      <c r="C9" s="3">
        <v>40857</v>
      </c>
      <c r="D9" s="3">
        <v>40918</v>
      </c>
      <c r="E9" s="27" t="s">
        <v>1431</v>
      </c>
      <c r="F9" s="27" t="s">
        <v>1432</v>
      </c>
      <c r="G9" s="27" t="s">
        <v>168</v>
      </c>
      <c r="H9" s="27" t="s">
        <v>417</v>
      </c>
      <c r="I9" s="3">
        <v>40903</v>
      </c>
      <c r="J9" s="27" t="s">
        <v>1457</v>
      </c>
      <c r="K9" s="27" t="s">
        <v>21</v>
      </c>
      <c r="L9" s="27" t="s">
        <v>4601</v>
      </c>
      <c r="M9" s="27" t="s">
        <v>1458</v>
      </c>
      <c r="N9" s="27" t="s">
        <v>385</v>
      </c>
      <c r="O9" s="27" t="s">
        <v>1459</v>
      </c>
      <c r="P9" s="3">
        <v>40906</v>
      </c>
      <c r="Q9" s="27" t="s">
        <v>497</v>
      </c>
      <c r="R9" s="27" t="s">
        <v>497</v>
      </c>
      <c r="S9" s="27" t="s">
        <v>10028</v>
      </c>
      <c r="T9" s="27" t="s">
        <v>4394</v>
      </c>
      <c r="U9" s="27" t="s">
        <v>497</v>
      </c>
      <c r="V9" s="3" t="s">
        <v>497</v>
      </c>
      <c r="W9" s="27"/>
      <c r="X9" s="27"/>
      <c r="Y9" s="27"/>
    </row>
    <row r="10" spans="1:25"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4602</v>
      </c>
      <c r="M10" s="27" t="s">
        <v>14676</v>
      </c>
      <c r="N10" s="27" t="s">
        <v>247</v>
      </c>
      <c r="O10" s="27" t="s">
        <v>1461</v>
      </c>
      <c r="P10" s="3">
        <v>40899</v>
      </c>
      <c r="Q10" s="27" t="s">
        <v>497</v>
      </c>
      <c r="R10" s="27" t="s">
        <v>497</v>
      </c>
      <c r="S10" s="27" t="s">
        <v>10029</v>
      </c>
      <c r="T10" s="27" t="s">
        <v>4394</v>
      </c>
      <c r="U10" s="27" t="s">
        <v>497</v>
      </c>
      <c r="V10" s="3" t="s">
        <v>497</v>
      </c>
      <c r="W10" s="27"/>
      <c r="X10" s="27"/>
      <c r="Y10" s="27"/>
    </row>
    <row r="11" spans="1:25" s="30" customFormat="1" ht="18" customHeight="1">
      <c r="A11" s="27" t="s">
        <v>2184</v>
      </c>
      <c r="B11" s="27" t="s">
        <v>24</v>
      </c>
      <c r="C11" s="3">
        <v>40857</v>
      </c>
      <c r="D11" s="3">
        <v>40918</v>
      </c>
      <c r="E11" s="27" t="s">
        <v>1440</v>
      </c>
      <c r="F11" s="27" t="s">
        <v>1432</v>
      </c>
      <c r="G11" s="27" t="s">
        <v>170</v>
      </c>
      <c r="H11" s="27" t="s">
        <v>497</v>
      </c>
      <c r="I11" s="27" t="s">
        <v>497</v>
      </c>
      <c r="J11" s="27" t="s">
        <v>1462</v>
      </c>
      <c r="K11" s="27" t="s">
        <v>1463</v>
      </c>
      <c r="L11" s="27" t="s">
        <v>4603</v>
      </c>
      <c r="M11" s="27" t="s">
        <v>1464</v>
      </c>
      <c r="N11" s="27" t="s">
        <v>497</v>
      </c>
      <c r="O11" s="27" t="s">
        <v>497</v>
      </c>
      <c r="P11" s="27" t="s">
        <v>497</v>
      </c>
      <c r="Q11" s="27" t="s">
        <v>2185</v>
      </c>
      <c r="R11" s="27" t="s">
        <v>497</v>
      </c>
      <c r="S11" s="27" t="s">
        <v>10030</v>
      </c>
      <c r="T11" s="27" t="s">
        <v>15449</v>
      </c>
      <c r="U11" s="41" t="s">
        <v>497</v>
      </c>
      <c r="V11" s="3" t="s">
        <v>497</v>
      </c>
      <c r="W11" s="27"/>
      <c r="X11" s="27"/>
      <c r="Y11" s="27"/>
    </row>
    <row r="12" spans="1:25"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4604</v>
      </c>
      <c r="M12" s="27" t="s">
        <v>1467</v>
      </c>
      <c r="N12" s="27" t="s">
        <v>229</v>
      </c>
      <c r="O12" s="27" t="s">
        <v>1468</v>
      </c>
      <c r="P12" s="3">
        <v>40976</v>
      </c>
      <c r="Q12" s="27" t="s">
        <v>1469</v>
      </c>
      <c r="R12" s="27" t="s">
        <v>497</v>
      </c>
      <c r="S12" s="27" t="s">
        <v>10031</v>
      </c>
      <c r="T12" s="27" t="s">
        <v>4394</v>
      </c>
      <c r="U12" s="27" t="s">
        <v>497</v>
      </c>
      <c r="V12" s="3" t="s">
        <v>497</v>
      </c>
      <c r="W12" s="27"/>
      <c r="X12" s="27"/>
      <c r="Y12" s="27"/>
    </row>
    <row r="13" spans="1:25"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4605</v>
      </c>
      <c r="M13" s="27" t="s">
        <v>1473</v>
      </c>
      <c r="N13" s="27" t="s">
        <v>228</v>
      </c>
      <c r="O13" s="27" t="s">
        <v>1459</v>
      </c>
      <c r="P13" s="3">
        <v>40920</v>
      </c>
      <c r="Q13" s="27" t="s">
        <v>497</v>
      </c>
      <c r="R13" s="27" t="s">
        <v>497</v>
      </c>
      <c r="S13" s="27" t="s">
        <v>10032</v>
      </c>
      <c r="T13" s="27" t="s">
        <v>4394</v>
      </c>
      <c r="U13" s="27" t="s">
        <v>497</v>
      </c>
      <c r="V13" s="3" t="s">
        <v>497</v>
      </c>
      <c r="W13" s="27"/>
      <c r="X13" s="27"/>
      <c r="Y13" s="27"/>
    </row>
    <row r="14" spans="1:25"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4606</v>
      </c>
      <c r="M14" s="27" t="s">
        <v>1475</v>
      </c>
      <c r="N14" s="27" t="s">
        <v>386</v>
      </c>
      <c r="O14" s="27" t="s">
        <v>1476</v>
      </c>
      <c r="P14" s="3">
        <v>40932</v>
      </c>
      <c r="Q14" s="27" t="s">
        <v>497</v>
      </c>
      <c r="R14" s="27" t="s">
        <v>497</v>
      </c>
      <c r="S14" s="27" t="s">
        <v>10033</v>
      </c>
      <c r="T14" s="27" t="s">
        <v>4394</v>
      </c>
      <c r="U14" s="27" t="s">
        <v>497</v>
      </c>
      <c r="V14" s="3" t="s">
        <v>497</v>
      </c>
      <c r="W14" s="27"/>
      <c r="X14" s="27"/>
      <c r="Y14" s="27"/>
    </row>
    <row r="15" spans="1:25"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4607</v>
      </c>
      <c r="M15" s="27" t="s">
        <v>1478</v>
      </c>
      <c r="N15" s="27" t="s">
        <v>387</v>
      </c>
      <c r="O15" s="27" t="s">
        <v>1479</v>
      </c>
      <c r="P15" s="3">
        <v>40905</v>
      </c>
      <c r="Q15" s="27" t="s">
        <v>497</v>
      </c>
      <c r="R15" s="27" t="s">
        <v>497</v>
      </c>
      <c r="S15" s="27" t="s">
        <v>10034</v>
      </c>
      <c r="T15" s="27" t="s">
        <v>4394</v>
      </c>
      <c r="U15" s="27" t="s">
        <v>497</v>
      </c>
      <c r="V15" s="3" t="s">
        <v>497</v>
      </c>
      <c r="W15" s="27"/>
      <c r="X15" s="27"/>
      <c r="Y15" s="27"/>
    </row>
    <row r="16" spans="1:25"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4608</v>
      </c>
      <c r="M16" s="27" t="s">
        <v>1481</v>
      </c>
      <c r="N16" s="27" t="s">
        <v>240</v>
      </c>
      <c r="O16" s="27" t="s">
        <v>683</v>
      </c>
      <c r="P16" s="3">
        <v>40921</v>
      </c>
      <c r="Q16" s="27" t="s">
        <v>497</v>
      </c>
      <c r="R16" s="27" t="s">
        <v>497</v>
      </c>
      <c r="S16" s="27" t="s">
        <v>10035</v>
      </c>
      <c r="T16" s="27" t="s">
        <v>4394</v>
      </c>
      <c r="U16" s="27" t="s">
        <v>497</v>
      </c>
      <c r="V16" s="3" t="s">
        <v>497</v>
      </c>
      <c r="W16" s="27"/>
      <c r="X16" s="27"/>
      <c r="Y16" s="27"/>
    </row>
    <row r="17" spans="1:25"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4609</v>
      </c>
      <c r="M17" s="27" t="s">
        <v>1484</v>
      </c>
      <c r="N17" s="27" t="s">
        <v>257</v>
      </c>
      <c r="O17" s="27" t="s">
        <v>1485</v>
      </c>
      <c r="P17" s="3">
        <v>40919</v>
      </c>
      <c r="Q17" s="27" t="s">
        <v>497</v>
      </c>
      <c r="R17" s="27" t="s">
        <v>497</v>
      </c>
      <c r="S17" s="27" t="s">
        <v>10036</v>
      </c>
      <c r="T17" s="27" t="s">
        <v>4394</v>
      </c>
      <c r="U17" s="27" t="s">
        <v>497</v>
      </c>
      <c r="V17" s="3" t="s">
        <v>497</v>
      </c>
      <c r="W17" s="27"/>
      <c r="X17" s="27"/>
      <c r="Y17" s="27"/>
    </row>
    <row r="18" spans="1:25"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4610</v>
      </c>
      <c r="M18" s="27" t="s">
        <v>1487</v>
      </c>
      <c r="N18" s="27" t="s">
        <v>232</v>
      </c>
      <c r="O18" s="27" t="s">
        <v>1485</v>
      </c>
      <c r="P18" s="3">
        <v>40926</v>
      </c>
      <c r="Q18" s="27" t="s">
        <v>497</v>
      </c>
      <c r="R18" s="27" t="s">
        <v>497</v>
      </c>
      <c r="S18" s="27" t="s">
        <v>10037</v>
      </c>
      <c r="T18" s="27" t="s">
        <v>4394</v>
      </c>
      <c r="U18" s="27" t="s">
        <v>497</v>
      </c>
      <c r="V18" s="3" t="s">
        <v>497</v>
      </c>
      <c r="W18" s="27"/>
      <c r="X18" s="27"/>
      <c r="Y18" s="27"/>
    </row>
    <row r="19" spans="1:25"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4611</v>
      </c>
      <c r="M19" s="27" t="s">
        <v>1489</v>
      </c>
      <c r="N19" s="27" t="s">
        <v>246</v>
      </c>
      <c r="O19" s="27" t="s">
        <v>1449</v>
      </c>
      <c r="P19" s="3">
        <v>40918</v>
      </c>
      <c r="Q19" s="27" t="s">
        <v>497</v>
      </c>
      <c r="R19" s="27" t="s">
        <v>497</v>
      </c>
      <c r="S19" s="27" t="s">
        <v>10038</v>
      </c>
      <c r="T19" s="27" t="s">
        <v>4394</v>
      </c>
      <c r="U19" s="27" t="s">
        <v>497</v>
      </c>
      <c r="V19" s="3" t="s">
        <v>497</v>
      </c>
      <c r="W19" s="27"/>
      <c r="X19" s="27"/>
      <c r="Y19" s="27"/>
    </row>
    <row r="20" spans="1:25" s="30" customFormat="1" ht="18" customHeight="1">
      <c r="A20" s="27">
        <v>663</v>
      </c>
      <c r="B20" s="27" t="s">
        <v>39</v>
      </c>
      <c r="C20" s="3">
        <v>40857</v>
      </c>
      <c r="D20" s="3">
        <v>40918</v>
      </c>
      <c r="E20" s="27" t="s">
        <v>1431</v>
      </c>
      <c r="F20" s="27" t="s">
        <v>1432</v>
      </c>
      <c r="G20" s="27" t="s">
        <v>179</v>
      </c>
      <c r="H20" s="27" t="s">
        <v>5346</v>
      </c>
      <c r="I20" s="3">
        <v>40913</v>
      </c>
      <c r="J20" s="27" t="s">
        <v>1490</v>
      </c>
      <c r="K20" s="27" t="s">
        <v>40</v>
      </c>
      <c r="L20" s="27" t="s">
        <v>4612</v>
      </c>
      <c r="M20" s="27" t="s">
        <v>1491</v>
      </c>
      <c r="N20" s="27" t="s">
        <v>388</v>
      </c>
      <c r="O20" s="27" t="s">
        <v>1492</v>
      </c>
      <c r="P20" s="3">
        <v>40926</v>
      </c>
      <c r="Q20" s="27" t="s">
        <v>497</v>
      </c>
      <c r="R20" s="27" t="s">
        <v>497</v>
      </c>
      <c r="S20" s="27" t="s">
        <v>10039</v>
      </c>
      <c r="T20" s="27" t="s">
        <v>4394</v>
      </c>
      <c r="U20" s="27" t="s">
        <v>497</v>
      </c>
      <c r="V20" s="3" t="s">
        <v>497</v>
      </c>
      <c r="W20" s="27"/>
      <c r="X20" s="27"/>
      <c r="Y20" s="27"/>
    </row>
    <row r="21" spans="1:25"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4613</v>
      </c>
      <c r="M21" s="27" t="s">
        <v>1494</v>
      </c>
      <c r="N21" s="27" t="s">
        <v>223</v>
      </c>
      <c r="O21" s="27" t="s">
        <v>1459</v>
      </c>
      <c r="P21" s="3">
        <v>40914</v>
      </c>
      <c r="Q21" s="27" t="s">
        <v>497</v>
      </c>
      <c r="R21" s="27" t="s">
        <v>497</v>
      </c>
      <c r="S21" s="27" t="s">
        <v>10040</v>
      </c>
      <c r="T21" s="27" t="s">
        <v>4394</v>
      </c>
      <c r="U21" s="27" t="s">
        <v>497</v>
      </c>
      <c r="V21" s="3" t="s">
        <v>497</v>
      </c>
      <c r="W21" s="27"/>
      <c r="X21" s="27"/>
      <c r="Y21" s="27"/>
    </row>
    <row r="22" spans="1:25"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4614</v>
      </c>
      <c r="M22" s="27" t="s">
        <v>3792</v>
      </c>
      <c r="N22" s="27" t="s">
        <v>4397</v>
      </c>
      <c r="O22" s="27" t="s">
        <v>1456</v>
      </c>
      <c r="P22" s="3">
        <v>41086</v>
      </c>
      <c r="Q22" s="27" t="s">
        <v>673</v>
      </c>
      <c r="R22" s="27" t="s">
        <v>10041</v>
      </c>
      <c r="S22" s="27" t="s">
        <v>10042</v>
      </c>
      <c r="T22" s="27" t="s">
        <v>4394</v>
      </c>
      <c r="U22" s="27" t="s">
        <v>497</v>
      </c>
      <c r="V22" s="3" t="s">
        <v>497</v>
      </c>
      <c r="W22" s="27"/>
      <c r="X22" s="27"/>
      <c r="Y22" s="27"/>
    </row>
    <row r="23" spans="1:25"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4615</v>
      </c>
      <c r="M23" s="27" t="s">
        <v>1498</v>
      </c>
      <c r="N23" s="27" t="s">
        <v>238</v>
      </c>
      <c r="O23" s="27" t="s">
        <v>1492</v>
      </c>
      <c r="P23" s="3">
        <v>40925</v>
      </c>
      <c r="Q23" s="27" t="s">
        <v>497</v>
      </c>
      <c r="R23" s="27" t="s">
        <v>497</v>
      </c>
      <c r="S23" s="27" t="s">
        <v>10043</v>
      </c>
      <c r="T23" s="27" t="s">
        <v>4394</v>
      </c>
      <c r="U23" s="27" t="s">
        <v>497</v>
      </c>
      <c r="V23" s="3" t="s">
        <v>497</v>
      </c>
      <c r="W23" s="27"/>
      <c r="X23" s="27"/>
      <c r="Y23" s="27"/>
    </row>
    <row r="24" spans="1:25"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4616</v>
      </c>
      <c r="M24" s="27" t="s">
        <v>1500</v>
      </c>
      <c r="N24" s="27" t="s">
        <v>2319</v>
      </c>
      <c r="O24" s="27" t="s">
        <v>1555</v>
      </c>
      <c r="P24" s="3">
        <v>40991</v>
      </c>
      <c r="Q24" s="27" t="s">
        <v>673</v>
      </c>
      <c r="R24" s="27" t="s">
        <v>497</v>
      </c>
      <c r="S24" s="27" t="s">
        <v>10044</v>
      </c>
      <c r="T24" s="27" t="s">
        <v>4394</v>
      </c>
      <c r="U24" s="27" t="s">
        <v>497</v>
      </c>
      <c r="V24" s="3" t="s">
        <v>497</v>
      </c>
      <c r="W24" s="27"/>
      <c r="X24" s="27"/>
      <c r="Y24" s="27"/>
    </row>
    <row r="25" spans="1:25"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4617</v>
      </c>
      <c r="M25" s="27" t="s">
        <v>1502</v>
      </c>
      <c r="N25" s="27" t="s">
        <v>252</v>
      </c>
      <c r="O25" s="27" t="s">
        <v>1503</v>
      </c>
      <c r="P25" s="3">
        <v>40905</v>
      </c>
      <c r="Q25" s="27" t="s">
        <v>497</v>
      </c>
      <c r="R25" s="27" t="s">
        <v>497</v>
      </c>
      <c r="S25" s="27" t="s">
        <v>10045</v>
      </c>
      <c r="T25" s="27" t="s">
        <v>4394</v>
      </c>
      <c r="U25" s="27" t="s">
        <v>497</v>
      </c>
      <c r="V25" s="3" t="s">
        <v>497</v>
      </c>
      <c r="W25" s="27"/>
      <c r="X25" s="27"/>
      <c r="Y25" s="27"/>
    </row>
    <row r="26" spans="1:25" s="30" customFormat="1" ht="18" customHeight="1">
      <c r="A26" s="27">
        <v>688</v>
      </c>
      <c r="B26" s="27" t="s">
        <v>88</v>
      </c>
      <c r="C26" s="3">
        <v>40857</v>
      </c>
      <c r="D26" s="3">
        <v>40968</v>
      </c>
      <c r="E26" s="27" t="s">
        <v>1431</v>
      </c>
      <c r="F26" s="27" t="s">
        <v>1441</v>
      </c>
      <c r="G26" s="27" t="s">
        <v>204</v>
      </c>
      <c r="H26" s="27" t="s">
        <v>2320</v>
      </c>
      <c r="I26" s="3">
        <v>40995</v>
      </c>
      <c r="J26" s="27" t="s">
        <v>1504</v>
      </c>
      <c r="K26" s="27" t="s">
        <v>89</v>
      </c>
      <c r="L26" s="27" t="s">
        <v>4618</v>
      </c>
      <c r="M26" s="27" t="s">
        <v>1505</v>
      </c>
      <c r="N26" s="27" t="s">
        <v>2344</v>
      </c>
      <c r="O26" s="27" t="s">
        <v>1591</v>
      </c>
      <c r="P26" s="3">
        <v>40998</v>
      </c>
      <c r="Q26" s="27" t="s">
        <v>497</v>
      </c>
      <c r="R26" s="27" t="s">
        <v>497</v>
      </c>
      <c r="S26" s="27" t="s">
        <v>10046</v>
      </c>
      <c r="T26" s="27" t="s">
        <v>4394</v>
      </c>
      <c r="U26" s="27" t="s">
        <v>497</v>
      </c>
      <c r="V26" s="3" t="s">
        <v>497</v>
      </c>
      <c r="W26" s="27"/>
      <c r="X26" s="27"/>
      <c r="Y26" s="27"/>
    </row>
    <row r="27" spans="1:25"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4619</v>
      </c>
      <c r="M27" s="27" t="s">
        <v>1507</v>
      </c>
      <c r="N27" s="27" t="s">
        <v>394</v>
      </c>
      <c r="O27" s="27" t="s">
        <v>1461</v>
      </c>
      <c r="P27" s="3">
        <v>40925</v>
      </c>
      <c r="Q27" s="27" t="s">
        <v>497</v>
      </c>
      <c r="R27" s="27" t="s">
        <v>497</v>
      </c>
      <c r="S27" s="27" t="s">
        <v>10047</v>
      </c>
      <c r="T27" s="27" t="s">
        <v>4394</v>
      </c>
      <c r="U27" s="27" t="s">
        <v>497</v>
      </c>
      <c r="V27" s="3" t="s">
        <v>497</v>
      </c>
      <c r="W27" s="27"/>
      <c r="X27" s="27"/>
      <c r="Y27" s="27"/>
    </row>
    <row r="28" spans="1:25"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4620</v>
      </c>
      <c r="M28" s="27" t="s">
        <v>1509</v>
      </c>
      <c r="N28" s="27" t="s">
        <v>244</v>
      </c>
      <c r="O28" s="27" t="s">
        <v>1510</v>
      </c>
      <c r="P28" s="3">
        <v>40905</v>
      </c>
      <c r="Q28" s="27" t="s">
        <v>497</v>
      </c>
      <c r="R28" s="27" t="s">
        <v>497</v>
      </c>
      <c r="S28" s="27" t="s">
        <v>10048</v>
      </c>
      <c r="T28" s="27" t="s">
        <v>4394</v>
      </c>
      <c r="U28" s="27" t="s">
        <v>497</v>
      </c>
      <c r="V28" s="3" t="s">
        <v>497</v>
      </c>
      <c r="W28" s="27"/>
      <c r="X28" s="27"/>
      <c r="Y28" s="27"/>
    </row>
    <row r="29" spans="1:25"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4621</v>
      </c>
      <c r="M29" s="27" t="s">
        <v>1512</v>
      </c>
      <c r="N29" s="27" t="s">
        <v>395</v>
      </c>
      <c r="O29" s="27" t="s">
        <v>1513</v>
      </c>
      <c r="P29" s="3">
        <v>40924</v>
      </c>
      <c r="Q29" s="27" t="s">
        <v>497</v>
      </c>
      <c r="R29" s="27" t="s">
        <v>497</v>
      </c>
      <c r="S29" s="27" t="s">
        <v>10049</v>
      </c>
      <c r="T29" s="27" t="s">
        <v>4394</v>
      </c>
      <c r="U29" s="27" t="s">
        <v>497</v>
      </c>
      <c r="V29" s="3" t="s">
        <v>497</v>
      </c>
      <c r="W29" s="27"/>
      <c r="X29" s="27"/>
      <c r="Y29" s="27"/>
    </row>
    <row r="30" spans="1:25"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4622</v>
      </c>
      <c r="M30" s="27" t="s">
        <v>1516</v>
      </c>
      <c r="N30" s="27" t="s">
        <v>251</v>
      </c>
      <c r="O30" s="27" t="s">
        <v>1517</v>
      </c>
      <c r="P30" s="3">
        <v>40913</v>
      </c>
      <c r="Q30" s="27" t="s">
        <v>497</v>
      </c>
      <c r="R30" s="27" t="s">
        <v>497</v>
      </c>
      <c r="S30" s="27" t="s">
        <v>10050</v>
      </c>
      <c r="T30" s="27" t="s">
        <v>4394</v>
      </c>
      <c r="U30" s="27" t="s">
        <v>497</v>
      </c>
      <c r="V30" s="3" t="s">
        <v>497</v>
      </c>
      <c r="W30" s="27"/>
      <c r="X30" s="27"/>
      <c r="Y30" s="27"/>
    </row>
    <row r="31" spans="1:25"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4623</v>
      </c>
      <c r="M31" s="27" t="s">
        <v>1520</v>
      </c>
      <c r="N31" s="27" t="s">
        <v>396</v>
      </c>
      <c r="O31" s="27" t="s">
        <v>1521</v>
      </c>
      <c r="P31" s="3">
        <v>40932</v>
      </c>
      <c r="Q31" s="27" t="s">
        <v>497</v>
      </c>
      <c r="R31" s="27" t="s">
        <v>497</v>
      </c>
      <c r="S31" s="27" t="s">
        <v>10051</v>
      </c>
      <c r="T31" s="27" t="s">
        <v>4394</v>
      </c>
      <c r="U31" s="27" t="s">
        <v>497</v>
      </c>
      <c r="V31" s="3" t="s">
        <v>497</v>
      </c>
      <c r="W31" s="27"/>
      <c r="X31" s="27"/>
      <c r="Y31" s="27"/>
    </row>
    <row r="32" spans="1:25"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4624</v>
      </c>
      <c r="M32" s="27" t="s">
        <v>1523</v>
      </c>
      <c r="N32" s="27" t="s">
        <v>2345</v>
      </c>
      <c r="O32" s="27" t="s">
        <v>1452</v>
      </c>
      <c r="P32" s="3">
        <v>40998</v>
      </c>
      <c r="Q32" s="27" t="s">
        <v>497</v>
      </c>
      <c r="R32" s="27" t="s">
        <v>497</v>
      </c>
      <c r="S32" s="27" t="s">
        <v>10052</v>
      </c>
      <c r="T32" s="27" t="s">
        <v>4394</v>
      </c>
      <c r="U32" s="27" t="s">
        <v>497</v>
      </c>
      <c r="V32" s="3" t="s">
        <v>497</v>
      </c>
      <c r="W32" s="27"/>
      <c r="X32" s="27"/>
      <c r="Y32" s="27"/>
    </row>
    <row r="33" spans="1:25"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4625</v>
      </c>
      <c r="M33" s="27" t="s">
        <v>1525</v>
      </c>
      <c r="N33" s="27" t="s">
        <v>241</v>
      </c>
      <c r="O33" s="27" t="s">
        <v>1461</v>
      </c>
      <c r="P33" s="3">
        <v>40919</v>
      </c>
      <c r="Q33" s="27" t="s">
        <v>497</v>
      </c>
      <c r="R33" s="27" t="s">
        <v>497</v>
      </c>
      <c r="S33" s="27" t="s">
        <v>10053</v>
      </c>
      <c r="T33" s="27" t="s">
        <v>4394</v>
      </c>
      <c r="U33" s="27" t="s">
        <v>497</v>
      </c>
      <c r="V33" s="3" t="s">
        <v>497</v>
      </c>
      <c r="W33" s="27"/>
      <c r="X33" s="27"/>
      <c r="Y33" s="27"/>
    </row>
    <row r="34" spans="1:25"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4626</v>
      </c>
      <c r="M34" s="27" t="s">
        <v>1527</v>
      </c>
      <c r="N34" s="27" t="s">
        <v>236</v>
      </c>
      <c r="O34" s="27" t="s">
        <v>1461</v>
      </c>
      <c r="P34" s="3">
        <v>40918</v>
      </c>
      <c r="Q34" s="27" t="s">
        <v>497</v>
      </c>
      <c r="R34" s="27" t="s">
        <v>497</v>
      </c>
      <c r="S34" s="27" t="s">
        <v>10054</v>
      </c>
      <c r="T34" s="27" t="s">
        <v>4394</v>
      </c>
      <c r="U34" s="27" t="s">
        <v>497</v>
      </c>
      <c r="V34" s="3" t="s">
        <v>497</v>
      </c>
      <c r="W34" s="27"/>
      <c r="X34" s="27"/>
      <c r="Y34" s="27"/>
    </row>
    <row r="35" spans="1:25"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4627</v>
      </c>
      <c r="M35" s="27" t="s">
        <v>1530</v>
      </c>
      <c r="N35" s="27" t="s">
        <v>234</v>
      </c>
      <c r="O35" s="27" t="s">
        <v>1510</v>
      </c>
      <c r="P35" s="3">
        <v>40934</v>
      </c>
      <c r="Q35" s="27" t="s">
        <v>497</v>
      </c>
      <c r="R35" s="27" t="s">
        <v>497</v>
      </c>
      <c r="S35" s="27" t="s">
        <v>10055</v>
      </c>
      <c r="T35" s="27" t="s">
        <v>4394</v>
      </c>
      <c r="U35" s="27" t="s">
        <v>497</v>
      </c>
      <c r="V35" s="3" t="s">
        <v>497</v>
      </c>
      <c r="W35" s="27"/>
      <c r="X35" s="27"/>
      <c r="Y35" s="27"/>
    </row>
    <row r="36" spans="1:25"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4628</v>
      </c>
      <c r="M36" s="27" t="s">
        <v>1533</v>
      </c>
      <c r="N36" s="27" t="s">
        <v>397</v>
      </c>
      <c r="O36" s="27" t="s">
        <v>1534</v>
      </c>
      <c r="P36" s="3">
        <v>40921</v>
      </c>
      <c r="Q36" s="27" t="s">
        <v>497</v>
      </c>
      <c r="R36" s="27" t="s">
        <v>497</v>
      </c>
      <c r="S36" s="27" t="s">
        <v>10056</v>
      </c>
      <c r="T36" s="27" t="s">
        <v>4394</v>
      </c>
      <c r="U36" s="27" t="s">
        <v>497</v>
      </c>
      <c r="V36" s="3" t="s">
        <v>497</v>
      </c>
      <c r="W36" s="27"/>
      <c r="X36" s="27"/>
      <c r="Y36" s="27"/>
    </row>
    <row r="37" spans="1:25"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4629</v>
      </c>
      <c r="M37" s="27" t="s">
        <v>1537</v>
      </c>
      <c r="N37" s="27" t="s">
        <v>398</v>
      </c>
      <c r="O37" s="27" t="s">
        <v>680</v>
      </c>
      <c r="P37" s="3">
        <v>40921</v>
      </c>
      <c r="Q37" s="27" t="s">
        <v>497</v>
      </c>
      <c r="R37" s="27" t="s">
        <v>497</v>
      </c>
      <c r="S37" s="27" t="s">
        <v>10057</v>
      </c>
      <c r="T37" s="27" t="s">
        <v>4394</v>
      </c>
      <c r="U37" s="27" t="s">
        <v>497</v>
      </c>
      <c r="V37" s="3" t="s">
        <v>497</v>
      </c>
      <c r="W37" s="27"/>
      <c r="X37" s="27"/>
      <c r="Y37" s="27"/>
    </row>
    <row r="38" spans="1:25"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4630</v>
      </c>
      <c r="M38" s="27" t="s">
        <v>1539</v>
      </c>
      <c r="N38" s="27" t="s">
        <v>1540</v>
      </c>
      <c r="O38" s="27" t="s">
        <v>1439</v>
      </c>
      <c r="P38" s="3">
        <v>40946</v>
      </c>
      <c r="Q38" s="27" t="s">
        <v>497</v>
      </c>
      <c r="R38" s="27" t="s">
        <v>10058</v>
      </c>
      <c r="S38" s="27" t="s">
        <v>10059</v>
      </c>
      <c r="T38" s="27" t="s">
        <v>4394</v>
      </c>
      <c r="U38" s="27" t="s">
        <v>497</v>
      </c>
      <c r="V38" s="3" t="s">
        <v>497</v>
      </c>
      <c r="W38" s="27"/>
      <c r="X38" s="27"/>
      <c r="Y38" s="27"/>
    </row>
    <row r="39" spans="1:25"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4631</v>
      </c>
      <c r="M39" s="27" t="s">
        <v>1544</v>
      </c>
      <c r="N39" s="27" t="s">
        <v>399</v>
      </c>
      <c r="O39" s="27" t="s">
        <v>1452</v>
      </c>
      <c r="P39" s="3">
        <v>40935</v>
      </c>
      <c r="Q39" s="27" t="s">
        <v>497</v>
      </c>
      <c r="R39" s="27" t="s">
        <v>497</v>
      </c>
      <c r="S39" s="27" t="s">
        <v>10060</v>
      </c>
      <c r="T39" s="27" t="s">
        <v>4394</v>
      </c>
      <c r="U39" s="27" t="s">
        <v>497</v>
      </c>
      <c r="V39" s="3" t="s">
        <v>497</v>
      </c>
      <c r="W39" s="27"/>
      <c r="X39" s="27"/>
      <c r="Y39" s="27"/>
    </row>
    <row r="40" spans="1:25"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4632</v>
      </c>
      <c r="M40" s="27" t="s">
        <v>1547</v>
      </c>
      <c r="N40" s="27" t="s">
        <v>258</v>
      </c>
      <c r="O40" s="27" t="s">
        <v>1548</v>
      </c>
      <c r="P40" s="3">
        <v>40910</v>
      </c>
      <c r="Q40" s="27" t="s">
        <v>497</v>
      </c>
      <c r="R40" s="27" t="s">
        <v>497</v>
      </c>
      <c r="S40" s="27" t="s">
        <v>10061</v>
      </c>
      <c r="T40" s="27" t="s">
        <v>4394</v>
      </c>
      <c r="U40" s="27" t="s">
        <v>497</v>
      </c>
      <c r="V40" s="3" t="s">
        <v>497</v>
      </c>
      <c r="W40" s="27"/>
      <c r="X40" s="27"/>
      <c r="Y40" s="27"/>
    </row>
    <row r="41" spans="1:25"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4633</v>
      </c>
      <c r="M41" s="27" t="s">
        <v>1550</v>
      </c>
      <c r="N41" s="27" t="s">
        <v>225</v>
      </c>
      <c r="O41" s="27" t="s">
        <v>1551</v>
      </c>
      <c r="P41" s="3">
        <v>40905</v>
      </c>
      <c r="Q41" s="27" t="s">
        <v>497</v>
      </c>
      <c r="R41" s="27" t="s">
        <v>497</v>
      </c>
      <c r="S41" s="27" t="s">
        <v>10062</v>
      </c>
      <c r="T41" s="27" t="s">
        <v>4394</v>
      </c>
      <c r="U41" s="27" t="s">
        <v>497</v>
      </c>
      <c r="V41" s="3" t="s">
        <v>497</v>
      </c>
      <c r="W41" s="27"/>
      <c r="X41" s="27"/>
      <c r="Y41" s="27"/>
    </row>
    <row r="42" spans="1:25"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4634</v>
      </c>
      <c r="M42" s="27" t="s">
        <v>1553</v>
      </c>
      <c r="N42" s="27" t="s">
        <v>1554</v>
      </c>
      <c r="O42" s="27" t="s">
        <v>1555</v>
      </c>
      <c r="P42" s="3">
        <v>40973</v>
      </c>
      <c r="Q42" s="27" t="s">
        <v>673</v>
      </c>
      <c r="R42" s="27" t="s">
        <v>497</v>
      </c>
      <c r="S42" s="27" t="s">
        <v>10063</v>
      </c>
      <c r="T42" s="27" t="s">
        <v>4394</v>
      </c>
      <c r="U42" s="27" t="s">
        <v>497</v>
      </c>
      <c r="V42" s="3" t="s">
        <v>497</v>
      </c>
      <c r="W42" s="27"/>
      <c r="X42" s="27"/>
      <c r="Y42" s="27"/>
    </row>
    <row r="43" spans="1:25"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4635</v>
      </c>
      <c r="M43" s="27" t="s">
        <v>1557</v>
      </c>
      <c r="N43" s="27" t="s">
        <v>265</v>
      </c>
      <c r="O43" s="27" t="s">
        <v>1492</v>
      </c>
      <c r="P43" s="3">
        <v>40905</v>
      </c>
      <c r="Q43" s="27" t="s">
        <v>497</v>
      </c>
      <c r="R43" s="27" t="s">
        <v>497</v>
      </c>
      <c r="S43" s="27" t="s">
        <v>10064</v>
      </c>
      <c r="T43" s="27" t="s">
        <v>4394</v>
      </c>
      <c r="U43" s="27" t="s">
        <v>497</v>
      </c>
      <c r="V43" s="3" t="s">
        <v>497</v>
      </c>
      <c r="W43" s="27"/>
      <c r="X43" s="27"/>
      <c r="Y43" s="27"/>
    </row>
    <row r="44" spans="1:25"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4636</v>
      </c>
      <c r="M44" s="27" t="s">
        <v>1559</v>
      </c>
      <c r="N44" s="27" t="s">
        <v>230</v>
      </c>
      <c r="O44" s="27" t="s">
        <v>1560</v>
      </c>
      <c r="P44" s="3">
        <v>40905</v>
      </c>
      <c r="Q44" s="27" t="s">
        <v>497</v>
      </c>
      <c r="R44" s="27" t="s">
        <v>497</v>
      </c>
      <c r="S44" s="27" t="s">
        <v>10065</v>
      </c>
      <c r="T44" s="27" t="s">
        <v>4394</v>
      </c>
      <c r="U44" s="27" t="s">
        <v>497</v>
      </c>
      <c r="V44" s="3" t="s">
        <v>497</v>
      </c>
      <c r="W44" s="27"/>
      <c r="X44" s="27"/>
      <c r="Y44" s="27"/>
    </row>
    <row r="45" spans="1:25" s="30" customFormat="1" ht="18" customHeight="1">
      <c r="A45" s="27">
        <v>667</v>
      </c>
      <c r="B45" s="27" t="s">
        <v>47</v>
      </c>
      <c r="C45" s="3">
        <v>40857</v>
      </c>
      <c r="D45" s="3">
        <v>40918</v>
      </c>
      <c r="E45" s="27" t="s">
        <v>1431</v>
      </c>
      <c r="F45" s="27" t="s">
        <v>1432</v>
      </c>
      <c r="G45" s="27" t="s">
        <v>183</v>
      </c>
      <c r="H45" s="27" t="s">
        <v>2157</v>
      </c>
      <c r="I45" s="3">
        <v>40989</v>
      </c>
      <c r="J45" s="27" t="s">
        <v>1561</v>
      </c>
      <c r="K45" s="27" t="s">
        <v>48</v>
      </c>
      <c r="L45" s="27" t="s">
        <v>4637</v>
      </c>
      <c r="M45" s="27" t="s">
        <v>4638</v>
      </c>
      <c r="N45" s="27" t="s">
        <v>2307</v>
      </c>
      <c r="O45" s="27" t="s">
        <v>2308</v>
      </c>
      <c r="P45" s="3">
        <v>40989</v>
      </c>
      <c r="Q45" s="27" t="s">
        <v>4639</v>
      </c>
      <c r="R45" s="27" t="s">
        <v>497</v>
      </c>
      <c r="S45" s="27" t="s">
        <v>10066</v>
      </c>
      <c r="T45" s="27" t="s">
        <v>4394</v>
      </c>
      <c r="U45" s="27" t="s">
        <v>497</v>
      </c>
      <c r="V45" s="3" t="s">
        <v>497</v>
      </c>
      <c r="W45" s="27"/>
      <c r="X45" s="27"/>
      <c r="Y45" s="27"/>
    </row>
    <row r="46" spans="1:25"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4640</v>
      </c>
      <c r="M46" s="27" t="s">
        <v>1562</v>
      </c>
      <c r="N46" s="27" t="s">
        <v>389</v>
      </c>
      <c r="O46" s="27" t="s">
        <v>1452</v>
      </c>
      <c r="P46" s="3">
        <v>40938</v>
      </c>
      <c r="Q46" s="27" t="s">
        <v>497</v>
      </c>
      <c r="R46" s="27" t="s">
        <v>497</v>
      </c>
      <c r="S46" s="27" t="s">
        <v>10067</v>
      </c>
      <c r="T46" s="27" t="s">
        <v>4394</v>
      </c>
      <c r="U46" s="27" t="s">
        <v>497</v>
      </c>
      <c r="V46" s="3" t="s">
        <v>497</v>
      </c>
      <c r="W46" s="27"/>
      <c r="X46" s="27"/>
      <c r="Y46" s="27"/>
    </row>
    <row r="47" spans="1:25" s="30" customFormat="1" ht="18" customHeight="1">
      <c r="A47" s="27">
        <v>669</v>
      </c>
      <c r="B47" s="27" t="s">
        <v>51</v>
      </c>
      <c r="C47" s="3">
        <v>40857</v>
      </c>
      <c r="D47" s="3">
        <v>41306</v>
      </c>
      <c r="E47" s="27" t="s">
        <v>1495</v>
      </c>
      <c r="F47" s="27" t="s">
        <v>1432</v>
      </c>
      <c r="G47" s="27" t="s">
        <v>185</v>
      </c>
      <c r="H47" s="27" t="s">
        <v>497</v>
      </c>
      <c r="I47" s="3">
        <v>41169</v>
      </c>
      <c r="J47" s="27" t="s">
        <v>15309</v>
      </c>
      <c r="K47" s="27" t="s">
        <v>4641</v>
      </c>
      <c r="L47" s="27" t="s">
        <v>4642</v>
      </c>
      <c r="M47" s="27" t="s">
        <v>14677</v>
      </c>
      <c r="N47" s="27" t="s">
        <v>497</v>
      </c>
      <c r="O47" s="27" t="s">
        <v>497</v>
      </c>
      <c r="P47" s="27" t="s">
        <v>497</v>
      </c>
      <c r="Q47" s="27" t="s">
        <v>15310</v>
      </c>
      <c r="R47" s="27" t="s">
        <v>497</v>
      </c>
      <c r="S47" s="27" t="s">
        <v>10068</v>
      </c>
      <c r="T47" s="27" t="s">
        <v>15449</v>
      </c>
      <c r="U47" s="41" t="s">
        <v>497</v>
      </c>
      <c r="V47" s="3" t="s">
        <v>497</v>
      </c>
      <c r="W47" s="27"/>
      <c r="X47" s="27"/>
      <c r="Y47" s="27"/>
    </row>
    <row r="48" spans="1:25"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4643</v>
      </c>
      <c r="M48" s="27" t="s">
        <v>1565</v>
      </c>
      <c r="N48" s="27" t="s">
        <v>227</v>
      </c>
      <c r="O48" s="27" t="s">
        <v>1510</v>
      </c>
      <c r="P48" s="3">
        <v>40927</v>
      </c>
      <c r="Q48" s="27" t="s">
        <v>497</v>
      </c>
      <c r="R48" s="27" t="s">
        <v>497</v>
      </c>
      <c r="S48" s="27" t="s">
        <v>10069</v>
      </c>
      <c r="T48" s="27" t="s">
        <v>4394</v>
      </c>
      <c r="U48" s="27" t="s">
        <v>497</v>
      </c>
      <c r="V48" s="3" t="s">
        <v>497</v>
      </c>
      <c r="W48" s="27"/>
      <c r="X48" s="27"/>
      <c r="Y48" s="27"/>
    </row>
    <row r="49" spans="1:25"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4644</v>
      </c>
      <c r="M49" s="27" t="s">
        <v>1567</v>
      </c>
      <c r="N49" s="27" t="s">
        <v>226</v>
      </c>
      <c r="O49" s="27" t="s">
        <v>1560</v>
      </c>
      <c r="P49" s="3">
        <v>40932</v>
      </c>
      <c r="Q49" s="27" t="s">
        <v>497</v>
      </c>
      <c r="R49" s="27" t="s">
        <v>497</v>
      </c>
      <c r="S49" s="27" t="s">
        <v>10070</v>
      </c>
      <c r="T49" s="27" t="s">
        <v>4394</v>
      </c>
      <c r="U49" s="27" t="s">
        <v>497</v>
      </c>
      <c r="V49" s="3" t="s">
        <v>497</v>
      </c>
      <c r="W49" s="27"/>
      <c r="X49" s="27"/>
      <c r="Y49" s="27"/>
    </row>
    <row r="50" spans="1:25" s="30" customFormat="1" ht="18" customHeight="1">
      <c r="A50" s="27">
        <v>672</v>
      </c>
      <c r="B50" s="27" t="s">
        <v>56</v>
      </c>
      <c r="C50" s="3">
        <v>40857</v>
      </c>
      <c r="D50" s="3">
        <v>41085</v>
      </c>
      <c r="E50" s="27" t="s">
        <v>1431</v>
      </c>
      <c r="F50" s="27" t="s">
        <v>1432</v>
      </c>
      <c r="G50" s="27" t="s">
        <v>188</v>
      </c>
      <c r="H50" s="27" t="s">
        <v>4224</v>
      </c>
      <c r="I50" s="3">
        <v>41081</v>
      </c>
      <c r="J50" s="27" t="s">
        <v>1568</v>
      </c>
      <c r="K50" s="27" t="s">
        <v>57</v>
      </c>
      <c r="L50" s="27" t="s">
        <v>4645</v>
      </c>
      <c r="M50" s="27" t="s">
        <v>1569</v>
      </c>
      <c r="N50" s="27" t="s">
        <v>4225</v>
      </c>
      <c r="O50" s="27" t="s">
        <v>3099</v>
      </c>
      <c r="P50" s="3">
        <v>41082</v>
      </c>
      <c r="Q50" s="27" t="s">
        <v>678</v>
      </c>
      <c r="R50" s="27" t="s">
        <v>10071</v>
      </c>
      <c r="S50" s="27" t="s">
        <v>10072</v>
      </c>
      <c r="T50" s="27" t="s">
        <v>4394</v>
      </c>
      <c r="U50" s="27" t="s">
        <v>497</v>
      </c>
      <c r="V50" s="3" t="s">
        <v>497</v>
      </c>
      <c r="W50" s="27"/>
      <c r="X50" s="27"/>
      <c r="Y50" s="27"/>
    </row>
    <row r="51" spans="1:25"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4646</v>
      </c>
      <c r="M51" s="27" t="s">
        <v>1571</v>
      </c>
      <c r="N51" s="27" t="s">
        <v>390</v>
      </c>
      <c r="O51" s="27" t="s">
        <v>1492</v>
      </c>
      <c r="P51" s="3">
        <v>40932</v>
      </c>
      <c r="Q51" s="27" t="s">
        <v>497</v>
      </c>
      <c r="R51" s="27" t="s">
        <v>497</v>
      </c>
      <c r="S51" s="27" t="s">
        <v>10073</v>
      </c>
      <c r="T51" s="27" t="s">
        <v>4394</v>
      </c>
      <c r="U51" s="27" t="s">
        <v>497</v>
      </c>
      <c r="V51" s="3" t="s">
        <v>497</v>
      </c>
      <c r="W51" s="27"/>
      <c r="X51" s="27"/>
      <c r="Y51" s="27"/>
    </row>
    <row r="52" spans="1:25"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4647</v>
      </c>
      <c r="M52" s="27" t="s">
        <v>1573</v>
      </c>
      <c r="N52" s="27" t="s">
        <v>253</v>
      </c>
      <c r="O52" s="27" t="s">
        <v>1452</v>
      </c>
      <c r="P52" s="3">
        <v>40919</v>
      </c>
      <c r="Q52" s="27" t="s">
        <v>497</v>
      </c>
      <c r="R52" s="27" t="s">
        <v>497</v>
      </c>
      <c r="S52" s="27" t="s">
        <v>10074</v>
      </c>
      <c r="T52" s="27" t="s">
        <v>4394</v>
      </c>
      <c r="U52" s="27" t="s">
        <v>497</v>
      </c>
      <c r="V52" s="3" t="s">
        <v>497</v>
      </c>
      <c r="W52" s="27"/>
      <c r="X52" s="27"/>
      <c r="Y52" s="27"/>
    </row>
    <row r="53" spans="1:25"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4648</v>
      </c>
      <c r="M53" s="27" t="s">
        <v>1575</v>
      </c>
      <c r="N53" s="27" t="s">
        <v>391</v>
      </c>
      <c r="O53" s="27" t="s">
        <v>1449</v>
      </c>
      <c r="P53" s="3">
        <v>40934</v>
      </c>
      <c r="Q53" s="27" t="s">
        <v>497</v>
      </c>
      <c r="R53" s="27" t="s">
        <v>497</v>
      </c>
      <c r="S53" s="27" t="s">
        <v>10075</v>
      </c>
      <c r="T53" s="27" t="s">
        <v>4394</v>
      </c>
      <c r="U53" s="27" t="s">
        <v>497</v>
      </c>
      <c r="V53" s="3" t="s">
        <v>497</v>
      </c>
      <c r="W53" s="27"/>
      <c r="X53" s="27"/>
      <c r="Y53" s="27"/>
    </row>
    <row r="54" spans="1:25"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4649</v>
      </c>
      <c r="M54" s="27" t="s">
        <v>15921</v>
      </c>
      <c r="N54" s="27" t="s">
        <v>392</v>
      </c>
      <c r="O54" s="27" t="s">
        <v>1577</v>
      </c>
      <c r="P54" s="3">
        <v>40920</v>
      </c>
      <c r="Q54" s="27" t="s">
        <v>497</v>
      </c>
      <c r="R54" s="27" t="s">
        <v>497</v>
      </c>
      <c r="S54" s="27" t="s">
        <v>10076</v>
      </c>
      <c r="T54" s="27" t="s">
        <v>4394</v>
      </c>
      <c r="U54" s="27" t="s">
        <v>497</v>
      </c>
      <c r="V54" s="3" t="s">
        <v>497</v>
      </c>
      <c r="W54" s="27"/>
      <c r="X54" s="27"/>
      <c r="Y54" s="27"/>
    </row>
    <row r="55" spans="1:25" s="30" customFormat="1" ht="18" customHeight="1">
      <c r="A55" s="27">
        <v>678</v>
      </c>
      <c r="B55" s="27" t="s">
        <v>68</v>
      </c>
      <c r="C55" s="3">
        <v>40857</v>
      </c>
      <c r="D55" s="3">
        <v>40918</v>
      </c>
      <c r="E55" s="27" t="s">
        <v>1431</v>
      </c>
      <c r="F55" s="27" t="s">
        <v>1432</v>
      </c>
      <c r="G55" s="27" t="s">
        <v>194</v>
      </c>
      <c r="H55" s="27" t="s">
        <v>436</v>
      </c>
      <c r="I55" s="3">
        <v>40917</v>
      </c>
      <c r="J55" s="27" t="s">
        <v>1578</v>
      </c>
      <c r="K55" s="27" t="s">
        <v>69</v>
      </c>
      <c r="L55" s="27" t="s">
        <v>4650</v>
      </c>
      <c r="M55" s="27" t="s">
        <v>1579</v>
      </c>
      <c r="N55" s="27" t="s">
        <v>255</v>
      </c>
      <c r="O55" s="27" t="s">
        <v>1580</v>
      </c>
      <c r="P55" s="3">
        <v>40918</v>
      </c>
      <c r="Q55" s="27" t="s">
        <v>497</v>
      </c>
      <c r="R55" s="27" t="s">
        <v>497</v>
      </c>
      <c r="S55" s="27" t="s">
        <v>10077</v>
      </c>
      <c r="T55" s="27" t="s">
        <v>4394</v>
      </c>
      <c r="U55" s="27" t="s">
        <v>497</v>
      </c>
      <c r="V55" s="3" t="s">
        <v>497</v>
      </c>
      <c r="W55" s="27"/>
      <c r="X55" s="27"/>
      <c r="Y55" s="27"/>
    </row>
    <row r="56" spans="1:25" s="30" customFormat="1" ht="18" customHeight="1">
      <c r="A56" s="27">
        <v>679</v>
      </c>
      <c r="B56" s="27" t="s">
        <v>70</v>
      </c>
      <c r="C56" s="3">
        <v>40857</v>
      </c>
      <c r="D56" s="3">
        <v>41104</v>
      </c>
      <c r="E56" s="27" t="s">
        <v>1431</v>
      </c>
      <c r="F56" s="27" t="s">
        <v>1432</v>
      </c>
      <c r="G56" s="27" t="s">
        <v>195</v>
      </c>
      <c r="H56" s="27" t="s">
        <v>12566</v>
      </c>
      <c r="I56" s="3">
        <v>41247</v>
      </c>
      <c r="J56" s="27" t="s">
        <v>1582</v>
      </c>
      <c r="K56" s="27" t="s">
        <v>71</v>
      </c>
      <c r="L56" s="27" t="s">
        <v>4651</v>
      </c>
      <c r="M56" s="27" t="s">
        <v>4652</v>
      </c>
      <c r="N56" s="27" t="s">
        <v>12567</v>
      </c>
      <c r="O56" s="27" t="s">
        <v>9719</v>
      </c>
      <c r="P56" s="3">
        <v>41254</v>
      </c>
      <c r="Q56" s="27" t="s">
        <v>4151</v>
      </c>
      <c r="R56" s="27" t="s">
        <v>12568</v>
      </c>
      <c r="S56" s="27" t="s">
        <v>10078</v>
      </c>
      <c r="T56" s="27" t="s">
        <v>15449</v>
      </c>
      <c r="U56" s="27" t="s">
        <v>15450</v>
      </c>
      <c r="V56" s="3" t="s">
        <v>497</v>
      </c>
      <c r="W56" s="27"/>
      <c r="X56" s="27"/>
      <c r="Y56" s="27"/>
    </row>
    <row r="57" spans="1:25" s="30" customFormat="1" ht="18" customHeight="1">
      <c r="A57" s="27">
        <v>680</v>
      </c>
      <c r="B57" s="27" t="s">
        <v>72</v>
      </c>
      <c r="C57" s="3">
        <v>40857</v>
      </c>
      <c r="D57" s="3">
        <v>40918</v>
      </c>
      <c r="E57" s="27" t="s">
        <v>1431</v>
      </c>
      <c r="F57" s="27" t="s">
        <v>1432</v>
      </c>
      <c r="G57" s="27" t="s">
        <v>196</v>
      </c>
      <c r="H57" s="27" t="s">
        <v>437</v>
      </c>
      <c r="I57" s="3">
        <v>40932</v>
      </c>
      <c r="J57" s="27" t="s">
        <v>1583</v>
      </c>
      <c r="K57" s="27" t="s">
        <v>73</v>
      </c>
      <c r="L57" s="27" t="s">
        <v>4653</v>
      </c>
      <c r="M57" s="27" t="s">
        <v>1584</v>
      </c>
      <c r="N57" s="27" t="s">
        <v>239</v>
      </c>
      <c r="O57" s="27" t="s">
        <v>1492</v>
      </c>
      <c r="P57" s="3">
        <v>40934</v>
      </c>
      <c r="Q57" s="27" t="s">
        <v>497</v>
      </c>
      <c r="R57" s="27" t="s">
        <v>497</v>
      </c>
      <c r="S57" s="27" t="s">
        <v>10079</v>
      </c>
      <c r="T57" s="27" t="s">
        <v>4394</v>
      </c>
      <c r="U57" s="27" t="s">
        <v>497</v>
      </c>
      <c r="V57" s="3" t="s">
        <v>497</v>
      </c>
      <c r="W57" s="27"/>
      <c r="X57" s="27"/>
      <c r="Y57" s="27"/>
    </row>
    <row r="58" spans="1:25" s="30" customFormat="1" ht="18" customHeight="1">
      <c r="A58" s="27">
        <v>681</v>
      </c>
      <c r="B58" s="27" t="s">
        <v>74</v>
      </c>
      <c r="C58" s="3">
        <v>40857</v>
      </c>
      <c r="D58" s="3">
        <v>40918</v>
      </c>
      <c r="E58" s="27" t="s">
        <v>1431</v>
      </c>
      <c r="F58" s="27" t="s">
        <v>1432</v>
      </c>
      <c r="G58" s="27" t="s">
        <v>197</v>
      </c>
      <c r="H58" s="27" t="s">
        <v>438</v>
      </c>
      <c r="I58" s="3">
        <v>40920</v>
      </c>
      <c r="J58" s="27" t="s">
        <v>1585</v>
      </c>
      <c r="K58" s="27" t="s">
        <v>75</v>
      </c>
      <c r="L58" s="27" t="s">
        <v>4654</v>
      </c>
      <c r="M58" s="27" t="s">
        <v>1586</v>
      </c>
      <c r="N58" s="27" t="s">
        <v>222</v>
      </c>
      <c r="O58" s="27" t="s">
        <v>1587</v>
      </c>
      <c r="P58" s="3">
        <v>40921</v>
      </c>
      <c r="Q58" s="27" t="s">
        <v>497</v>
      </c>
      <c r="R58" s="27" t="s">
        <v>497</v>
      </c>
      <c r="S58" s="27" t="s">
        <v>10080</v>
      </c>
      <c r="T58" s="27" t="s">
        <v>4394</v>
      </c>
      <c r="U58" s="27" t="s">
        <v>497</v>
      </c>
      <c r="V58" s="3" t="s">
        <v>497</v>
      </c>
      <c r="W58" s="27"/>
      <c r="X58" s="27"/>
      <c r="Y58" s="27"/>
    </row>
    <row r="59" spans="1:25" s="30" customFormat="1" ht="18" customHeight="1">
      <c r="A59" s="27">
        <v>682</v>
      </c>
      <c r="B59" s="27" t="s">
        <v>76</v>
      </c>
      <c r="C59" s="3">
        <v>40857</v>
      </c>
      <c r="D59" s="3">
        <v>40968</v>
      </c>
      <c r="E59" s="27" t="s">
        <v>1431</v>
      </c>
      <c r="F59" s="27" t="s">
        <v>1441</v>
      </c>
      <c r="G59" s="27" t="s">
        <v>198</v>
      </c>
      <c r="H59" s="27" t="s">
        <v>439</v>
      </c>
      <c r="I59" s="3">
        <v>40970</v>
      </c>
      <c r="J59" s="27" t="s">
        <v>1588</v>
      </c>
      <c r="K59" s="27" t="s">
        <v>77</v>
      </c>
      <c r="L59" s="27" t="s">
        <v>4655</v>
      </c>
      <c r="M59" s="27" t="s">
        <v>1589</v>
      </c>
      <c r="N59" s="27" t="s">
        <v>1590</v>
      </c>
      <c r="O59" s="27" t="s">
        <v>1591</v>
      </c>
      <c r="P59" s="3">
        <v>40976</v>
      </c>
      <c r="Q59" s="27" t="s">
        <v>497</v>
      </c>
      <c r="R59" s="27" t="s">
        <v>497</v>
      </c>
      <c r="S59" s="27" t="s">
        <v>10081</v>
      </c>
      <c r="T59" s="27" t="s">
        <v>4394</v>
      </c>
      <c r="U59" s="27" t="s">
        <v>497</v>
      </c>
      <c r="V59" s="3" t="s">
        <v>497</v>
      </c>
      <c r="W59" s="27"/>
      <c r="X59" s="27"/>
      <c r="Y59" s="27"/>
    </row>
    <row r="60" spans="1:25" s="30" customFormat="1" ht="18" customHeight="1">
      <c r="A60" s="27">
        <v>683</v>
      </c>
      <c r="B60" s="27" t="s">
        <v>78</v>
      </c>
      <c r="C60" s="3">
        <v>40857</v>
      </c>
      <c r="D60" s="3">
        <v>40918</v>
      </c>
      <c r="E60" s="27" t="s">
        <v>1431</v>
      </c>
      <c r="F60" s="27" t="s">
        <v>1432</v>
      </c>
      <c r="G60" s="27" t="s">
        <v>199</v>
      </c>
      <c r="H60" s="27" t="s">
        <v>440</v>
      </c>
      <c r="I60" s="3">
        <v>40917</v>
      </c>
      <c r="J60" s="27" t="s">
        <v>1592</v>
      </c>
      <c r="K60" s="27" t="s">
        <v>79</v>
      </c>
      <c r="L60" s="27" t="s">
        <v>4656</v>
      </c>
      <c r="M60" s="27" t="s">
        <v>1593</v>
      </c>
      <c r="N60" s="27" t="s">
        <v>248</v>
      </c>
      <c r="O60" s="27" t="s">
        <v>1594</v>
      </c>
      <c r="P60" s="3">
        <v>40919</v>
      </c>
      <c r="Q60" s="27" t="s">
        <v>497</v>
      </c>
      <c r="R60" s="27" t="s">
        <v>497</v>
      </c>
      <c r="S60" s="27" t="s">
        <v>10082</v>
      </c>
      <c r="T60" s="27" t="s">
        <v>4394</v>
      </c>
      <c r="U60" s="27" t="s">
        <v>497</v>
      </c>
      <c r="V60" s="3" t="s">
        <v>497</v>
      </c>
      <c r="W60" s="27"/>
      <c r="X60" s="27"/>
      <c r="Y60" s="27"/>
    </row>
    <row r="61" spans="1:25" s="30" customFormat="1" ht="18" customHeight="1">
      <c r="A61" s="27">
        <v>676</v>
      </c>
      <c r="B61" s="27" t="s">
        <v>64</v>
      </c>
      <c r="C61" s="3">
        <v>40857</v>
      </c>
      <c r="D61" s="3">
        <v>40918</v>
      </c>
      <c r="E61" s="27" t="s">
        <v>1431</v>
      </c>
      <c r="F61" s="27" t="s">
        <v>1432</v>
      </c>
      <c r="G61" s="27" t="s">
        <v>192</v>
      </c>
      <c r="H61" s="27" t="s">
        <v>434</v>
      </c>
      <c r="I61" s="3">
        <v>40917</v>
      </c>
      <c r="J61" s="27" t="s">
        <v>1595</v>
      </c>
      <c r="K61" s="27" t="s">
        <v>65</v>
      </c>
      <c r="L61" s="27" t="s">
        <v>4657</v>
      </c>
      <c r="M61" s="27" t="s">
        <v>1596</v>
      </c>
      <c r="N61" s="27" t="s">
        <v>249</v>
      </c>
      <c r="O61" s="27" t="s">
        <v>1492</v>
      </c>
      <c r="P61" s="3">
        <v>40918</v>
      </c>
      <c r="Q61" s="27" t="s">
        <v>497</v>
      </c>
      <c r="R61" s="27" t="s">
        <v>497</v>
      </c>
      <c r="S61" s="27" t="s">
        <v>10083</v>
      </c>
      <c r="T61" s="27" t="s">
        <v>4394</v>
      </c>
      <c r="U61" s="27" t="s">
        <v>497</v>
      </c>
      <c r="V61" s="3" t="s">
        <v>497</v>
      </c>
      <c r="W61" s="27"/>
      <c r="X61" s="27"/>
      <c r="Y61" s="27"/>
    </row>
    <row r="62" spans="1:25" s="30" customFormat="1" ht="18" customHeight="1">
      <c r="A62" s="27">
        <v>735</v>
      </c>
      <c r="B62" s="27" t="s">
        <v>158</v>
      </c>
      <c r="C62" s="3">
        <v>40857</v>
      </c>
      <c r="D62" s="3">
        <v>40918</v>
      </c>
      <c r="E62" s="27" t="s">
        <v>1431</v>
      </c>
      <c r="F62" s="27" t="s">
        <v>1432</v>
      </c>
      <c r="G62" s="27" t="s">
        <v>132</v>
      </c>
      <c r="H62" s="27" t="s">
        <v>480</v>
      </c>
      <c r="I62" s="3">
        <v>40935</v>
      </c>
      <c r="J62" s="27" t="s">
        <v>1597</v>
      </c>
      <c r="K62" s="27" t="s">
        <v>1598</v>
      </c>
      <c r="L62" s="27" t="s">
        <v>4658</v>
      </c>
      <c r="M62" s="27" t="s">
        <v>1599</v>
      </c>
      <c r="N62" s="27" t="s">
        <v>407</v>
      </c>
      <c r="O62" s="27" t="s">
        <v>1600</v>
      </c>
      <c r="P62" s="3">
        <v>40939</v>
      </c>
      <c r="Q62" s="27" t="s">
        <v>497</v>
      </c>
      <c r="R62" s="27" t="s">
        <v>497</v>
      </c>
      <c r="S62" s="27" t="s">
        <v>10084</v>
      </c>
      <c r="T62" s="27" t="s">
        <v>4394</v>
      </c>
      <c r="U62" s="27" t="s">
        <v>497</v>
      </c>
      <c r="V62" s="3" t="s">
        <v>497</v>
      </c>
      <c r="W62" s="27"/>
      <c r="X62" s="27"/>
      <c r="Y62" s="27"/>
    </row>
    <row r="63" spans="1:25" ht="18" customHeight="1">
      <c r="A63" s="27">
        <v>724</v>
      </c>
      <c r="B63" s="27" t="s">
        <v>157</v>
      </c>
      <c r="C63" s="3">
        <v>40857</v>
      </c>
      <c r="D63" s="3">
        <v>40918</v>
      </c>
      <c r="E63" s="27" t="s">
        <v>1431</v>
      </c>
      <c r="F63" s="27" t="s">
        <v>1432</v>
      </c>
      <c r="G63" s="27" t="s">
        <v>131</v>
      </c>
      <c r="H63" s="27" t="s">
        <v>479</v>
      </c>
      <c r="I63" s="3">
        <v>40920</v>
      </c>
      <c r="J63" s="27" t="s">
        <v>1601</v>
      </c>
      <c r="K63" s="27" t="s">
        <v>358</v>
      </c>
      <c r="L63" s="27" t="s">
        <v>4659</v>
      </c>
      <c r="M63" s="27" t="s">
        <v>1602</v>
      </c>
      <c r="N63" s="27" t="s">
        <v>406</v>
      </c>
      <c r="O63" s="27" t="s">
        <v>1603</v>
      </c>
      <c r="P63" s="3">
        <v>40920</v>
      </c>
      <c r="Q63" s="27" t="s">
        <v>497</v>
      </c>
      <c r="R63" s="27" t="s">
        <v>497</v>
      </c>
      <c r="S63" s="27" t="s">
        <v>10085</v>
      </c>
      <c r="T63" s="27" t="s">
        <v>4394</v>
      </c>
      <c r="U63" s="27" t="s">
        <v>497</v>
      </c>
      <c r="V63" s="3" t="s">
        <v>497</v>
      </c>
      <c r="W63" s="27"/>
      <c r="X63" s="27"/>
      <c r="Y63" s="27"/>
    </row>
    <row r="64" spans="1:25" ht="18" customHeight="1">
      <c r="A64" s="27">
        <v>725</v>
      </c>
      <c r="B64" s="27" t="s">
        <v>156</v>
      </c>
      <c r="C64" s="3">
        <v>40857</v>
      </c>
      <c r="D64" s="3">
        <v>40968</v>
      </c>
      <c r="E64" s="27" t="s">
        <v>1431</v>
      </c>
      <c r="F64" s="27" t="s">
        <v>1441</v>
      </c>
      <c r="G64" s="27" t="s">
        <v>130</v>
      </c>
      <c r="H64" s="27" t="s">
        <v>478</v>
      </c>
      <c r="I64" s="3">
        <v>40966</v>
      </c>
      <c r="J64" s="27" t="s">
        <v>1604</v>
      </c>
      <c r="K64" s="27" t="s">
        <v>340</v>
      </c>
      <c r="L64" s="27" t="s">
        <v>4660</v>
      </c>
      <c r="M64" s="27" t="s">
        <v>1605</v>
      </c>
      <c r="N64" s="27" t="s">
        <v>1606</v>
      </c>
      <c r="O64" s="27" t="s">
        <v>1555</v>
      </c>
      <c r="P64" s="3">
        <v>40974</v>
      </c>
      <c r="Q64" s="27" t="s">
        <v>497</v>
      </c>
      <c r="R64" s="27" t="s">
        <v>497</v>
      </c>
      <c r="S64" s="27" t="s">
        <v>10086</v>
      </c>
      <c r="T64" s="27" t="s">
        <v>4394</v>
      </c>
      <c r="U64" s="27" t="s">
        <v>497</v>
      </c>
      <c r="V64" s="3" t="s">
        <v>497</v>
      </c>
      <c r="W64" s="27"/>
      <c r="X64" s="27"/>
      <c r="Y64" s="27"/>
    </row>
    <row r="65" spans="1:25" ht="18" customHeight="1">
      <c r="A65" s="27">
        <v>726</v>
      </c>
      <c r="B65" s="27" t="s">
        <v>155</v>
      </c>
      <c r="C65" s="3">
        <v>40857</v>
      </c>
      <c r="D65" s="3">
        <v>40918</v>
      </c>
      <c r="E65" s="27" t="s">
        <v>1431</v>
      </c>
      <c r="F65" s="27" t="s">
        <v>1432</v>
      </c>
      <c r="G65" s="27" t="s">
        <v>129</v>
      </c>
      <c r="H65" s="27" t="s">
        <v>477</v>
      </c>
      <c r="I65" s="3">
        <v>40931</v>
      </c>
      <c r="J65" s="27" t="s">
        <v>1607</v>
      </c>
      <c r="K65" s="27" t="s">
        <v>370</v>
      </c>
      <c r="L65" s="27" t="s">
        <v>4661</v>
      </c>
      <c r="M65" s="27" t="s">
        <v>1608</v>
      </c>
      <c r="N65" s="27" t="s">
        <v>405</v>
      </c>
      <c r="O65" s="27" t="s">
        <v>1452</v>
      </c>
      <c r="P65" s="3">
        <v>40932</v>
      </c>
      <c r="Q65" s="27" t="s">
        <v>497</v>
      </c>
      <c r="R65" s="27" t="s">
        <v>497</v>
      </c>
      <c r="S65" s="27" t="s">
        <v>10087</v>
      </c>
      <c r="T65" s="27" t="s">
        <v>4394</v>
      </c>
      <c r="U65" s="27" t="s">
        <v>497</v>
      </c>
      <c r="V65" s="3" t="s">
        <v>497</v>
      </c>
      <c r="W65" s="27"/>
      <c r="X65" s="27"/>
      <c r="Y65" s="27"/>
    </row>
    <row r="66" spans="1:25" ht="18" customHeight="1">
      <c r="A66" s="27">
        <v>727</v>
      </c>
      <c r="B66" s="27" t="s">
        <v>154</v>
      </c>
      <c r="C66" s="3">
        <v>40857</v>
      </c>
      <c r="D66" s="3">
        <v>40918</v>
      </c>
      <c r="E66" s="27" t="s">
        <v>1431</v>
      </c>
      <c r="F66" s="27" t="s">
        <v>1432</v>
      </c>
      <c r="G66" s="27" t="s">
        <v>128</v>
      </c>
      <c r="H66" s="27" t="s">
        <v>476</v>
      </c>
      <c r="I66" s="3">
        <v>40903</v>
      </c>
      <c r="J66" s="27" t="s">
        <v>1607</v>
      </c>
      <c r="K66" s="27" t="s">
        <v>304</v>
      </c>
      <c r="L66" s="27" t="s">
        <v>4662</v>
      </c>
      <c r="M66" s="27" t="s">
        <v>1609</v>
      </c>
      <c r="N66" s="27" t="s">
        <v>233</v>
      </c>
      <c r="O66" s="27" t="s">
        <v>1534</v>
      </c>
      <c r="P66" s="3">
        <v>40904</v>
      </c>
      <c r="Q66" s="27" t="s">
        <v>497</v>
      </c>
      <c r="R66" s="27" t="s">
        <v>497</v>
      </c>
      <c r="S66" s="27" t="s">
        <v>10088</v>
      </c>
      <c r="T66" s="27" t="s">
        <v>4394</v>
      </c>
      <c r="U66" s="27" t="s">
        <v>497</v>
      </c>
      <c r="V66" s="3" t="s">
        <v>497</v>
      </c>
      <c r="W66" s="27"/>
      <c r="X66" s="27"/>
      <c r="Y66" s="27"/>
    </row>
    <row r="67" spans="1:25" ht="18" customHeight="1">
      <c r="A67" s="27">
        <v>728</v>
      </c>
      <c r="B67" s="27" t="s">
        <v>153</v>
      </c>
      <c r="C67" s="3">
        <v>40857</v>
      </c>
      <c r="D67" s="3">
        <v>40918</v>
      </c>
      <c r="E67" s="27" t="s">
        <v>1431</v>
      </c>
      <c r="F67" s="27" t="s">
        <v>1432</v>
      </c>
      <c r="G67" s="27" t="s">
        <v>127</v>
      </c>
      <c r="H67" s="27" t="s">
        <v>475</v>
      </c>
      <c r="I67" s="3">
        <v>40928</v>
      </c>
      <c r="J67" s="27" t="s">
        <v>1610</v>
      </c>
      <c r="K67" s="27" t="s">
        <v>378</v>
      </c>
      <c r="L67" s="27" t="s">
        <v>4663</v>
      </c>
      <c r="M67" s="27" t="s">
        <v>1611</v>
      </c>
      <c r="N67" s="27" t="s">
        <v>404</v>
      </c>
      <c r="O67" s="27" t="s">
        <v>1600</v>
      </c>
      <c r="P67" s="3">
        <v>40928</v>
      </c>
      <c r="Q67" s="27" t="s">
        <v>497</v>
      </c>
      <c r="R67" s="27" t="s">
        <v>497</v>
      </c>
      <c r="S67" s="27" t="s">
        <v>10089</v>
      </c>
      <c r="T67" s="27" t="s">
        <v>4394</v>
      </c>
      <c r="U67" s="27" t="s">
        <v>497</v>
      </c>
      <c r="V67" s="3" t="s">
        <v>497</v>
      </c>
      <c r="W67" s="27"/>
      <c r="X67" s="27"/>
      <c r="Y67" s="27"/>
    </row>
    <row r="68" spans="1:25" ht="18" customHeight="1">
      <c r="A68" s="27">
        <v>729</v>
      </c>
      <c r="B68" s="27" t="s">
        <v>152</v>
      </c>
      <c r="C68" s="3">
        <v>40857</v>
      </c>
      <c r="D68" s="3">
        <v>40918</v>
      </c>
      <c r="E68" s="27" t="s">
        <v>1431</v>
      </c>
      <c r="F68" s="27" t="s">
        <v>1432</v>
      </c>
      <c r="G68" s="27" t="s">
        <v>126</v>
      </c>
      <c r="H68" s="27" t="s">
        <v>474</v>
      </c>
      <c r="I68" s="3">
        <v>40920</v>
      </c>
      <c r="J68" s="27" t="s">
        <v>1612</v>
      </c>
      <c r="K68" s="27" t="s">
        <v>306</v>
      </c>
      <c r="L68" s="27" t="s">
        <v>4664</v>
      </c>
      <c r="M68" s="27" t="s">
        <v>1613</v>
      </c>
      <c r="N68" s="27" t="s">
        <v>231</v>
      </c>
      <c r="O68" s="27" t="s">
        <v>1510</v>
      </c>
      <c r="P68" s="3">
        <v>40925</v>
      </c>
      <c r="Q68" s="27" t="s">
        <v>497</v>
      </c>
      <c r="R68" s="27" t="s">
        <v>497</v>
      </c>
      <c r="S68" s="27" t="s">
        <v>10090</v>
      </c>
      <c r="T68" s="27" t="s">
        <v>4394</v>
      </c>
      <c r="U68" s="27" t="s">
        <v>497</v>
      </c>
      <c r="V68" s="3" t="s">
        <v>497</v>
      </c>
      <c r="W68" s="27"/>
      <c r="X68" s="27"/>
      <c r="Y68" s="27"/>
    </row>
    <row r="69" spans="1:25" ht="18" customHeight="1">
      <c r="A69" s="27">
        <v>730</v>
      </c>
      <c r="B69" s="27" t="s">
        <v>151</v>
      </c>
      <c r="C69" s="3">
        <v>40857</v>
      </c>
      <c r="D69" s="3">
        <v>40918</v>
      </c>
      <c r="E69" s="27" t="s">
        <v>1431</v>
      </c>
      <c r="F69" s="27" t="s">
        <v>1432</v>
      </c>
      <c r="G69" s="27" t="s">
        <v>125</v>
      </c>
      <c r="H69" s="27" t="s">
        <v>1614</v>
      </c>
      <c r="I69" s="3">
        <v>40911</v>
      </c>
      <c r="J69" s="27" t="s">
        <v>1615</v>
      </c>
      <c r="K69" s="27" t="s">
        <v>270</v>
      </c>
      <c r="L69" s="27" t="s">
        <v>4665</v>
      </c>
      <c r="M69" s="27" t="s">
        <v>1616</v>
      </c>
      <c r="N69" s="27" t="s">
        <v>245</v>
      </c>
      <c r="O69" s="27" t="s">
        <v>1617</v>
      </c>
      <c r="P69" s="3">
        <v>40913</v>
      </c>
      <c r="Q69" s="27" t="s">
        <v>497</v>
      </c>
      <c r="R69" s="27" t="s">
        <v>497</v>
      </c>
      <c r="S69" s="27" t="s">
        <v>10091</v>
      </c>
      <c r="T69" s="27" t="s">
        <v>4394</v>
      </c>
      <c r="U69" s="27" t="s">
        <v>497</v>
      </c>
      <c r="V69" s="3" t="s">
        <v>497</v>
      </c>
      <c r="W69" s="27"/>
      <c r="X69" s="27"/>
      <c r="Y69" s="27"/>
    </row>
    <row r="70" spans="1:25" ht="18" customHeight="1">
      <c r="A70" s="27">
        <v>733</v>
      </c>
      <c r="B70" s="27" t="s">
        <v>150</v>
      </c>
      <c r="C70" s="3">
        <v>40857</v>
      </c>
      <c r="D70" s="3">
        <v>40918</v>
      </c>
      <c r="E70" s="27" t="s">
        <v>1431</v>
      </c>
      <c r="F70" s="27" t="s">
        <v>1432</v>
      </c>
      <c r="G70" s="27" t="s">
        <v>124</v>
      </c>
      <c r="H70" s="27" t="s">
        <v>473</v>
      </c>
      <c r="I70" s="3">
        <v>40919</v>
      </c>
      <c r="J70" s="27" t="s">
        <v>1618</v>
      </c>
      <c r="K70" s="27" t="s">
        <v>1619</v>
      </c>
      <c r="L70" s="27" t="s">
        <v>4666</v>
      </c>
      <c r="M70" s="27" t="s">
        <v>15311</v>
      </c>
      <c r="N70" s="27" t="s">
        <v>403</v>
      </c>
      <c r="O70" s="27" t="s">
        <v>1620</v>
      </c>
      <c r="P70" s="3">
        <v>40921</v>
      </c>
      <c r="Q70" s="27" t="s">
        <v>497</v>
      </c>
      <c r="R70" s="27" t="s">
        <v>497</v>
      </c>
      <c r="S70" s="27" t="s">
        <v>10092</v>
      </c>
      <c r="T70" s="27" t="s">
        <v>4394</v>
      </c>
      <c r="U70" s="27" t="s">
        <v>497</v>
      </c>
      <c r="V70" s="3" t="s">
        <v>497</v>
      </c>
      <c r="W70" s="27"/>
      <c r="X70" s="27"/>
      <c r="Y70" s="27"/>
    </row>
    <row r="71" spans="1:25" ht="18" customHeight="1">
      <c r="A71" s="27">
        <v>734</v>
      </c>
      <c r="B71" s="27" t="s">
        <v>149</v>
      </c>
      <c r="C71" s="3">
        <v>40857</v>
      </c>
      <c r="D71" s="3">
        <v>40918</v>
      </c>
      <c r="E71" s="27" t="s">
        <v>1431</v>
      </c>
      <c r="F71" s="27" t="s">
        <v>1432</v>
      </c>
      <c r="G71" s="27" t="s">
        <v>123</v>
      </c>
      <c r="H71" s="27" t="s">
        <v>472</v>
      </c>
      <c r="I71" s="3">
        <v>40941</v>
      </c>
      <c r="J71" s="27" t="s">
        <v>1621</v>
      </c>
      <c r="K71" s="27" t="s">
        <v>380</v>
      </c>
      <c r="L71" s="27" t="s">
        <v>4667</v>
      </c>
      <c r="M71" s="27" t="s">
        <v>1622</v>
      </c>
      <c r="N71" s="27" t="s">
        <v>402</v>
      </c>
      <c r="O71" s="27" t="s">
        <v>1600</v>
      </c>
      <c r="P71" s="3">
        <v>40942</v>
      </c>
      <c r="Q71" s="27" t="s">
        <v>497</v>
      </c>
      <c r="R71" s="27" t="s">
        <v>497</v>
      </c>
      <c r="S71" s="27" t="s">
        <v>10093</v>
      </c>
      <c r="T71" s="27" t="s">
        <v>4394</v>
      </c>
      <c r="U71" s="27" t="s">
        <v>497</v>
      </c>
      <c r="V71" s="3" t="s">
        <v>497</v>
      </c>
      <c r="W71" s="27"/>
      <c r="X71" s="27"/>
      <c r="Y71" s="27"/>
    </row>
    <row r="72" spans="1:25" ht="18" customHeight="1">
      <c r="A72" s="27">
        <v>739</v>
      </c>
      <c r="B72" s="27" t="s">
        <v>148</v>
      </c>
      <c r="C72" s="3">
        <v>40857</v>
      </c>
      <c r="D72" s="3">
        <v>40918</v>
      </c>
      <c r="E72" s="27" t="s">
        <v>1431</v>
      </c>
      <c r="F72" s="27" t="s">
        <v>1432</v>
      </c>
      <c r="G72" s="27" t="s">
        <v>122</v>
      </c>
      <c r="H72" s="27" t="s">
        <v>471</v>
      </c>
      <c r="I72" s="3">
        <v>40933</v>
      </c>
      <c r="J72" s="27" t="s">
        <v>1623</v>
      </c>
      <c r="K72" s="27" t="s">
        <v>329</v>
      </c>
      <c r="L72" s="27" t="s">
        <v>4668</v>
      </c>
      <c r="M72" s="27" t="s">
        <v>1624</v>
      </c>
      <c r="N72" s="27" t="s">
        <v>401</v>
      </c>
      <c r="O72" s="27" t="s">
        <v>1560</v>
      </c>
      <c r="P72" s="3">
        <v>40934</v>
      </c>
      <c r="Q72" s="27" t="s">
        <v>497</v>
      </c>
      <c r="R72" s="27" t="s">
        <v>497</v>
      </c>
      <c r="S72" s="27" t="s">
        <v>10094</v>
      </c>
      <c r="T72" s="27" t="s">
        <v>4394</v>
      </c>
      <c r="U72" s="27" t="s">
        <v>497</v>
      </c>
      <c r="V72" s="3" t="s">
        <v>497</v>
      </c>
      <c r="W72" s="27"/>
      <c r="X72" s="27"/>
      <c r="Y72" s="27"/>
    </row>
    <row r="73" spans="1:25" ht="18" customHeight="1">
      <c r="A73" s="27">
        <v>736</v>
      </c>
      <c r="B73" s="27" t="s">
        <v>147</v>
      </c>
      <c r="C73" s="3">
        <v>40857</v>
      </c>
      <c r="D73" s="3">
        <v>40918</v>
      </c>
      <c r="E73" s="27" t="s">
        <v>1431</v>
      </c>
      <c r="F73" s="27" t="s">
        <v>1432</v>
      </c>
      <c r="G73" s="27" t="s">
        <v>121</v>
      </c>
      <c r="H73" s="27" t="s">
        <v>470</v>
      </c>
      <c r="I73" s="3">
        <v>40924</v>
      </c>
      <c r="J73" s="27" t="s">
        <v>1625</v>
      </c>
      <c r="K73" s="27" t="s">
        <v>353</v>
      </c>
      <c r="L73" s="27" t="s">
        <v>4669</v>
      </c>
      <c r="M73" s="27" t="s">
        <v>1626</v>
      </c>
      <c r="N73" s="27" t="s">
        <v>400</v>
      </c>
      <c r="O73" s="27" t="s">
        <v>1627</v>
      </c>
      <c r="P73" s="3">
        <v>40924</v>
      </c>
      <c r="Q73" s="27" t="s">
        <v>497</v>
      </c>
      <c r="R73" s="27" t="s">
        <v>497</v>
      </c>
      <c r="S73" s="27" t="s">
        <v>10095</v>
      </c>
      <c r="T73" s="27" t="s">
        <v>4394</v>
      </c>
      <c r="U73" s="27" t="s">
        <v>497</v>
      </c>
      <c r="V73" s="3" t="s">
        <v>497</v>
      </c>
      <c r="W73" s="27"/>
      <c r="X73" s="27"/>
      <c r="Y73" s="27"/>
    </row>
    <row r="74" spans="1:25" ht="18" customHeight="1">
      <c r="A74" s="27">
        <v>737</v>
      </c>
      <c r="B74" s="27" t="s">
        <v>146</v>
      </c>
      <c r="C74" s="3">
        <v>40857</v>
      </c>
      <c r="D74" s="3">
        <v>40918</v>
      </c>
      <c r="E74" s="27" t="s">
        <v>1431</v>
      </c>
      <c r="F74" s="27" t="s">
        <v>1432</v>
      </c>
      <c r="G74" s="27" t="s">
        <v>120</v>
      </c>
      <c r="H74" s="27" t="s">
        <v>469</v>
      </c>
      <c r="I74" s="3">
        <v>40917</v>
      </c>
      <c r="J74" s="27" t="s">
        <v>1628</v>
      </c>
      <c r="K74" s="27" t="s">
        <v>336</v>
      </c>
      <c r="L74" s="27" t="s">
        <v>4670</v>
      </c>
      <c r="M74" s="27" t="s">
        <v>1629</v>
      </c>
      <c r="N74" s="27" t="s">
        <v>254</v>
      </c>
      <c r="O74" s="27" t="s">
        <v>1630</v>
      </c>
      <c r="P74" s="3">
        <v>40917</v>
      </c>
      <c r="Q74" s="27" t="s">
        <v>497</v>
      </c>
      <c r="R74" s="27" t="s">
        <v>497</v>
      </c>
      <c r="S74" s="27" t="s">
        <v>10096</v>
      </c>
      <c r="T74" s="27" t="s">
        <v>4394</v>
      </c>
      <c r="U74" s="27" t="s">
        <v>497</v>
      </c>
      <c r="V74" s="3" t="s">
        <v>497</v>
      </c>
      <c r="W74" s="27"/>
      <c r="X74" s="27"/>
      <c r="Y74" s="27"/>
    </row>
    <row r="75" spans="1:25" ht="18" customHeight="1">
      <c r="A75" s="27">
        <v>738</v>
      </c>
      <c r="B75" s="27" t="s">
        <v>145</v>
      </c>
      <c r="C75" s="3">
        <v>40857</v>
      </c>
      <c r="D75" s="3">
        <v>40918</v>
      </c>
      <c r="E75" s="27" t="s">
        <v>1431</v>
      </c>
      <c r="F75" s="27" t="s">
        <v>1432</v>
      </c>
      <c r="G75" s="27" t="s">
        <v>119</v>
      </c>
      <c r="H75" s="27" t="s">
        <v>468</v>
      </c>
      <c r="I75" s="3">
        <v>40911</v>
      </c>
      <c r="J75" s="27" t="s">
        <v>1631</v>
      </c>
      <c r="K75" s="27" t="s">
        <v>275</v>
      </c>
      <c r="L75" s="27" t="s">
        <v>4671</v>
      </c>
      <c r="M75" s="27" t="s">
        <v>1632</v>
      </c>
      <c r="N75" s="27" t="s">
        <v>243</v>
      </c>
      <c r="O75" s="27" t="s">
        <v>497</v>
      </c>
      <c r="P75" s="3">
        <v>40913</v>
      </c>
      <c r="Q75" s="27" t="s">
        <v>497</v>
      </c>
      <c r="R75" s="27" t="s">
        <v>497</v>
      </c>
      <c r="S75" s="27" t="s">
        <v>10097</v>
      </c>
      <c r="T75" s="27" t="s">
        <v>4394</v>
      </c>
      <c r="U75" s="27" t="s">
        <v>497</v>
      </c>
      <c r="V75" s="3" t="s">
        <v>497</v>
      </c>
      <c r="W75" s="27"/>
      <c r="X75" s="27"/>
      <c r="Y75" s="27"/>
    </row>
    <row r="76" spans="1:25" ht="18" customHeight="1">
      <c r="A76" s="27">
        <v>753</v>
      </c>
      <c r="B76" s="27" t="s">
        <v>144</v>
      </c>
      <c r="C76" s="3">
        <v>40863</v>
      </c>
      <c r="D76" s="3">
        <v>40918</v>
      </c>
      <c r="E76" s="27" t="s">
        <v>1431</v>
      </c>
      <c r="F76" s="27" t="s">
        <v>1432</v>
      </c>
      <c r="G76" s="27" t="s">
        <v>118</v>
      </c>
      <c r="H76" s="27" t="s">
        <v>467</v>
      </c>
      <c r="I76" s="3">
        <v>40905</v>
      </c>
      <c r="J76" s="27" t="s">
        <v>1633</v>
      </c>
      <c r="K76" s="27" t="s">
        <v>287</v>
      </c>
      <c r="L76" s="27" t="s">
        <v>4672</v>
      </c>
      <c r="M76" s="27">
        <v>3136496866</v>
      </c>
      <c r="N76" s="27" t="s">
        <v>237</v>
      </c>
      <c r="O76" s="27" t="s">
        <v>1634</v>
      </c>
      <c r="P76" s="3">
        <v>40905</v>
      </c>
      <c r="Q76" s="27" t="s">
        <v>497</v>
      </c>
      <c r="R76" s="27" t="s">
        <v>497</v>
      </c>
      <c r="S76" s="27" t="s">
        <v>10098</v>
      </c>
      <c r="T76" s="27" t="s">
        <v>4394</v>
      </c>
      <c r="U76" s="27" t="s">
        <v>497</v>
      </c>
      <c r="V76" s="3" t="s">
        <v>497</v>
      </c>
      <c r="W76" s="27"/>
      <c r="X76" s="27"/>
      <c r="Y76" s="27"/>
    </row>
    <row r="77" spans="1:25" ht="18" customHeight="1">
      <c r="A77" s="27">
        <v>752</v>
      </c>
      <c r="B77" s="27" t="s">
        <v>143</v>
      </c>
      <c r="C77" s="3">
        <v>40863</v>
      </c>
      <c r="D77" s="3">
        <v>40918</v>
      </c>
      <c r="E77" s="27" t="s">
        <v>1431</v>
      </c>
      <c r="F77" s="27" t="s">
        <v>1432</v>
      </c>
      <c r="G77" s="27" t="s">
        <v>118</v>
      </c>
      <c r="H77" s="27" t="s">
        <v>466</v>
      </c>
      <c r="I77" s="3">
        <v>40897</v>
      </c>
      <c r="J77" s="27" t="s">
        <v>1635</v>
      </c>
      <c r="K77" s="27" t="s">
        <v>286</v>
      </c>
      <c r="L77" s="27" t="s">
        <v>4673</v>
      </c>
      <c r="M77" s="27" t="s">
        <v>1636</v>
      </c>
      <c r="N77" s="27" t="s">
        <v>250</v>
      </c>
      <c r="O77" s="27" t="s">
        <v>1492</v>
      </c>
      <c r="P77" s="3">
        <v>40903</v>
      </c>
      <c r="Q77" s="27" t="s">
        <v>497</v>
      </c>
      <c r="R77" s="27" t="s">
        <v>497</v>
      </c>
      <c r="S77" s="27" t="s">
        <v>10099</v>
      </c>
      <c r="T77" s="27" t="s">
        <v>4394</v>
      </c>
      <c r="U77" s="27" t="s">
        <v>497</v>
      </c>
      <c r="V77" s="3" t="s">
        <v>497</v>
      </c>
      <c r="W77" s="27"/>
      <c r="X77" s="27"/>
      <c r="Y77" s="27"/>
    </row>
    <row r="78" spans="1:25" ht="18" customHeight="1">
      <c r="A78" s="27">
        <v>751</v>
      </c>
      <c r="B78" s="27" t="s">
        <v>142</v>
      </c>
      <c r="C78" s="3">
        <v>40863</v>
      </c>
      <c r="D78" s="3">
        <v>40918</v>
      </c>
      <c r="E78" s="27" t="s">
        <v>1431</v>
      </c>
      <c r="F78" s="27" t="s">
        <v>1432</v>
      </c>
      <c r="G78" s="27" t="s">
        <v>118</v>
      </c>
      <c r="H78" s="27" t="s">
        <v>465</v>
      </c>
      <c r="I78" s="3">
        <v>40911</v>
      </c>
      <c r="J78" s="27" t="s">
        <v>1637</v>
      </c>
      <c r="K78" s="27" t="s">
        <v>285</v>
      </c>
      <c r="L78" s="27" t="s">
        <v>4674</v>
      </c>
      <c r="M78" s="27" t="s">
        <v>1638</v>
      </c>
      <c r="N78" s="27" t="s">
        <v>1639</v>
      </c>
      <c r="O78" s="27" t="s">
        <v>1510</v>
      </c>
      <c r="P78" s="3">
        <v>40911</v>
      </c>
      <c r="Q78" s="27" t="s">
        <v>497</v>
      </c>
      <c r="R78" s="27" t="s">
        <v>497</v>
      </c>
      <c r="S78" s="27" t="s">
        <v>10100</v>
      </c>
      <c r="T78" s="27" t="s">
        <v>4394</v>
      </c>
      <c r="U78" s="27" t="s">
        <v>497</v>
      </c>
      <c r="V78" s="3" t="s">
        <v>497</v>
      </c>
      <c r="W78" s="27"/>
      <c r="X78" s="27"/>
      <c r="Y78" s="27"/>
    </row>
    <row r="79" spans="1:25" ht="18" customHeight="1">
      <c r="A79" s="27">
        <v>750</v>
      </c>
      <c r="B79" s="27" t="s">
        <v>141</v>
      </c>
      <c r="C79" s="3">
        <v>40863</v>
      </c>
      <c r="D79" s="3">
        <v>40918</v>
      </c>
      <c r="E79" s="27" t="s">
        <v>1431</v>
      </c>
      <c r="F79" s="27" t="s">
        <v>1432</v>
      </c>
      <c r="G79" s="27" t="s">
        <v>118</v>
      </c>
      <c r="H79" s="27" t="s">
        <v>464</v>
      </c>
      <c r="I79" s="3">
        <v>40911</v>
      </c>
      <c r="J79" s="27" t="s">
        <v>1637</v>
      </c>
      <c r="K79" s="27" t="s">
        <v>284</v>
      </c>
      <c r="L79" s="27" t="s">
        <v>4675</v>
      </c>
      <c r="M79" s="27" t="s">
        <v>1640</v>
      </c>
      <c r="N79" s="27" t="s">
        <v>260</v>
      </c>
      <c r="O79" s="27" t="s">
        <v>1534</v>
      </c>
      <c r="P79" s="3">
        <v>40914</v>
      </c>
      <c r="Q79" s="27" t="s">
        <v>497</v>
      </c>
      <c r="R79" s="27" t="s">
        <v>497</v>
      </c>
      <c r="S79" s="27" t="s">
        <v>10101</v>
      </c>
      <c r="T79" s="27" t="s">
        <v>4394</v>
      </c>
      <c r="U79" s="27" t="s">
        <v>497</v>
      </c>
      <c r="V79" s="3" t="s">
        <v>497</v>
      </c>
      <c r="W79" s="27"/>
      <c r="X79" s="27"/>
      <c r="Y79" s="27"/>
    </row>
    <row r="80" spans="1:25" ht="18" customHeight="1">
      <c r="A80" s="27">
        <v>749</v>
      </c>
      <c r="B80" s="27" t="s">
        <v>140</v>
      </c>
      <c r="C80" s="3">
        <v>40863</v>
      </c>
      <c r="D80" s="3">
        <v>40918</v>
      </c>
      <c r="E80" s="27" t="s">
        <v>1431</v>
      </c>
      <c r="F80" s="27" t="s">
        <v>1432</v>
      </c>
      <c r="G80" s="27" t="s">
        <v>118</v>
      </c>
      <c r="H80" s="27" t="s">
        <v>463</v>
      </c>
      <c r="I80" s="3">
        <v>40905</v>
      </c>
      <c r="J80" s="27" t="s">
        <v>1641</v>
      </c>
      <c r="K80" s="27" t="s">
        <v>283</v>
      </c>
      <c r="L80" s="27" t="s">
        <v>4676</v>
      </c>
      <c r="M80" s="27" t="s">
        <v>1642</v>
      </c>
      <c r="N80" s="27" t="s">
        <v>256</v>
      </c>
      <c r="O80" s="27" t="s">
        <v>1643</v>
      </c>
      <c r="P80" s="3">
        <v>40925</v>
      </c>
      <c r="Q80" s="27" t="s">
        <v>497</v>
      </c>
      <c r="R80" s="27" t="s">
        <v>497</v>
      </c>
      <c r="S80" s="27" t="s">
        <v>10102</v>
      </c>
      <c r="T80" s="27" t="s">
        <v>4394</v>
      </c>
      <c r="U80" s="27" t="s">
        <v>497</v>
      </c>
      <c r="V80" s="3" t="s">
        <v>497</v>
      </c>
      <c r="W80" s="27"/>
      <c r="X80" s="27"/>
      <c r="Y80" s="27"/>
    </row>
    <row r="81" spans="1:25" ht="18" customHeight="1">
      <c r="A81" s="27">
        <v>748</v>
      </c>
      <c r="B81" s="27" t="s">
        <v>139</v>
      </c>
      <c r="C81" s="3">
        <v>40863</v>
      </c>
      <c r="D81" s="3">
        <v>40918</v>
      </c>
      <c r="E81" s="27" t="s">
        <v>1431</v>
      </c>
      <c r="F81" s="27" t="s">
        <v>1432</v>
      </c>
      <c r="G81" s="27" t="s">
        <v>118</v>
      </c>
      <c r="H81" s="27" t="s">
        <v>462</v>
      </c>
      <c r="I81" s="3">
        <v>40906</v>
      </c>
      <c r="J81" s="27" t="s">
        <v>1644</v>
      </c>
      <c r="K81" s="27" t="s">
        <v>282</v>
      </c>
      <c r="L81" s="27" t="s">
        <v>4672</v>
      </c>
      <c r="M81" s="27" t="s">
        <v>1645</v>
      </c>
      <c r="N81" s="27" t="s">
        <v>224</v>
      </c>
      <c r="O81" s="27" t="s">
        <v>1587</v>
      </c>
      <c r="P81" s="3">
        <v>40910</v>
      </c>
      <c r="Q81" s="27" t="s">
        <v>497</v>
      </c>
      <c r="R81" s="27" t="s">
        <v>497</v>
      </c>
      <c r="S81" s="27" t="s">
        <v>10103</v>
      </c>
      <c r="T81" s="27" t="s">
        <v>4394</v>
      </c>
      <c r="U81" s="27" t="s">
        <v>497</v>
      </c>
      <c r="V81" s="3" t="s">
        <v>497</v>
      </c>
      <c r="W81" s="27"/>
      <c r="X81" s="27"/>
      <c r="Y81" s="27"/>
    </row>
    <row r="82" spans="1:25" ht="18" customHeight="1">
      <c r="A82" s="27">
        <v>747</v>
      </c>
      <c r="B82" s="27" t="s">
        <v>138</v>
      </c>
      <c r="C82" s="3">
        <v>40863</v>
      </c>
      <c r="D82" s="3">
        <v>40918</v>
      </c>
      <c r="E82" s="27" t="s">
        <v>1431</v>
      </c>
      <c r="F82" s="27" t="s">
        <v>1432</v>
      </c>
      <c r="G82" s="27" t="s">
        <v>118</v>
      </c>
      <c r="H82" s="27" t="s">
        <v>461</v>
      </c>
      <c r="I82" s="3">
        <v>40896</v>
      </c>
      <c r="J82" s="27" t="s">
        <v>1646</v>
      </c>
      <c r="K82" s="27" t="s">
        <v>281</v>
      </c>
      <c r="L82" s="27" t="s">
        <v>4672</v>
      </c>
      <c r="M82" s="27" t="s">
        <v>1645</v>
      </c>
      <c r="N82" s="27" t="s">
        <v>261</v>
      </c>
      <c r="O82" s="27" t="s">
        <v>497</v>
      </c>
      <c r="P82" s="3">
        <v>40898</v>
      </c>
      <c r="Q82" s="27" t="s">
        <v>497</v>
      </c>
      <c r="R82" s="27" t="s">
        <v>10104</v>
      </c>
      <c r="S82" s="27" t="s">
        <v>10105</v>
      </c>
      <c r="T82" s="27" t="s">
        <v>4394</v>
      </c>
      <c r="U82" s="27" t="s">
        <v>497</v>
      </c>
      <c r="V82" s="3" t="s">
        <v>497</v>
      </c>
      <c r="W82" s="27"/>
      <c r="X82" s="27"/>
      <c r="Y82" s="27"/>
    </row>
    <row r="83" spans="1:25" ht="18" customHeight="1">
      <c r="A83" s="27">
        <v>746</v>
      </c>
      <c r="B83" s="27" t="s">
        <v>137</v>
      </c>
      <c r="C83" s="3">
        <v>40863</v>
      </c>
      <c r="D83" s="3">
        <v>40918</v>
      </c>
      <c r="E83" s="27" t="s">
        <v>1431</v>
      </c>
      <c r="F83" s="27" t="s">
        <v>1432</v>
      </c>
      <c r="G83" s="27" t="s">
        <v>118</v>
      </c>
      <c r="H83" s="27" t="s">
        <v>460</v>
      </c>
      <c r="I83" s="3">
        <v>40914</v>
      </c>
      <c r="J83" s="27" t="s">
        <v>1647</v>
      </c>
      <c r="K83" s="27" t="s">
        <v>280</v>
      </c>
      <c r="L83" s="27" t="s">
        <v>4672</v>
      </c>
      <c r="M83" s="27" t="s">
        <v>1648</v>
      </c>
      <c r="N83" s="27" t="s">
        <v>259</v>
      </c>
      <c r="O83" s="27" t="s">
        <v>1649</v>
      </c>
      <c r="P83" s="3">
        <v>40918</v>
      </c>
      <c r="Q83" s="27" t="s">
        <v>497</v>
      </c>
      <c r="R83" s="27" t="s">
        <v>497</v>
      </c>
      <c r="S83" s="27" t="s">
        <v>10106</v>
      </c>
      <c r="T83" s="27" t="s">
        <v>4394</v>
      </c>
      <c r="U83" s="27" t="s">
        <v>497</v>
      </c>
      <c r="V83" s="3" t="s">
        <v>497</v>
      </c>
      <c r="W83" s="27"/>
      <c r="X83" s="27"/>
      <c r="Y83" s="27"/>
    </row>
    <row r="84" spans="1:25" ht="18" customHeight="1">
      <c r="A84" s="27">
        <v>745</v>
      </c>
      <c r="B84" s="27" t="s">
        <v>136</v>
      </c>
      <c r="C84" s="3">
        <v>40863</v>
      </c>
      <c r="D84" s="3">
        <v>40918</v>
      </c>
      <c r="E84" s="27" t="s">
        <v>1431</v>
      </c>
      <c r="F84" s="27" t="s">
        <v>1432</v>
      </c>
      <c r="G84" s="27" t="s">
        <v>118</v>
      </c>
      <c r="H84" s="27" t="s">
        <v>459</v>
      </c>
      <c r="I84" s="3">
        <v>40917</v>
      </c>
      <c r="J84" s="27" t="s">
        <v>1650</v>
      </c>
      <c r="K84" s="27" t="s">
        <v>279</v>
      </c>
      <c r="L84" s="27" t="s">
        <v>4677</v>
      </c>
      <c r="M84" s="27" t="s">
        <v>1651</v>
      </c>
      <c r="N84" s="27" t="s">
        <v>264</v>
      </c>
      <c r="O84" s="27" t="s">
        <v>1461</v>
      </c>
      <c r="P84" s="3">
        <v>40917</v>
      </c>
      <c r="Q84" s="27" t="s">
        <v>497</v>
      </c>
      <c r="R84" s="27" t="s">
        <v>497</v>
      </c>
      <c r="S84" s="27" t="s">
        <v>10107</v>
      </c>
      <c r="T84" s="27" t="s">
        <v>4394</v>
      </c>
      <c r="U84" s="27" t="s">
        <v>497</v>
      </c>
      <c r="V84" s="3" t="s">
        <v>497</v>
      </c>
      <c r="W84" s="27"/>
      <c r="X84" s="27"/>
      <c r="Y84" s="27"/>
    </row>
    <row r="85" spans="1:25" ht="18" customHeight="1">
      <c r="A85" s="27">
        <v>744</v>
      </c>
      <c r="B85" s="27" t="s">
        <v>135</v>
      </c>
      <c r="C85" s="3">
        <v>40863</v>
      </c>
      <c r="D85" s="3">
        <v>40918</v>
      </c>
      <c r="E85" s="27" t="s">
        <v>1431</v>
      </c>
      <c r="F85" s="27" t="s">
        <v>1432</v>
      </c>
      <c r="G85" s="27" t="s">
        <v>118</v>
      </c>
      <c r="H85" s="27" t="s">
        <v>458</v>
      </c>
      <c r="I85" s="3">
        <v>40893</v>
      </c>
      <c r="J85" s="27" t="s">
        <v>1652</v>
      </c>
      <c r="K85" s="27" t="s">
        <v>278</v>
      </c>
      <c r="L85" s="27" t="s">
        <v>4678</v>
      </c>
      <c r="M85" s="27" t="s">
        <v>1653</v>
      </c>
      <c r="N85" s="27" t="s">
        <v>262</v>
      </c>
      <c r="O85" s="27" t="s">
        <v>1521</v>
      </c>
      <c r="P85" s="3">
        <v>40899</v>
      </c>
      <c r="Q85" s="27" t="s">
        <v>497</v>
      </c>
      <c r="R85" s="27" t="s">
        <v>497</v>
      </c>
      <c r="S85" s="27" t="s">
        <v>10108</v>
      </c>
      <c r="T85" s="27" t="s">
        <v>4394</v>
      </c>
      <c r="U85" s="27" t="s">
        <v>497</v>
      </c>
      <c r="V85" s="3" t="s">
        <v>497</v>
      </c>
      <c r="W85" s="27"/>
      <c r="X85" s="27"/>
      <c r="Y85" s="27"/>
    </row>
    <row r="86" spans="1:25" ht="18" customHeight="1">
      <c r="A86" s="27">
        <v>743</v>
      </c>
      <c r="B86" s="27" t="s">
        <v>134</v>
      </c>
      <c r="C86" s="3">
        <v>40863</v>
      </c>
      <c r="D86" s="3">
        <v>40918</v>
      </c>
      <c r="E86" s="27" t="s">
        <v>1431</v>
      </c>
      <c r="F86" s="27" t="s">
        <v>1432</v>
      </c>
      <c r="G86" s="27" t="s">
        <v>118</v>
      </c>
      <c r="H86" s="27" t="s">
        <v>457</v>
      </c>
      <c r="I86" s="3">
        <v>40893</v>
      </c>
      <c r="J86" s="27" t="s">
        <v>1652</v>
      </c>
      <c r="K86" s="27" t="s">
        <v>277</v>
      </c>
      <c r="L86" s="27" t="s">
        <v>4679</v>
      </c>
      <c r="M86" s="27" t="s">
        <v>1654</v>
      </c>
      <c r="N86" s="27" t="s">
        <v>263</v>
      </c>
      <c r="O86" s="27" t="s">
        <v>1620</v>
      </c>
      <c r="P86" s="3">
        <v>40899</v>
      </c>
      <c r="Q86" s="27" t="s">
        <v>497</v>
      </c>
      <c r="R86" s="27" t="s">
        <v>497</v>
      </c>
      <c r="S86" s="27" t="s">
        <v>10109</v>
      </c>
      <c r="T86" s="27" t="s">
        <v>4394</v>
      </c>
      <c r="U86" s="27" t="s">
        <v>497</v>
      </c>
      <c r="V86" s="3" t="s">
        <v>497</v>
      </c>
      <c r="W86" s="27"/>
      <c r="X86" s="27"/>
      <c r="Y86" s="27"/>
    </row>
    <row r="87" spans="1:25" ht="18" customHeight="1">
      <c r="A87" s="27">
        <v>754</v>
      </c>
      <c r="B87" s="27" t="s">
        <v>133</v>
      </c>
      <c r="C87" s="3">
        <v>40863</v>
      </c>
      <c r="D87" s="3">
        <v>40918</v>
      </c>
      <c r="E87" s="27" t="s">
        <v>1431</v>
      </c>
      <c r="F87" s="27" t="s">
        <v>1432</v>
      </c>
      <c r="G87" s="27" t="s">
        <v>118</v>
      </c>
      <c r="H87" s="27" t="s">
        <v>456</v>
      </c>
      <c r="I87" s="3">
        <v>40917</v>
      </c>
      <c r="J87" s="27" t="s">
        <v>1655</v>
      </c>
      <c r="K87" s="27" t="s">
        <v>288</v>
      </c>
      <c r="L87" s="27" t="s">
        <v>4680</v>
      </c>
      <c r="M87" s="27" t="s">
        <v>1656</v>
      </c>
      <c r="N87" s="27" t="s">
        <v>1657</v>
      </c>
      <c r="O87" s="27" t="s">
        <v>1461</v>
      </c>
      <c r="P87" s="3">
        <v>40918</v>
      </c>
      <c r="Q87" s="27" t="s">
        <v>497</v>
      </c>
      <c r="R87" s="27" t="s">
        <v>497</v>
      </c>
      <c r="S87" s="27" t="s">
        <v>10110</v>
      </c>
      <c r="T87" s="27" t="s">
        <v>4394</v>
      </c>
      <c r="U87" s="27" t="s">
        <v>497</v>
      </c>
      <c r="V87" s="3" t="s">
        <v>497</v>
      </c>
      <c r="W87" s="27"/>
      <c r="X87" s="27"/>
      <c r="Y87" s="27"/>
    </row>
    <row r="88" spans="1:25" ht="18" customHeight="1">
      <c r="A88" s="27" t="s">
        <v>663</v>
      </c>
      <c r="B88" s="27" t="s">
        <v>663</v>
      </c>
      <c r="C88" s="3">
        <v>40886</v>
      </c>
      <c r="D88" s="3">
        <v>40931</v>
      </c>
      <c r="E88" s="27" t="s">
        <v>1431</v>
      </c>
      <c r="F88" s="27" t="s">
        <v>1432</v>
      </c>
      <c r="G88" s="27" t="s">
        <v>1658</v>
      </c>
      <c r="H88" s="27" t="s">
        <v>1659</v>
      </c>
      <c r="I88" s="3">
        <v>41117</v>
      </c>
      <c r="J88" s="27" t="s">
        <v>676</v>
      </c>
      <c r="K88" s="27" t="s">
        <v>1660</v>
      </c>
      <c r="L88" s="27">
        <v>85937606</v>
      </c>
      <c r="M88" s="27">
        <v>32845241</v>
      </c>
      <c r="N88" s="34" t="s">
        <v>1661</v>
      </c>
      <c r="O88" s="27" t="s">
        <v>1662</v>
      </c>
      <c r="P88" s="3">
        <v>41252</v>
      </c>
      <c r="Q88" s="27" t="s">
        <v>497</v>
      </c>
      <c r="R88" s="27" t="s">
        <v>497</v>
      </c>
      <c r="S88" s="27" t="s">
        <v>10111</v>
      </c>
      <c r="T88" s="34" t="s">
        <v>4394</v>
      </c>
      <c r="U88" s="27" t="s">
        <v>497</v>
      </c>
      <c r="V88" s="3" t="s">
        <v>497</v>
      </c>
      <c r="W88" s="27"/>
      <c r="X88" s="27"/>
      <c r="Y88" s="27"/>
    </row>
    <row r="89" spans="1:25" ht="18" customHeight="1">
      <c r="A89" s="27" t="s">
        <v>662</v>
      </c>
      <c r="B89" s="27" t="s">
        <v>662</v>
      </c>
      <c r="C89" s="3">
        <v>40886</v>
      </c>
      <c r="D89" s="3">
        <v>40886</v>
      </c>
      <c r="E89" s="27" t="s">
        <v>1431</v>
      </c>
      <c r="F89" s="27" t="s">
        <v>1432</v>
      </c>
      <c r="G89" s="27" t="s">
        <v>1658</v>
      </c>
      <c r="H89" s="27" t="s">
        <v>1663</v>
      </c>
      <c r="I89" s="3">
        <v>40886</v>
      </c>
      <c r="J89" s="27" t="s">
        <v>676</v>
      </c>
      <c r="K89" s="27" t="s">
        <v>1664</v>
      </c>
      <c r="L89" s="27" t="s">
        <v>4681</v>
      </c>
      <c r="M89" s="27">
        <v>32845241</v>
      </c>
      <c r="N89" s="34" t="s">
        <v>1665</v>
      </c>
      <c r="O89" s="27" t="s">
        <v>497</v>
      </c>
      <c r="P89" s="3">
        <v>41252</v>
      </c>
      <c r="Q89" s="27" t="s">
        <v>497</v>
      </c>
      <c r="R89" s="27" t="s">
        <v>497</v>
      </c>
      <c r="S89" s="27" t="s">
        <v>10112</v>
      </c>
      <c r="T89" s="34" t="s">
        <v>4394</v>
      </c>
      <c r="U89" s="27" t="s">
        <v>497</v>
      </c>
      <c r="V89" s="3" t="s">
        <v>497</v>
      </c>
      <c r="W89" s="27"/>
      <c r="X89" s="27"/>
      <c r="Y89" s="27"/>
    </row>
    <row r="90" spans="1:25" ht="18" customHeight="1">
      <c r="A90" s="27" t="s">
        <v>1666</v>
      </c>
      <c r="B90" s="27" t="s">
        <v>2698</v>
      </c>
      <c r="C90" s="3">
        <v>40912</v>
      </c>
      <c r="D90" s="3">
        <v>40957</v>
      </c>
      <c r="E90" s="27" t="s">
        <v>1431</v>
      </c>
      <c r="F90" s="27" t="s">
        <v>1432</v>
      </c>
      <c r="G90" s="27" t="s">
        <v>1658</v>
      </c>
      <c r="H90" s="27" t="s">
        <v>10113</v>
      </c>
      <c r="I90" s="3">
        <v>40912</v>
      </c>
      <c r="J90" s="27" t="s">
        <v>1667</v>
      </c>
      <c r="K90" s="27" t="s">
        <v>1668</v>
      </c>
      <c r="L90" s="27">
        <v>0</v>
      </c>
      <c r="M90" s="27">
        <v>0</v>
      </c>
      <c r="N90" s="27" t="s">
        <v>1669</v>
      </c>
      <c r="O90" s="27" t="s">
        <v>497</v>
      </c>
      <c r="P90" s="3">
        <v>40912</v>
      </c>
      <c r="Q90" s="27" t="s">
        <v>497</v>
      </c>
      <c r="R90" s="27" t="s">
        <v>497</v>
      </c>
      <c r="S90" s="27" t="s">
        <v>10114</v>
      </c>
      <c r="T90" s="27" t="s">
        <v>4394</v>
      </c>
      <c r="U90" s="27" t="s">
        <v>497</v>
      </c>
      <c r="V90" s="3" t="s">
        <v>497</v>
      </c>
      <c r="W90" s="27"/>
      <c r="X90" s="27"/>
      <c r="Y90" s="27"/>
    </row>
    <row r="91" spans="1:25" ht="18" customHeight="1">
      <c r="A91" s="27" t="s">
        <v>6240</v>
      </c>
      <c r="B91" s="27" t="s">
        <v>1670</v>
      </c>
      <c r="C91" s="3">
        <v>40914</v>
      </c>
      <c r="D91" s="3">
        <v>40959</v>
      </c>
      <c r="E91" s="27" t="s">
        <v>1581</v>
      </c>
      <c r="F91" s="27" t="s">
        <v>1432</v>
      </c>
      <c r="G91" s="27" t="s">
        <v>1671</v>
      </c>
      <c r="H91" s="27" t="s">
        <v>497</v>
      </c>
      <c r="I91" s="27" t="s">
        <v>497</v>
      </c>
      <c r="J91" s="27" t="s">
        <v>1672</v>
      </c>
      <c r="K91" s="27" t="s">
        <v>1673</v>
      </c>
      <c r="L91" s="27">
        <v>31565040</v>
      </c>
      <c r="M91" s="27" t="s">
        <v>1674</v>
      </c>
      <c r="N91" s="27" t="s">
        <v>497</v>
      </c>
      <c r="O91" s="27" t="s">
        <v>497</v>
      </c>
      <c r="P91" s="27" t="s">
        <v>497</v>
      </c>
      <c r="Q91" s="27" t="s">
        <v>1675</v>
      </c>
      <c r="R91" s="27" t="s">
        <v>497</v>
      </c>
      <c r="S91" s="27" t="s">
        <v>10115</v>
      </c>
      <c r="T91" s="27" t="s">
        <v>15449</v>
      </c>
      <c r="U91" s="41" t="s">
        <v>497</v>
      </c>
      <c r="V91" s="3" t="s">
        <v>497</v>
      </c>
      <c r="W91" s="27"/>
      <c r="X91" s="27"/>
      <c r="Y91" s="27"/>
    </row>
    <row r="92" spans="1:25" ht="18" customHeight="1">
      <c r="A92" s="27">
        <v>774</v>
      </c>
      <c r="B92" s="27" t="s">
        <v>707</v>
      </c>
      <c r="C92" s="3">
        <v>40938</v>
      </c>
      <c r="D92" s="3">
        <v>40983</v>
      </c>
      <c r="E92" s="27" t="s">
        <v>1431</v>
      </c>
      <c r="F92" s="27" t="s">
        <v>1667</v>
      </c>
      <c r="G92" s="27" t="s">
        <v>1676</v>
      </c>
      <c r="H92" s="27" t="s">
        <v>1677</v>
      </c>
      <c r="I92" s="3">
        <v>40949</v>
      </c>
      <c r="J92" s="27" t="s">
        <v>1678</v>
      </c>
      <c r="K92" s="27" t="s">
        <v>1679</v>
      </c>
      <c r="L92" s="27" t="s">
        <v>4682</v>
      </c>
      <c r="M92" s="27" t="s">
        <v>1680</v>
      </c>
      <c r="N92" s="27" t="s">
        <v>1681</v>
      </c>
      <c r="O92" s="27" t="s">
        <v>1682</v>
      </c>
      <c r="P92" s="3">
        <v>40952</v>
      </c>
      <c r="Q92" s="27" t="s">
        <v>497</v>
      </c>
      <c r="R92" s="27" t="s">
        <v>497</v>
      </c>
      <c r="S92" s="27" t="s">
        <v>10116</v>
      </c>
      <c r="T92" s="27" t="s">
        <v>4394</v>
      </c>
      <c r="U92" s="27" t="s">
        <v>497</v>
      </c>
      <c r="V92" s="3" t="s">
        <v>497</v>
      </c>
      <c r="W92" s="27"/>
      <c r="X92" s="27"/>
      <c r="Y92" s="27"/>
    </row>
    <row r="93" spans="1:25" ht="18" customHeight="1">
      <c r="A93" s="27">
        <v>775</v>
      </c>
      <c r="B93" s="27" t="s">
        <v>685</v>
      </c>
      <c r="C93" s="3">
        <v>40938</v>
      </c>
      <c r="D93" s="3">
        <v>40983</v>
      </c>
      <c r="E93" s="27" t="s">
        <v>1431</v>
      </c>
      <c r="F93" s="27" t="s">
        <v>1432</v>
      </c>
      <c r="G93" s="27" t="s">
        <v>1683</v>
      </c>
      <c r="H93" s="27" t="s">
        <v>2209</v>
      </c>
      <c r="I93" s="3">
        <v>40990</v>
      </c>
      <c r="J93" s="27" t="s">
        <v>1684</v>
      </c>
      <c r="K93" s="27" t="s">
        <v>1685</v>
      </c>
      <c r="L93" s="27" t="s">
        <v>4683</v>
      </c>
      <c r="M93" s="27" t="s">
        <v>1686</v>
      </c>
      <c r="N93" s="27" t="s">
        <v>2309</v>
      </c>
      <c r="O93" s="27" t="s">
        <v>1521</v>
      </c>
      <c r="P93" s="3">
        <v>40991</v>
      </c>
      <c r="Q93" s="27" t="s">
        <v>497</v>
      </c>
      <c r="R93" s="27" t="s">
        <v>497</v>
      </c>
      <c r="S93" s="27" t="s">
        <v>10117</v>
      </c>
      <c r="T93" s="27" t="s">
        <v>4394</v>
      </c>
      <c r="U93" s="27" t="s">
        <v>497</v>
      </c>
      <c r="V93" s="3" t="s">
        <v>497</v>
      </c>
      <c r="W93" s="27"/>
      <c r="X93" s="27"/>
      <c r="Y93" s="27"/>
    </row>
    <row r="94" spans="1:25" ht="18" customHeight="1">
      <c r="A94" s="27">
        <v>776</v>
      </c>
      <c r="B94" s="27" t="s">
        <v>687</v>
      </c>
      <c r="C94" s="3">
        <v>40938</v>
      </c>
      <c r="D94" s="3">
        <v>40983</v>
      </c>
      <c r="E94" s="27" t="s">
        <v>1431</v>
      </c>
      <c r="F94" s="27" t="s">
        <v>1432</v>
      </c>
      <c r="G94" s="27" t="s">
        <v>759</v>
      </c>
      <c r="H94" s="27" t="s">
        <v>770</v>
      </c>
      <c r="I94" s="3">
        <v>40945</v>
      </c>
      <c r="J94" s="27" t="s">
        <v>747</v>
      </c>
      <c r="K94" s="27" t="s">
        <v>748</v>
      </c>
      <c r="L94" s="27" t="s">
        <v>4684</v>
      </c>
      <c r="M94" s="27" t="s">
        <v>749</v>
      </c>
      <c r="N94" s="27" t="s">
        <v>1687</v>
      </c>
      <c r="O94" s="27" t="s">
        <v>1688</v>
      </c>
      <c r="P94" s="3">
        <v>40946</v>
      </c>
      <c r="Q94" s="27" t="s">
        <v>497</v>
      </c>
      <c r="R94" s="27" t="s">
        <v>497</v>
      </c>
      <c r="S94" s="27" t="s">
        <v>10118</v>
      </c>
      <c r="T94" s="27" t="s">
        <v>4394</v>
      </c>
      <c r="U94" s="27" t="s">
        <v>497</v>
      </c>
      <c r="V94" s="3" t="s">
        <v>497</v>
      </c>
      <c r="W94" s="27"/>
      <c r="X94" s="27"/>
      <c r="Y94" s="27"/>
    </row>
    <row r="95" spans="1:25" ht="18" customHeight="1">
      <c r="A95" s="27">
        <v>777</v>
      </c>
      <c r="B95" s="27" t="s">
        <v>689</v>
      </c>
      <c r="C95" s="3">
        <v>40938</v>
      </c>
      <c r="D95" s="3">
        <v>40983</v>
      </c>
      <c r="E95" s="27" t="s">
        <v>1431</v>
      </c>
      <c r="F95" s="27" t="s">
        <v>1432</v>
      </c>
      <c r="G95" s="27" t="s">
        <v>1689</v>
      </c>
      <c r="H95" s="27" t="s">
        <v>1046</v>
      </c>
      <c r="I95" s="3">
        <v>40948</v>
      </c>
      <c r="J95" s="27" t="s">
        <v>1690</v>
      </c>
      <c r="K95" s="27" t="s">
        <v>765</v>
      </c>
      <c r="L95" s="27" t="s">
        <v>4685</v>
      </c>
      <c r="M95" s="27" t="s">
        <v>1691</v>
      </c>
      <c r="N95" s="27" t="s">
        <v>1692</v>
      </c>
      <c r="O95" s="27" t="s">
        <v>1439</v>
      </c>
      <c r="P95" s="3">
        <v>40954</v>
      </c>
      <c r="Q95" s="27" t="s">
        <v>497</v>
      </c>
      <c r="R95" s="27" t="s">
        <v>497</v>
      </c>
      <c r="S95" s="27" t="s">
        <v>10119</v>
      </c>
      <c r="T95" s="27" t="s">
        <v>4394</v>
      </c>
      <c r="U95" s="27" t="s">
        <v>497</v>
      </c>
      <c r="V95" s="3" t="s">
        <v>497</v>
      </c>
      <c r="W95" s="27"/>
      <c r="X95" s="27"/>
      <c r="Y95" s="27"/>
    </row>
    <row r="96" spans="1:25" ht="18" customHeight="1">
      <c r="A96" s="27">
        <v>778</v>
      </c>
      <c r="B96" s="27" t="s">
        <v>691</v>
      </c>
      <c r="C96" s="3">
        <v>40938</v>
      </c>
      <c r="D96" s="3">
        <v>40983</v>
      </c>
      <c r="E96" s="27" t="s">
        <v>1431</v>
      </c>
      <c r="F96" s="27" t="s">
        <v>1667</v>
      </c>
      <c r="G96" s="27" t="s">
        <v>1693</v>
      </c>
      <c r="H96" s="27" t="s">
        <v>1429</v>
      </c>
      <c r="I96" s="3">
        <v>40980</v>
      </c>
      <c r="J96" s="27" t="s">
        <v>1694</v>
      </c>
      <c r="K96" s="27" t="s">
        <v>1695</v>
      </c>
      <c r="L96" s="27" t="s">
        <v>4686</v>
      </c>
      <c r="M96" s="27" t="s">
        <v>1430</v>
      </c>
      <c r="N96" s="27" t="s">
        <v>1696</v>
      </c>
      <c r="O96" s="27" t="s">
        <v>1697</v>
      </c>
      <c r="P96" s="3">
        <v>40980</v>
      </c>
      <c r="Q96" s="27" t="s">
        <v>497</v>
      </c>
      <c r="R96" s="27" t="s">
        <v>497</v>
      </c>
      <c r="S96" s="27" t="s">
        <v>10120</v>
      </c>
      <c r="T96" s="27" t="s">
        <v>4394</v>
      </c>
      <c r="U96" s="27" t="s">
        <v>497</v>
      </c>
      <c r="V96" s="3" t="s">
        <v>497</v>
      </c>
      <c r="W96" s="27"/>
      <c r="X96" s="27"/>
      <c r="Y96" s="27"/>
    </row>
    <row r="97" spans="1:25" ht="18" customHeight="1">
      <c r="A97" s="27">
        <v>779</v>
      </c>
      <c r="B97" s="27" t="s">
        <v>693</v>
      </c>
      <c r="C97" s="3">
        <v>40938</v>
      </c>
      <c r="D97" s="3">
        <v>40983</v>
      </c>
      <c r="E97" s="27" t="s">
        <v>1431</v>
      </c>
      <c r="F97" s="27" t="s">
        <v>1432</v>
      </c>
      <c r="G97" s="27" t="s">
        <v>766</v>
      </c>
      <c r="H97" s="27" t="s">
        <v>774</v>
      </c>
      <c r="I97" s="3">
        <v>40947</v>
      </c>
      <c r="J97" s="27" t="s">
        <v>1698</v>
      </c>
      <c r="K97" s="27" t="s">
        <v>767</v>
      </c>
      <c r="L97" s="27" t="s">
        <v>4687</v>
      </c>
      <c r="M97" s="27" t="s">
        <v>1699</v>
      </c>
      <c r="N97" s="27" t="s">
        <v>1700</v>
      </c>
      <c r="O97" s="27" t="s">
        <v>1439</v>
      </c>
      <c r="P97" s="3">
        <v>40947</v>
      </c>
      <c r="Q97" s="27" t="s">
        <v>497</v>
      </c>
      <c r="R97" s="27" t="s">
        <v>497</v>
      </c>
      <c r="S97" s="27" t="s">
        <v>10121</v>
      </c>
      <c r="T97" s="27" t="s">
        <v>4394</v>
      </c>
      <c r="U97" s="27" t="s">
        <v>497</v>
      </c>
      <c r="V97" s="3" t="s">
        <v>497</v>
      </c>
      <c r="W97" s="27"/>
      <c r="X97" s="27"/>
      <c r="Y97" s="27"/>
    </row>
    <row r="98" spans="1:25" ht="18" customHeight="1">
      <c r="A98" s="27">
        <v>780</v>
      </c>
      <c r="B98" s="27" t="s">
        <v>695</v>
      </c>
      <c r="C98" s="3">
        <v>40938</v>
      </c>
      <c r="D98" s="3">
        <v>40983</v>
      </c>
      <c r="E98" s="27" t="s">
        <v>1431</v>
      </c>
      <c r="F98" s="27" t="s">
        <v>1432</v>
      </c>
      <c r="G98" s="27" t="s">
        <v>1701</v>
      </c>
      <c r="H98" s="27" t="s">
        <v>772</v>
      </c>
      <c r="I98" s="3">
        <v>40947</v>
      </c>
      <c r="J98" s="27" t="s">
        <v>751</v>
      </c>
      <c r="K98" s="27" t="s">
        <v>750</v>
      </c>
      <c r="L98" s="27" t="s">
        <v>4688</v>
      </c>
      <c r="M98" s="27" t="s">
        <v>752</v>
      </c>
      <c r="N98" s="27" t="s">
        <v>1702</v>
      </c>
      <c r="O98" s="27" t="s">
        <v>1703</v>
      </c>
      <c r="P98" s="3">
        <v>40947</v>
      </c>
      <c r="Q98" s="27" t="s">
        <v>497</v>
      </c>
      <c r="R98" s="27" t="s">
        <v>497</v>
      </c>
      <c r="S98" s="27" t="s">
        <v>10122</v>
      </c>
      <c r="T98" s="27" t="s">
        <v>4394</v>
      </c>
      <c r="U98" s="27" t="s">
        <v>497</v>
      </c>
      <c r="V98" s="3" t="s">
        <v>497</v>
      </c>
      <c r="W98" s="27"/>
      <c r="X98" s="27"/>
      <c r="Y98" s="27"/>
    </row>
    <row r="99" spans="1:25" ht="18" customHeight="1">
      <c r="A99" s="27">
        <v>781</v>
      </c>
      <c r="B99" s="27" t="s">
        <v>697</v>
      </c>
      <c r="C99" s="3">
        <v>40938</v>
      </c>
      <c r="D99" s="3">
        <v>40983</v>
      </c>
      <c r="E99" s="27" t="s">
        <v>1431</v>
      </c>
      <c r="F99" s="27" t="s">
        <v>1432</v>
      </c>
      <c r="G99" s="27" t="s">
        <v>1704</v>
      </c>
      <c r="H99" s="27" t="s">
        <v>773</v>
      </c>
      <c r="I99" s="3">
        <v>40947</v>
      </c>
      <c r="J99" s="27" t="s">
        <v>1705</v>
      </c>
      <c r="K99" s="27" t="s">
        <v>1706</v>
      </c>
      <c r="L99" s="27" t="s">
        <v>4689</v>
      </c>
      <c r="M99" s="27" t="s">
        <v>1707</v>
      </c>
      <c r="N99" s="27" t="s">
        <v>1708</v>
      </c>
      <c r="O99" s="27" t="s">
        <v>1709</v>
      </c>
      <c r="P99" s="3">
        <v>40948</v>
      </c>
      <c r="Q99" s="27" t="s">
        <v>497</v>
      </c>
      <c r="R99" s="27" t="s">
        <v>497</v>
      </c>
      <c r="S99" s="27" t="s">
        <v>10123</v>
      </c>
      <c r="T99" s="27" t="s">
        <v>4394</v>
      </c>
      <c r="U99" s="27" t="s">
        <v>497</v>
      </c>
      <c r="V99" s="3" t="s">
        <v>497</v>
      </c>
      <c r="W99" s="27"/>
      <c r="X99" s="27"/>
      <c r="Y99" s="27"/>
    </row>
    <row r="100" spans="1:25" ht="18" customHeight="1">
      <c r="A100" s="27">
        <v>782</v>
      </c>
      <c r="B100" s="27" t="s">
        <v>699</v>
      </c>
      <c r="C100" s="3">
        <v>40938</v>
      </c>
      <c r="D100" s="3">
        <v>40983</v>
      </c>
      <c r="E100" s="27" t="s">
        <v>1431</v>
      </c>
      <c r="F100" s="27" t="s">
        <v>1441</v>
      </c>
      <c r="G100" s="27" t="s">
        <v>1710</v>
      </c>
      <c r="H100" s="27" t="s">
        <v>1711</v>
      </c>
      <c r="I100" s="3">
        <v>40994</v>
      </c>
      <c r="J100" s="27" t="s">
        <v>1712</v>
      </c>
      <c r="K100" s="27" t="s">
        <v>1713</v>
      </c>
      <c r="L100" s="27" t="s">
        <v>4690</v>
      </c>
      <c r="M100" s="27" t="s">
        <v>1714</v>
      </c>
      <c r="N100" s="27" t="s">
        <v>2521</v>
      </c>
      <c r="O100" s="27" t="s">
        <v>1591</v>
      </c>
      <c r="P100" s="3">
        <v>41010</v>
      </c>
      <c r="Q100" s="27" t="s">
        <v>497</v>
      </c>
      <c r="R100" s="27" t="s">
        <v>10124</v>
      </c>
      <c r="S100" s="27" t="s">
        <v>10125</v>
      </c>
      <c r="T100" s="27" t="s">
        <v>4394</v>
      </c>
      <c r="U100" s="27" t="s">
        <v>497</v>
      </c>
      <c r="V100" s="3" t="s">
        <v>497</v>
      </c>
      <c r="W100" s="27"/>
      <c r="X100" s="27"/>
      <c r="Y100" s="27"/>
    </row>
    <row r="101" spans="1:25" ht="18" customHeight="1">
      <c r="A101" s="27">
        <v>783</v>
      </c>
      <c r="B101" s="27" t="s">
        <v>701</v>
      </c>
      <c r="C101" s="3">
        <v>40938</v>
      </c>
      <c r="D101" s="3">
        <v>40983</v>
      </c>
      <c r="E101" s="27" t="s">
        <v>1431</v>
      </c>
      <c r="F101" s="27" t="s">
        <v>1432</v>
      </c>
      <c r="G101" s="27" t="s">
        <v>1715</v>
      </c>
      <c r="H101" s="27" t="s">
        <v>2191</v>
      </c>
      <c r="I101" s="3">
        <v>40989</v>
      </c>
      <c r="J101" s="27" t="s">
        <v>1716</v>
      </c>
      <c r="K101" s="27" t="s">
        <v>1717</v>
      </c>
      <c r="L101" s="27" t="s">
        <v>4691</v>
      </c>
      <c r="M101" s="27" t="s">
        <v>1718</v>
      </c>
      <c r="N101" s="27" t="s">
        <v>2310</v>
      </c>
      <c r="O101" s="27" t="s">
        <v>1560</v>
      </c>
      <c r="P101" s="3">
        <v>40989</v>
      </c>
      <c r="Q101" s="27" t="s">
        <v>497</v>
      </c>
      <c r="R101" s="27" t="s">
        <v>497</v>
      </c>
      <c r="S101" s="27" t="s">
        <v>10126</v>
      </c>
      <c r="T101" s="27" t="s">
        <v>4394</v>
      </c>
      <c r="U101" s="27" t="s">
        <v>497</v>
      </c>
      <c r="V101" s="3" t="s">
        <v>497</v>
      </c>
      <c r="W101" s="27"/>
      <c r="X101" s="27"/>
      <c r="Y101" s="27"/>
    </row>
    <row r="102" spans="1:25" ht="18" customHeight="1">
      <c r="A102" s="27">
        <v>784</v>
      </c>
      <c r="B102" s="27" t="s">
        <v>703</v>
      </c>
      <c r="C102" s="3">
        <v>40938</v>
      </c>
      <c r="D102" s="3">
        <v>40983</v>
      </c>
      <c r="E102" s="27" t="s">
        <v>1431</v>
      </c>
      <c r="F102" s="27" t="s">
        <v>1432</v>
      </c>
      <c r="G102" s="27" t="s">
        <v>1719</v>
      </c>
      <c r="H102" s="27" t="s">
        <v>771</v>
      </c>
      <c r="I102" s="3">
        <v>40945</v>
      </c>
      <c r="J102" s="27" t="s">
        <v>753</v>
      </c>
      <c r="K102" s="27" t="s">
        <v>754</v>
      </c>
      <c r="L102" s="27" t="s">
        <v>4692</v>
      </c>
      <c r="M102" s="27" t="s">
        <v>755</v>
      </c>
      <c r="N102" s="27" t="s">
        <v>1720</v>
      </c>
      <c r="O102" s="27" t="s">
        <v>1461</v>
      </c>
      <c r="P102" s="3">
        <v>40946</v>
      </c>
      <c r="Q102" s="27" t="s">
        <v>497</v>
      </c>
      <c r="R102" s="27" t="s">
        <v>497</v>
      </c>
      <c r="S102" s="27" t="s">
        <v>10127</v>
      </c>
      <c r="T102" s="27" t="s">
        <v>4394</v>
      </c>
      <c r="U102" s="27" t="s">
        <v>497</v>
      </c>
      <c r="V102" s="3" t="s">
        <v>497</v>
      </c>
      <c r="W102" s="27"/>
      <c r="X102" s="27"/>
      <c r="Y102" s="27"/>
    </row>
    <row r="103" spans="1:25" ht="18" customHeight="1">
      <c r="A103" s="27">
        <v>785</v>
      </c>
      <c r="B103" s="27" t="s">
        <v>705</v>
      </c>
      <c r="C103" s="3">
        <v>40938</v>
      </c>
      <c r="D103" s="3">
        <v>40983</v>
      </c>
      <c r="E103" s="27" t="s">
        <v>1431</v>
      </c>
      <c r="F103" s="27" t="s">
        <v>1432</v>
      </c>
      <c r="G103" s="27" t="s">
        <v>1721</v>
      </c>
      <c r="H103" s="27" t="s">
        <v>1722</v>
      </c>
      <c r="I103" s="3">
        <v>40988</v>
      </c>
      <c r="J103" s="27" t="s">
        <v>1723</v>
      </c>
      <c r="K103" s="27" t="s">
        <v>1724</v>
      </c>
      <c r="L103" s="27" t="s">
        <v>4693</v>
      </c>
      <c r="M103" s="27" t="s">
        <v>1725</v>
      </c>
      <c r="N103" s="27" t="s">
        <v>2210</v>
      </c>
      <c r="O103" s="27" t="s">
        <v>1449</v>
      </c>
      <c r="P103" s="3">
        <v>40988</v>
      </c>
      <c r="Q103" s="27" t="s">
        <v>497</v>
      </c>
      <c r="R103" s="27" t="s">
        <v>497</v>
      </c>
      <c r="S103" s="27" t="s">
        <v>10128</v>
      </c>
      <c r="T103" s="27" t="s">
        <v>4394</v>
      </c>
      <c r="U103" s="27" t="s">
        <v>497</v>
      </c>
      <c r="V103" s="3" t="s">
        <v>497</v>
      </c>
      <c r="W103" s="27"/>
      <c r="X103" s="27"/>
      <c r="Y103" s="27"/>
    </row>
    <row r="104" spans="1:25" ht="18" customHeight="1">
      <c r="A104" s="27">
        <v>819</v>
      </c>
      <c r="B104" s="27" t="s">
        <v>823</v>
      </c>
      <c r="C104" s="3">
        <v>40948</v>
      </c>
      <c r="D104" s="3">
        <v>40993</v>
      </c>
      <c r="E104" s="27" t="s">
        <v>1431</v>
      </c>
      <c r="F104" s="27" t="s">
        <v>1432</v>
      </c>
      <c r="G104" s="27" t="s">
        <v>1726</v>
      </c>
      <c r="H104" s="27" t="s">
        <v>1413</v>
      </c>
      <c r="I104" s="3">
        <v>40956</v>
      </c>
      <c r="J104" s="27" t="s">
        <v>1727</v>
      </c>
      <c r="K104" s="27" t="s">
        <v>973</v>
      </c>
      <c r="L104" s="27" t="s">
        <v>4694</v>
      </c>
      <c r="M104" s="27" t="s">
        <v>1414</v>
      </c>
      <c r="N104" s="27" t="s">
        <v>1728</v>
      </c>
      <c r="O104" s="27" t="s">
        <v>1729</v>
      </c>
      <c r="P104" s="3">
        <v>40963</v>
      </c>
      <c r="Q104" s="27" t="s">
        <v>497</v>
      </c>
      <c r="R104" s="27" t="s">
        <v>497</v>
      </c>
      <c r="S104" s="27" t="s">
        <v>10129</v>
      </c>
      <c r="T104" s="27" t="s">
        <v>4394</v>
      </c>
      <c r="U104" s="27" t="s">
        <v>497</v>
      </c>
      <c r="V104" s="3" t="s">
        <v>497</v>
      </c>
      <c r="W104" s="27"/>
      <c r="X104" s="27"/>
      <c r="Y104" s="27"/>
    </row>
    <row r="105" spans="1:25" ht="18" customHeight="1">
      <c r="A105" s="27">
        <v>788</v>
      </c>
      <c r="B105" s="27" t="s">
        <v>805</v>
      </c>
      <c r="C105" s="3">
        <v>40948</v>
      </c>
      <c r="D105" s="3">
        <v>40993</v>
      </c>
      <c r="E105" s="27" t="s">
        <v>1431</v>
      </c>
      <c r="F105" s="27" t="s">
        <v>1432</v>
      </c>
      <c r="G105" s="27" t="s">
        <v>1730</v>
      </c>
      <c r="H105" s="27" t="s">
        <v>1397</v>
      </c>
      <c r="I105" s="3">
        <v>40975</v>
      </c>
      <c r="J105" s="27" t="s">
        <v>1731</v>
      </c>
      <c r="K105" s="27" t="s">
        <v>959</v>
      </c>
      <c r="L105" s="27" t="s">
        <v>4695</v>
      </c>
      <c r="M105" s="27" t="s">
        <v>1732</v>
      </c>
      <c r="N105" s="27" t="s">
        <v>1398</v>
      </c>
      <c r="O105" s="27" t="s">
        <v>1449</v>
      </c>
      <c r="P105" s="3">
        <v>40975</v>
      </c>
      <c r="Q105" s="27" t="s">
        <v>497</v>
      </c>
      <c r="R105" s="27" t="s">
        <v>497</v>
      </c>
      <c r="S105" s="27" t="s">
        <v>10130</v>
      </c>
      <c r="T105" s="27" t="s">
        <v>4394</v>
      </c>
      <c r="U105" s="27" t="s">
        <v>497</v>
      </c>
      <c r="V105" s="3" t="s">
        <v>497</v>
      </c>
      <c r="W105" s="27"/>
      <c r="X105" s="27"/>
      <c r="Y105" s="27"/>
    </row>
    <row r="106" spans="1:25" ht="18" customHeight="1">
      <c r="A106" s="27">
        <v>790</v>
      </c>
      <c r="B106" s="27" t="s">
        <v>809</v>
      </c>
      <c r="C106" s="3">
        <v>40948</v>
      </c>
      <c r="D106" s="3">
        <v>41104</v>
      </c>
      <c r="E106" s="27" t="s">
        <v>1431</v>
      </c>
      <c r="F106" s="27" t="s">
        <v>1432</v>
      </c>
      <c r="G106" s="27" t="s">
        <v>1733</v>
      </c>
      <c r="H106" s="27" t="s">
        <v>6701</v>
      </c>
      <c r="I106" s="3">
        <v>41137</v>
      </c>
      <c r="J106" s="27" t="s">
        <v>1734</v>
      </c>
      <c r="K106" s="27" t="s">
        <v>1365</v>
      </c>
      <c r="L106" s="27" t="s">
        <v>4696</v>
      </c>
      <c r="M106" s="27" t="s">
        <v>1735</v>
      </c>
      <c r="N106" s="27" t="s">
        <v>6702</v>
      </c>
      <c r="O106" s="27" t="s">
        <v>6687</v>
      </c>
      <c r="P106" s="3">
        <v>41137</v>
      </c>
      <c r="Q106" s="27" t="s">
        <v>497</v>
      </c>
      <c r="R106" s="27" t="s">
        <v>10131</v>
      </c>
      <c r="S106" s="27" t="s">
        <v>10132</v>
      </c>
      <c r="T106" s="41" t="s">
        <v>4394</v>
      </c>
      <c r="U106" s="27" t="s">
        <v>497</v>
      </c>
      <c r="V106" s="3" t="s">
        <v>497</v>
      </c>
      <c r="W106" s="27"/>
      <c r="X106" s="27"/>
      <c r="Y106" s="27"/>
    </row>
    <row r="107" spans="1:25" ht="18" customHeight="1">
      <c r="A107" s="27">
        <v>786</v>
      </c>
      <c r="B107" s="27" t="s">
        <v>775</v>
      </c>
      <c r="C107" s="3">
        <v>40948</v>
      </c>
      <c r="D107" s="3">
        <v>41160</v>
      </c>
      <c r="E107" s="27" t="s">
        <v>1431</v>
      </c>
      <c r="F107" s="27" t="s">
        <v>1432</v>
      </c>
      <c r="G107" s="27" t="s">
        <v>1736</v>
      </c>
      <c r="H107" s="27" t="s">
        <v>12447</v>
      </c>
      <c r="I107" s="3">
        <v>41156</v>
      </c>
      <c r="J107" s="27" t="s">
        <v>1737</v>
      </c>
      <c r="K107" s="27" t="s">
        <v>6943</v>
      </c>
      <c r="L107" s="27" t="s">
        <v>4697</v>
      </c>
      <c r="M107" s="27" t="s">
        <v>1738</v>
      </c>
      <c r="N107" s="27" t="s">
        <v>12569</v>
      </c>
      <c r="O107" s="27" t="s">
        <v>9815</v>
      </c>
      <c r="P107" s="3">
        <v>41253</v>
      </c>
      <c r="Q107" s="41" t="s">
        <v>6944</v>
      </c>
      <c r="R107" s="27" t="s">
        <v>12448</v>
      </c>
      <c r="S107" s="27" t="s">
        <v>10133</v>
      </c>
      <c r="T107" s="27" t="s">
        <v>4394</v>
      </c>
      <c r="U107" s="27" t="s">
        <v>15451</v>
      </c>
      <c r="V107" s="3" t="s">
        <v>497</v>
      </c>
      <c r="W107" s="27"/>
      <c r="X107" s="27"/>
      <c r="Y107" s="27"/>
    </row>
    <row r="108" spans="1:25" ht="18" customHeight="1">
      <c r="A108" s="27">
        <v>792</v>
      </c>
      <c r="B108" s="27" t="s">
        <v>813</v>
      </c>
      <c r="C108" s="3">
        <v>40948</v>
      </c>
      <c r="D108" s="3">
        <v>41098</v>
      </c>
      <c r="E108" s="27" t="s">
        <v>1431</v>
      </c>
      <c r="F108" s="27" t="s">
        <v>1432</v>
      </c>
      <c r="G108" s="27" t="s">
        <v>1739</v>
      </c>
      <c r="H108" s="27" t="s">
        <v>4496</v>
      </c>
      <c r="I108" s="3">
        <v>41163</v>
      </c>
      <c r="J108" s="27" t="s">
        <v>1740</v>
      </c>
      <c r="K108" s="27" t="s">
        <v>1338</v>
      </c>
      <c r="L108" s="27" t="s">
        <v>4698</v>
      </c>
      <c r="M108" s="27" t="s">
        <v>1741</v>
      </c>
      <c r="N108" s="27" t="s">
        <v>7647</v>
      </c>
      <c r="O108" s="27" t="s">
        <v>2187</v>
      </c>
      <c r="P108" s="3">
        <v>41163</v>
      </c>
      <c r="Q108" s="41" t="s">
        <v>3366</v>
      </c>
      <c r="R108" s="27" t="s">
        <v>10134</v>
      </c>
      <c r="S108" s="27" t="s">
        <v>10135</v>
      </c>
      <c r="T108" s="27" t="s">
        <v>4394</v>
      </c>
      <c r="U108" s="27" t="s">
        <v>497</v>
      </c>
      <c r="V108" s="3" t="s">
        <v>497</v>
      </c>
      <c r="W108" s="27"/>
      <c r="X108" s="27"/>
      <c r="Y108" s="27"/>
    </row>
    <row r="109" spans="1:25" ht="18" customHeight="1">
      <c r="A109" s="27">
        <v>794</v>
      </c>
      <c r="B109" s="27" t="s">
        <v>817</v>
      </c>
      <c r="C109" s="3">
        <v>40948</v>
      </c>
      <c r="D109" s="3">
        <v>41104</v>
      </c>
      <c r="E109" s="27" t="s">
        <v>1431</v>
      </c>
      <c r="F109" s="27" t="s">
        <v>1432</v>
      </c>
      <c r="G109" s="27" t="s">
        <v>1742</v>
      </c>
      <c r="H109" s="27" t="s">
        <v>5410</v>
      </c>
      <c r="I109" s="3">
        <v>41109</v>
      </c>
      <c r="J109" s="27" t="s">
        <v>1743</v>
      </c>
      <c r="K109" s="27" t="s">
        <v>5127</v>
      </c>
      <c r="L109" s="27" t="s">
        <v>4699</v>
      </c>
      <c r="M109" s="27" t="s">
        <v>4226</v>
      </c>
      <c r="N109" s="27" t="s">
        <v>5571</v>
      </c>
      <c r="O109" s="27" t="s">
        <v>5572</v>
      </c>
      <c r="P109" s="3">
        <v>41109</v>
      </c>
      <c r="Q109" s="27" t="s">
        <v>497</v>
      </c>
      <c r="R109" s="27" t="s">
        <v>10136</v>
      </c>
      <c r="S109" s="27" t="s">
        <v>10137</v>
      </c>
      <c r="T109" s="41" t="s">
        <v>4394</v>
      </c>
      <c r="U109" s="27" t="s">
        <v>15452</v>
      </c>
      <c r="V109" s="3" t="s">
        <v>497</v>
      </c>
      <c r="W109" s="27"/>
      <c r="X109" s="27"/>
      <c r="Y109" s="27"/>
    </row>
    <row r="110" spans="1:25" ht="18" customHeight="1">
      <c r="A110" s="27">
        <v>796</v>
      </c>
      <c r="B110" s="27" t="s">
        <v>821</v>
      </c>
      <c r="C110" s="3">
        <v>40948</v>
      </c>
      <c r="D110" s="3">
        <v>40993</v>
      </c>
      <c r="E110" s="27" t="s">
        <v>1431</v>
      </c>
      <c r="F110" s="27" t="s">
        <v>1432</v>
      </c>
      <c r="G110" s="27" t="s">
        <v>1744</v>
      </c>
      <c r="H110" s="27" t="s">
        <v>1287</v>
      </c>
      <c r="I110" s="3">
        <v>40963</v>
      </c>
      <c r="J110" s="27" t="s">
        <v>1745</v>
      </c>
      <c r="K110" s="27" t="s">
        <v>960</v>
      </c>
      <c r="L110" s="27" t="s">
        <v>4700</v>
      </c>
      <c r="M110" s="27" t="s">
        <v>1746</v>
      </c>
      <c r="N110" s="27" t="s">
        <v>1747</v>
      </c>
      <c r="O110" s="27" t="s">
        <v>1748</v>
      </c>
      <c r="P110" s="3">
        <v>40963</v>
      </c>
      <c r="Q110" s="27" t="s">
        <v>497</v>
      </c>
      <c r="R110" s="27" t="s">
        <v>497</v>
      </c>
      <c r="S110" s="27" t="s">
        <v>10138</v>
      </c>
      <c r="T110" s="41" t="s">
        <v>15449</v>
      </c>
      <c r="U110" s="41" t="s">
        <v>497</v>
      </c>
      <c r="V110" s="3" t="s">
        <v>497</v>
      </c>
      <c r="W110" s="27"/>
      <c r="X110" s="27"/>
      <c r="Y110" s="27"/>
    </row>
    <row r="111" spans="1:25" ht="18" customHeight="1">
      <c r="A111" s="27">
        <v>787</v>
      </c>
      <c r="B111" s="27" t="s">
        <v>803</v>
      </c>
      <c r="C111" s="3">
        <v>40948</v>
      </c>
      <c r="D111" s="3">
        <v>41104</v>
      </c>
      <c r="E111" s="27" t="s">
        <v>1431</v>
      </c>
      <c r="F111" s="27" t="s">
        <v>1432</v>
      </c>
      <c r="G111" s="27" t="s">
        <v>1749</v>
      </c>
      <c r="H111" s="27" t="s">
        <v>5507</v>
      </c>
      <c r="I111" s="3">
        <v>41110</v>
      </c>
      <c r="J111" s="27" t="s">
        <v>1750</v>
      </c>
      <c r="K111" s="27" t="s">
        <v>1751</v>
      </c>
      <c r="L111" s="27" t="s">
        <v>4701</v>
      </c>
      <c r="M111" s="27" t="s">
        <v>1752</v>
      </c>
      <c r="N111" s="27" t="s">
        <v>5573</v>
      </c>
      <c r="O111" s="27" t="s">
        <v>5574</v>
      </c>
      <c r="P111" s="3">
        <v>41110</v>
      </c>
      <c r="Q111" s="41" t="s">
        <v>4227</v>
      </c>
      <c r="R111" s="27" t="s">
        <v>10139</v>
      </c>
      <c r="S111" s="27" t="s">
        <v>10140</v>
      </c>
      <c r="T111" s="27" t="s">
        <v>4394</v>
      </c>
      <c r="U111" s="27" t="s">
        <v>15453</v>
      </c>
      <c r="V111" s="3" t="s">
        <v>497</v>
      </c>
      <c r="W111" s="27"/>
      <c r="X111" s="27"/>
      <c r="Y111" s="27"/>
    </row>
    <row r="112" spans="1:25" ht="18" customHeight="1">
      <c r="A112" s="27">
        <v>789</v>
      </c>
      <c r="B112" s="27" t="s">
        <v>807</v>
      </c>
      <c r="C112" s="3">
        <v>40948</v>
      </c>
      <c r="D112" s="3">
        <v>40993</v>
      </c>
      <c r="E112" s="27" t="s">
        <v>1431</v>
      </c>
      <c r="F112" s="27" t="s">
        <v>1432</v>
      </c>
      <c r="G112" s="27" t="s">
        <v>1753</v>
      </c>
      <c r="H112" s="27" t="s">
        <v>1290</v>
      </c>
      <c r="I112" s="3">
        <v>40966</v>
      </c>
      <c r="J112" s="27" t="s">
        <v>1754</v>
      </c>
      <c r="K112" s="27" t="s">
        <v>969</v>
      </c>
      <c r="L112" s="27" t="s">
        <v>4702</v>
      </c>
      <c r="M112" s="27" t="s">
        <v>1755</v>
      </c>
      <c r="N112" s="27" t="s">
        <v>1285</v>
      </c>
      <c r="O112" s="27" t="s">
        <v>1439</v>
      </c>
      <c r="P112" s="3">
        <v>40966</v>
      </c>
      <c r="Q112" s="41" t="s">
        <v>497</v>
      </c>
      <c r="R112" s="27" t="s">
        <v>497</v>
      </c>
      <c r="S112" s="27" t="s">
        <v>10141</v>
      </c>
      <c r="T112" s="27" t="s">
        <v>4394</v>
      </c>
      <c r="U112" s="27" t="s">
        <v>497</v>
      </c>
      <c r="V112" s="3" t="s">
        <v>497</v>
      </c>
      <c r="W112" s="27"/>
      <c r="X112" s="27"/>
      <c r="Y112" s="27"/>
    </row>
    <row r="113" spans="1:25" ht="18" customHeight="1">
      <c r="A113" s="27">
        <v>791</v>
      </c>
      <c r="B113" s="27" t="s">
        <v>811</v>
      </c>
      <c r="C113" s="3">
        <v>40948</v>
      </c>
      <c r="D113" s="3">
        <v>40993</v>
      </c>
      <c r="E113" s="27" t="s">
        <v>1431</v>
      </c>
      <c r="F113" s="27" t="s">
        <v>1432</v>
      </c>
      <c r="G113" s="27" t="s">
        <v>1756</v>
      </c>
      <c r="H113" s="27" t="s">
        <v>1757</v>
      </c>
      <c r="I113" s="3">
        <v>40963</v>
      </c>
      <c r="J113" s="27" t="s">
        <v>1758</v>
      </c>
      <c r="K113" s="27" t="s">
        <v>961</v>
      </c>
      <c r="L113" s="27" t="s">
        <v>4703</v>
      </c>
      <c r="M113" s="27" t="s">
        <v>1759</v>
      </c>
      <c r="N113" s="27" t="s">
        <v>1760</v>
      </c>
      <c r="O113" s="27" t="s">
        <v>1449</v>
      </c>
      <c r="P113" s="3">
        <v>40963</v>
      </c>
      <c r="Q113" s="41" t="s">
        <v>497</v>
      </c>
      <c r="R113" s="27" t="s">
        <v>497</v>
      </c>
      <c r="S113" s="27" t="s">
        <v>10142</v>
      </c>
      <c r="T113" s="27" t="s">
        <v>4394</v>
      </c>
      <c r="U113" s="27" t="s">
        <v>15454</v>
      </c>
      <c r="V113" s="3" t="s">
        <v>497</v>
      </c>
      <c r="W113" s="27"/>
      <c r="X113" s="27"/>
      <c r="Y113" s="27"/>
    </row>
    <row r="114" spans="1:25" ht="18" customHeight="1">
      <c r="A114" s="27">
        <v>793</v>
      </c>
      <c r="B114" s="27" t="s">
        <v>815</v>
      </c>
      <c r="C114" s="3">
        <v>40948</v>
      </c>
      <c r="D114" s="3">
        <v>40993</v>
      </c>
      <c r="E114" s="27" t="s">
        <v>1431</v>
      </c>
      <c r="F114" s="27" t="s">
        <v>1432</v>
      </c>
      <c r="G114" s="27" t="s">
        <v>1761</v>
      </c>
      <c r="H114" s="27" t="s">
        <v>2158</v>
      </c>
      <c r="I114" s="3">
        <v>40988</v>
      </c>
      <c r="J114" s="27" t="s">
        <v>1762</v>
      </c>
      <c r="K114" s="27" t="s">
        <v>1763</v>
      </c>
      <c r="L114" s="27" t="s">
        <v>4704</v>
      </c>
      <c r="M114" s="27" t="s">
        <v>1764</v>
      </c>
      <c r="N114" s="27" t="s">
        <v>2211</v>
      </c>
      <c r="O114" s="27" t="s">
        <v>1560</v>
      </c>
      <c r="P114" s="3">
        <v>40988</v>
      </c>
      <c r="Q114" s="41" t="s">
        <v>497</v>
      </c>
      <c r="R114" s="27" t="s">
        <v>497</v>
      </c>
      <c r="S114" s="27" t="s">
        <v>10143</v>
      </c>
      <c r="T114" s="27" t="s">
        <v>4394</v>
      </c>
      <c r="U114" s="27" t="s">
        <v>497</v>
      </c>
      <c r="V114" s="3" t="s">
        <v>497</v>
      </c>
      <c r="W114" s="27"/>
      <c r="X114" s="27"/>
      <c r="Y114" s="27"/>
    </row>
    <row r="115" spans="1:25" ht="18" customHeight="1">
      <c r="A115" s="27">
        <v>795</v>
      </c>
      <c r="B115" s="27" t="s">
        <v>819</v>
      </c>
      <c r="C115" s="3">
        <v>40948</v>
      </c>
      <c r="D115" s="3">
        <v>40993</v>
      </c>
      <c r="E115" s="27" t="s">
        <v>1431</v>
      </c>
      <c r="F115" s="27" t="s">
        <v>1432</v>
      </c>
      <c r="G115" s="27" t="s">
        <v>1765</v>
      </c>
      <c r="H115" s="27" t="s">
        <v>1303</v>
      </c>
      <c r="I115" s="3">
        <v>40968</v>
      </c>
      <c r="J115" s="27" t="s">
        <v>1766</v>
      </c>
      <c r="K115" s="27" t="s">
        <v>1323</v>
      </c>
      <c r="L115" s="27" t="s">
        <v>4705</v>
      </c>
      <c r="M115" s="27" t="s">
        <v>14678</v>
      </c>
      <c r="N115" s="27" t="s">
        <v>1304</v>
      </c>
      <c r="O115" s="27" t="s">
        <v>1461</v>
      </c>
      <c r="P115" s="3">
        <v>40968</v>
      </c>
      <c r="Q115" s="41" t="s">
        <v>497</v>
      </c>
      <c r="R115" s="27" t="s">
        <v>497</v>
      </c>
      <c r="S115" s="27" t="s">
        <v>10144</v>
      </c>
      <c r="T115" s="27" t="s">
        <v>4394</v>
      </c>
      <c r="U115" s="27" t="s">
        <v>497</v>
      </c>
      <c r="V115" s="3" t="s">
        <v>497</v>
      </c>
      <c r="W115" s="27"/>
      <c r="X115" s="27"/>
      <c r="Y115" s="27"/>
    </row>
    <row r="116" spans="1:25" ht="18" customHeight="1">
      <c r="A116" s="27">
        <v>830</v>
      </c>
      <c r="B116" s="27" t="s">
        <v>801</v>
      </c>
      <c r="C116" s="3">
        <v>40948</v>
      </c>
      <c r="D116" s="3">
        <v>41117</v>
      </c>
      <c r="E116" s="27" t="s">
        <v>1431</v>
      </c>
      <c r="F116" s="27" t="s">
        <v>1432</v>
      </c>
      <c r="G116" s="27" t="s">
        <v>1767</v>
      </c>
      <c r="H116" s="27" t="s">
        <v>6401</v>
      </c>
      <c r="I116" s="3">
        <v>41131</v>
      </c>
      <c r="J116" s="27" t="s">
        <v>1768</v>
      </c>
      <c r="K116" s="27" t="s">
        <v>4706</v>
      </c>
      <c r="L116" s="27" t="s">
        <v>4707</v>
      </c>
      <c r="M116" s="27" t="s">
        <v>1769</v>
      </c>
      <c r="N116" s="27" t="s">
        <v>6402</v>
      </c>
      <c r="O116" s="27" t="s">
        <v>6403</v>
      </c>
      <c r="P116" s="3">
        <v>41131</v>
      </c>
      <c r="Q116" s="41" t="s">
        <v>4708</v>
      </c>
      <c r="R116" s="27" t="s">
        <v>10145</v>
      </c>
      <c r="S116" s="27" t="s">
        <v>10146</v>
      </c>
      <c r="T116" s="27" t="s">
        <v>4394</v>
      </c>
      <c r="U116" s="27" t="s">
        <v>4589</v>
      </c>
      <c r="V116" s="3" t="s">
        <v>497</v>
      </c>
      <c r="W116" s="27"/>
      <c r="X116" s="27"/>
      <c r="Y116" s="27"/>
    </row>
    <row r="117" spans="1:25" ht="18" customHeight="1">
      <c r="A117" s="27">
        <v>797</v>
      </c>
      <c r="B117" s="27" t="s">
        <v>777</v>
      </c>
      <c r="C117" s="3">
        <v>40948</v>
      </c>
      <c r="D117" s="3">
        <v>41104</v>
      </c>
      <c r="E117" s="27" t="s">
        <v>1431</v>
      </c>
      <c r="F117" s="27" t="s">
        <v>1432</v>
      </c>
      <c r="G117" s="27" t="s">
        <v>1770</v>
      </c>
      <c r="H117" s="27" t="s">
        <v>5508</v>
      </c>
      <c r="I117" s="3">
        <v>41108</v>
      </c>
      <c r="J117" s="27" t="s">
        <v>1771</v>
      </c>
      <c r="K117" s="27" t="s">
        <v>1360</v>
      </c>
      <c r="L117" s="27" t="s">
        <v>4709</v>
      </c>
      <c r="M117" s="27" t="s">
        <v>1772</v>
      </c>
      <c r="N117" s="27" t="s">
        <v>5509</v>
      </c>
      <c r="O117" s="27" t="s">
        <v>1461</v>
      </c>
      <c r="P117" s="3">
        <v>41108</v>
      </c>
      <c r="Q117" s="41" t="s">
        <v>497</v>
      </c>
      <c r="R117" s="27" t="s">
        <v>10147</v>
      </c>
      <c r="S117" s="27" t="s">
        <v>10148</v>
      </c>
      <c r="T117" s="41" t="s">
        <v>4394</v>
      </c>
      <c r="U117" s="27" t="s">
        <v>5543</v>
      </c>
      <c r="V117" s="3" t="s">
        <v>497</v>
      </c>
      <c r="W117" s="27"/>
      <c r="X117" s="27"/>
      <c r="Y117" s="27"/>
    </row>
    <row r="118" spans="1:25" ht="18" customHeight="1">
      <c r="A118" s="27">
        <v>798</v>
      </c>
      <c r="B118" s="27" t="s">
        <v>779</v>
      </c>
      <c r="C118" s="3">
        <v>40948</v>
      </c>
      <c r="D118" s="3">
        <v>41117</v>
      </c>
      <c r="E118" s="27" t="s">
        <v>1431</v>
      </c>
      <c r="F118" s="27" t="s">
        <v>1432</v>
      </c>
      <c r="G118" s="27" t="s">
        <v>1773</v>
      </c>
      <c r="H118" s="27" t="s">
        <v>5978</v>
      </c>
      <c r="I118" s="3">
        <v>41123</v>
      </c>
      <c r="J118" s="27" t="s">
        <v>1774</v>
      </c>
      <c r="K118" s="27" t="s">
        <v>5128</v>
      </c>
      <c r="L118" s="27" t="s">
        <v>4710</v>
      </c>
      <c r="M118" s="27" t="s">
        <v>4228</v>
      </c>
      <c r="N118" s="27" t="s">
        <v>6092</v>
      </c>
      <c r="O118" s="27" t="s">
        <v>2598</v>
      </c>
      <c r="P118" s="3">
        <v>41124</v>
      </c>
      <c r="Q118" s="41" t="s">
        <v>4711</v>
      </c>
      <c r="R118" s="27" t="s">
        <v>10149</v>
      </c>
      <c r="S118" s="27" t="s">
        <v>10150</v>
      </c>
      <c r="T118" s="27" t="s">
        <v>15449</v>
      </c>
      <c r="U118" s="27" t="s">
        <v>15455</v>
      </c>
      <c r="V118" s="3" t="s">
        <v>497</v>
      </c>
      <c r="W118" s="27"/>
      <c r="X118" s="27"/>
      <c r="Y118" s="27"/>
    </row>
    <row r="119" spans="1:25" ht="18" customHeight="1">
      <c r="A119" s="27">
        <v>805</v>
      </c>
      <c r="B119" s="27" t="s">
        <v>783</v>
      </c>
      <c r="C119" s="3">
        <v>40948</v>
      </c>
      <c r="D119" s="3">
        <v>41104</v>
      </c>
      <c r="E119" s="27" t="s">
        <v>1431</v>
      </c>
      <c r="F119" s="27" t="s">
        <v>1432</v>
      </c>
      <c r="G119" s="27" t="s">
        <v>1775</v>
      </c>
      <c r="H119" s="27" t="s">
        <v>6703</v>
      </c>
      <c r="I119" s="3">
        <v>41137</v>
      </c>
      <c r="J119" s="27" t="s">
        <v>1776</v>
      </c>
      <c r="K119" s="27" t="s">
        <v>4229</v>
      </c>
      <c r="L119" s="27" t="s">
        <v>4712</v>
      </c>
      <c r="M119" s="27" t="s">
        <v>4230</v>
      </c>
      <c r="N119" s="27" t="s">
        <v>6704</v>
      </c>
      <c r="O119" s="27" t="s">
        <v>5338</v>
      </c>
      <c r="P119" s="3">
        <v>41137</v>
      </c>
      <c r="Q119" s="41" t="s">
        <v>3367</v>
      </c>
      <c r="R119" s="27" t="s">
        <v>10151</v>
      </c>
      <c r="S119" s="27" t="s">
        <v>10152</v>
      </c>
      <c r="T119" s="27" t="s">
        <v>4394</v>
      </c>
      <c r="U119" s="27" t="s">
        <v>15456</v>
      </c>
      <c r="V119" s="3" t="s">
        <v>497</v>
      </c>
      <c r="W119" s="27"/>
      <c r="X119" s="27"/>
      <c r="Y119" s="27"/>
    </row>
    <row r="120" spans="1:25" ht="18" customHeight="1">
      <c r="A120" s="27">
        <v>806</v>
      </c>
      <c r="B120" s="27" t="s">
        <v>785</v>
      </c>
      <c r="C120" s="3">
        <v>40948</v>
      </c>
      <c r="D120" s="3">
        <v>40993</v>
      </c>
      <c r="E120" s="27" t="s">
        <v>1431</v>
      </c>
      <c r="F120" s="27" t="s">
        <v>1432</v>
      </c>
      <c r="G120" s="27" t="s">
        <v>1777</v>
      </c>
      <c r="H120" s="27" t="s">
        <v>2159</v>
      </c>
      <c r="I120" s="3">
        <v>40995</v>
      </c>
      <c r="J120" s="27" t="s">
        <v>1778</v>
      </c>
      <c r="K120" s="27" t="s">
        <v>1779</v>
      </c>
      <c r="L120" s="27" t="s">
        <v>4713</v>
      </c>
      <c r="M120" s="27" t="s">
        <v>1780</v>
      </c>
      <c r="N120" s="27" t="s">
        <v>2336</v>
      </c>
      <c r="O120" s="27" t="s">
        <v>1856</v>
      </c>
      <c r="P120" s="3">
        <v>40998</v>
      </c>
      <c r="Q120" s="41" t="s">
        <v>497</v>
      </c>
      <c r="R120" s="27" t="s">
        <v>497</v>
      </c>
      <c r="S120" s="27" t="s">
        <v>10153</v>
      </c>
      <c r="T120" s="41" t="s">
        <v>4394</v>
      </c>
      <c r="U120" s="41" t="s">
        <v>497</v>
      </c>
      <c r="V120" s="3" t="s">
        <v>497</v>
      </c>
      <c r="W120" s="27"/>
      <c r="X120" s="27"/>
      <c r="Y120" s="27"/>
    </row>
    <row r="121" spans="1:25" ht="18" customHeight="1">
      <c r="A121" s="27">
        <v>807</v>
      </c>
      <c r="B121" s="27" t="s">
        <v>787</v>
      </c>
      <c r="C121" s="3">
        <v>40948</v>
      </c>
      <c r="D121" s="3">
        <v>41117</v>
      </c>
      <c r="E121" s="27" t="s">
        <v>1431</v>
      </c>
      <c r="F121" s="27" t="s">
        <v>1432</v>
      </c>
      <c r="G121" s="27" t="s">
        <v>1781</v>
      </c>
      <c r="H121" s="27" t="s">
        <v>6404</v>
      </c>
      <c r="I121" s="3">
        <v>41135</v>
      </c>
      <c r="J121" s="27" t="s">
        <v>1782</v>
      </c>
      <c r="K121" s="27" t="s">
        <v>966</v>
      </c>
      <c r="L121" s="27" t="s">
        <v>4714</v>
      </c>
      <c r="M121" s="27" t="s">
        <v>1783</v>
      </c>
      <c r="N121" s="27" t="s">
        <v>6405</v>
      </c>
      <c r="O121" s="27" t="s">
        <v>6609</v>
      </c>
      <c r="P121" s="3">
        <v>41135</v>
      </c>
      <c r="Q121" s="41" t="s">
        <v>4227</v>
      </c>
      <c r="R121" s="27" t="s">
        <v>10154</v>
      </c>
      <c r="S121" s="27" t="s">
        <v>10155</v>
      </c>
      <c r="T121" s="27" t="s">
        <v>4394</v>
      </c>
      <c r="U121" s="27" t="s">
        <v>5495</v>
      </c>
      <c r="V121" s="3" t="s">
        <v>497</v>
      </c>
      <c r="W121" s="27"/>
      <c r="X121" s="27"/>
      <c r="Y121" s="27"/>
    </row>
    <row r="122" spans="1:25" ht="18" customHeight="1">
      <c r="A122" s="27">
        <v>809</v>
      </c>
      <c r="B122" s="27" t="s">
        <v>789</v>
      </c>
      <c r="C122" s="3">
        <v>40948</v>
      </c>
      <c r="D122" s="3">
        <v>40993</v>
      </c>
      <c r="E122" s="27" t="s">
        <v>1431</v>
      </c>
      <c r="F122" s="27" t="s">
        <v>1432</v>
      </c>
      <c r="G122" s="27" t="s">
        <v>1784</v>
      </c>
      <c r="H122" s="27" t="s">
        <v>1302</v>
      </c>
      <c r="I122" s="3">
        <v>40967</v>
      </c>
      <c r="J122" s="27" t="s">
        <v>1785</v>
      </c>
      <c r="K122" s="27" t="s">
        <v>957</v>
      </c>
      <c r="L122" s="27" t="s">
        <v>4715</v>
      </c>
      <c r="M122" s="27" t="s">
        <v>1786</v>
      </c>
      <c r="N122" s="27" t="s">
        <v>1291</v>
      </c>
      <c r="O122" s="27" t="s">
        <v>1461</v>
      </c>
      <c r="P122" s="3">
        <v>40967</v>
      </c>
      <c r="Q122" s="41" t="s">
        <v>497</v>
      </c>
      <c r="R122" s="27" t="s">
        <v>497</v>
      </c>
      <c r="S122" s="27" t="s">
        <v>10156</v>
      </c>
      <c r="T122" s="27" t="s">
        <v>4394</v>
      </c>
      <c r="U122" s="27" t="s">
        <v>497</v>
      </c>
      <c r="V122" s="3" t="s">
        <v>497</v>
      </c>
      <c r="W122" s="27"/>
      <c r="X122" s="27"/>
      <c r="Y122" s="27"/>
    </row>
    <row r="123" spans="1:25" ht="18" customHeight="1">
      <c r="A123" s="27">
        <v>811</v>
      </c>
      <c r="B123" s="27" t="s">
        <v>791</v>
      </c>
      <c r="C123" s="3">
        <v>40948</v>
      </c>
      <c r="D123" s="3">
        <v>40993</v>
      </c>
      <c r="E123" s="27" t="s">
        <v>1431</v>
      </c>
      <c r="F123" s="27" t="s">
        <v>1432</v>
      </c>
      <c r="G123" s="27" t="s">
        <v>1787</v>
      </c>
      <c r="H123" s="27" t="s">
        <v>1306</v>
      </c>
      <c r="I123" s="3">
        <v>40967</v>
      </c>
      <c r="J123" s="27" t="s">
        <v>1788</v>
      </c>
      <c r="K123" s="27" t="s">
        <v>1336</v>
      </c>
      <c r="L123" s="27" t="s">
        <v>4716</v>
      </c>
      <c r="M123" s="27" t="s">
        <v>1789</v>
      </c>
      <c r="N123" s="27" t="s">
        <v>1307</v>
      </c>
      <c r="O123" s="27" t="s">
        <v>1452</v>
      </c>
      <c r="P123" s="3">
        <v>40968</v>
      </c>
      <c r="Q123" s="41" t="s">
        <v>497</v>
      </c>
      <c r="R123" s="27" t="s">
        <v>497</v>
      </c>
      <c r="S123" s="27" t="s">
        <v>10157</v>
      </c>
      <c r="T123" s="27" t="s">
        <v>4394</v>
      </c>
      <c r="U123" s="27" t="s">
        <v>497</v>
      </c>
      <c r="V123" s="3" t="s">
        <v>497</v>
      </c>
      <c r="W123" s="27"/>
      <c r="X123" s="27"/>
      <c r="Y123" s="27"/>
    </row>
    <row r="124" spans="1:25" ht="18" customHeight="1">
      <c r="A124" s="27">
        <v>813</v>
      </c>
      <c r="B124" s="27" t="s">
        <v>793</v>
      </c>
      <c r="C124" s="3">
        <v>40948</v>
      </c>
      <c r="D124" s="3">
        <v>40993</v>
      </c>
      <c r="E124" s="27" t="s">
        <v>1431</v>
      </c>
      <c r="F124" s="27" t="s">
        <v>1432</v>
      </c>
      <c r="G124" s="27" t="s">
        <v>1790</v>
      </c>
      <c r="H124" s="27" t="s">
        <v>1791</v>
      </c>
      <c r="I124" s="3">
        <v>40953</v>
      </c>
      <c r="J124" s="27" t="s">
        <v>1792</v>
      </c>
      <c r="K124" s="27" t="s">
        <v>955</v>
      </c>
      <c r="L124" s="27" t="s">
        <v>4717</v>
      </c>
      <c r="M124" s="27" t="s">
        <v>1793</v>
      </c>
      <c r="N124" s="27" t="s">
        <v>1794</v>
      </c>
      <c r="O124" s="27" t="s">
        <v>1461</v>
      </c>
      <c r="P124" s="3">
        <v>40954</v>
      </c>
      <c r="Q124" s="41" t="s">
        <v>497</v>
      </c>
      <c r="R124" s="27" t="s">
        <v>497</v>
      </c>
      <c r="S124" s="27" t="s">
        <v>10158</v>
      </c>
      <c r="T124" s="27" t="s">
        <v>4394</v>
      </c>
      <c r="U124" s="27" t="s">
        <v>497</v>
      </c>
      <c r="V124" s="3" t="s">
        <v>497</v>
      </c>
      <c r="W124" s="27"/>
      <c r="X124" s="27"/>
      <c r="Y124" s="27"/>
    </row>
    <row r="125" spans="1:25" ht="18" customHeight="1">
      <c r="A125" s="27">
        <v>815</v>
      </c>
      <c r="B125" s="27" t="s">
        <v>795</v>
      </c>
      <c r="C125" s="3">
        <v>40948</v>
      </c>
      <c r="D125" s="3">
        <v>40993</v>
      </c>
      <c r="E125" s="27" t="s">
        <v>1431</v>
      </c>
      <c r="F125" s="27" t="s">
        <v>1432</v>
      </c>
      <c r="G125" s="27" t="s">
        <v>1795</v>
      </c>
      <c r="H125" s="27" t="s">
        <v>1289</v>
      </c>
      <c r="I125" s="3">
        <v>40966</v>
      </c>
      <c r="J125" s="27" t="s">
        <v>1796</v>
      </c>
      <c r="K125" s="27" t="s">
        <v>1335</v>
      </c>
      <c r="L125" s="27" t="s">
        <v>4718</v>
      </c>
      <c r="M125" s="27" t="s">
        <v>1797</v>
      </c>
      <c r="N125" s="27" t="s">
        <v>1286</v>
      </c>
      <c r="O125" s="27" t="s">
        <v>1452</v>
      </c>
      <c r="P125" s="3">
        <v>40966</v>
      </c>
      <c r="Q125" s="41" t="s">
        <v>497</v>
      </c>
      <c r="R125" s="27" t="s">
        <v>497</v>
      </c>
      <c r="S125" s="27" t="s">
        <v>10159</v>
      </c>
      <c r="T125" s="27" t="s">
        <v>4394</v>
      </c>
      <c r="U125" s="27" t="s">
        <v>497</v>
      </c>
      <c r="V125" s="3" t="s">
        <v>497</v>
      </c>
      <c r="W125" s="27"/>
      <c r="X125" s="27"/>
      <c r="Y125" s="27"/>
    </row>
    <row r="126" spans="1:25" ht="18" customHeight="1">
      <c r="A126" s="27">
        <v>828</v>
      </c>
      <c r="B126" s="27" t="s">
        <v>799</v>
      </c>
      <c r="C126" s="3">
        <v>40948</v>
      </c>
      <c r="D126" s="3">
        <v>41117</v>
      </c>
      <c r="E126" s="27" t="s">
        <v>1431</v>
      </c>
      <c r="F126" s="27" t="s">
        <v>1667</v>
      </c>
      <c r="G126" s="27" t="s">
        <v>1798</v>
      </c>
      <c r="H126" s="27" t="s">
        <v>7648</v>
      </c>
      <c r="I126" s="3">
        <v>41164</v>
      </c>
      <c r="J126" s="27" t="s">
        <v>1799</v>
      </c>
      <c r="K126" s="27" t="s">
        <v>967</v>
      </c>
      <c r="L126" s="27" t="s">
        <v>4719</v>
      </c>
      <c r="M126" s="27" t="s">
        <v>1800</v>
      </c>
      <c r="N126" s="27" t="s">
        <v>7649</v>
      </c>
      <c r="O126" s="27" t="s">
        <v>4096</v>
      </c>
      <c r="P126" s="3">
        <v>41165</v>
      </c>
      <c r="Q126" s="41" t="s">
        <v>497</v>
      </c>
      <c r="R126" s="27" t="s">
        <v>10160</v>
      </c>
      <c r="S126" s="27" t="s">
        <v>10161</v>
      </c>
      <c r="T126" s="41" t="s">
        <v>4394</v>
      </c>
      <c r="U126" s="27" t="s">
        <v>497</v>
      </c>
      <c r="V126" s="3" t="s">
        <v>497</v>
      </c>
      <c r="W126" s="27"/>
      <c r="X126" s="27"/>
      <c r="Y126" s="27"/>
    </row>
    <row r="127" spans="1:25" ht="18" customHeight="1">
      <c r="A127" s="27">
        <v>817</v>
      </c>
      <c r="B127" s="27" t="s">
        <v>797</v>
      </c>
      <c r="C127" s="3">
        <v>40948</v>
      </c>
      <c r="D127" s="3">
        <v>41100</v>
      </c>
      <c r="E127" s="27" t="s">
        <v>1431</v>
      </c>
      <c r="F127" s="27" t="s">
        <v>1432</v>
      </c>
      <c r="G127" s="27" t="s">
        <v>1801</v>
      </c>
      <c r="H127" s="27" t="s">
        <v>5740</v>
      </c>
      <c r="I127" s="3">
        <v>41124</v>
      </c>
      <c r="J127" s="27" t="s">
        <v>4231</v>
      </c>
      <c r="K127" s="27" t="s">
        <v>1364</v>
      </c>
      <c r="L127" s="27" t="s">
        <v>4720</v>
      </c>
      <c r="M127" s="27" t="s">
        <v>1802</v>
      </c>
      <c r="N127" s="27" t="s">
        <v>6093</v>
      </c>
      <c r="O127" s="27" t="s">
        <v>6094</v>
      </c>
      <c r="P127" s="3">
        <v>41127</v>
      </c>
      <c r="Q127" s="41" t="s">
        <v>4227</v>
      </c>
      <c r="R127" s="27" t="s">
        <v>10162</v>
      </c>
      <c r="S127" s="27" t="s">
        <v>10163</v>
      </c>
      <c r="T127" s="27" t="s">
        <v>4394</v>
      </c>
      <c r="U127" s="27" t="s">
        <v>497</v>
      </c>
      <c r="V127" s="3" t="s">
        <v>497</v>
      </c>
      <c r="W127" s="27"/>
      <c r="X127" s="27"/>
      <c r="Y127" s="27"/>
    </row>
    <row r="128" spans="1:25" ht="18" customHeight="1">
      <c r="A128" s="27">
        <v>802</v>
      </c>
      <c r="B128" s="27" t="s">
        <v>781</v>
      </c>
      <c r="C128" s="3">
        <v>40948</v>
      </c>
      <c r="D128" s="3">
        <v>40993</v>
      </c>
      <c r="E128" s="27" t="s">
        <v>1431</v>
      </c>
      <c r="F128" s="27" t="s">
        <v>1432</v>
      </c>
      <c r="G128" s="27" t="s">
        <v>1803</v>
      </c>
      <c r="H128" s="27" t="s">
        <v>1374</v>
      </c>
      <c r="I128" s="3">
        <v>40967</v>
      </c>
      <c r="J128" s="27" t="s">
        <v>1804</v>
      </c>
      <c r="K128" s="27" t="s">
        <v>971</v>
      </c>
      <c r="L128" s="27" t="s">
        <v>4721</v>
      </c>
      <c r="M128" s="27" t="s">
        <v>1805</v>
      </c>
      <c r="N128" s="27" t="s">
        <v>1305</v>
      </c>
      <c r="O128" s="27" t="s">
        <v>1806</v>
      </c>
      <c r="P128" s="3">
        <v>40968</v>
      </c>
      <c r="Q128" s="41" t="s">
        <v>497</v>
      </c>
      <c r="R128" s="27" t="s">
        <v>497</v>
      </c>
      <c r="S128" s="27" t="s">
        <v>10164</v>
      </c>
      <c r="T128" s="27" t="s">
        <v>4394</v>
      </c>
      <c r="U128" s="27" t="s">
        <v>497</v>
      </c>
      <c r="V128" s="3" t="s">
        <v>497</v>
      </c>
      <c r="W128" s="27"/>
      <c r="X128" s="27"/>
      <c r="Y128" s="27"/>
    </row>
    <row r="129" spans="1:25" ht="18" customHeight="1">
      <c r="A129" s="27">
        <v>803</v>
      </c>
      <c r="B129" s="27" t="s">
        <v>881</v>
      </c>
      <c r="C129" s="3">
        <v>40949</v>
      </c>
      <c r="D129" s="3">
        <v>40994</v>
      </c>
      <c r="E129" s="27" t="s">
        <v>1431</v>
      </c>
      <c r="F129" s="27" t="s">
        <v>1432</v>
      </c>
      <c r="G129" s="27" t="s">
        <v>1807</v>
      </c>
      <c r="H129" s="27" t="s">
        <v>1373</v>
      </c>
      <c r="I129" s="3">
        <v>40968</v>
      </c>
      <c r="J129" s="27" t="s">
        <v>1808</v>
      </c>
      <c r="K129" s="27" t="s">
        <v>1809</v>
      </c>
      <c r="L129" s="27" t="s">
        <v>4722</v>
      </c>
      <c r="M129" s="27" t="s">
        <v>1810</v>
      </c>
      <c r="N129" s="27" t="s">
        <v>1811</v>
      </c>
      <c r="O129" s="27" t="s">
        <v>1703</v>
      </c>
      <c r="P129" s="3">
        <v>40969</v>
      </c>
      <c r="Q129" s="41" t="s">
        <v>497</v>
      </c>
      <c r="R129" s="27" t="s">
        <v>497</v>
      </c>
      <c r="S129" s="27" t="s">
        <v>10165</v>
      </c>
      <c r="T129" s="27" t="s">
        <v>4394</v>
      </c>
      <c r="U129" s="27" t="s">
        <v>497</v>
      </c>
      <c r="V129" s="3" t="s">
        <v>497</v>
      </c>
      <c r="W129" s="27"/>
      <c r="X129" s="27"/>
      <c r="Y129" s="27"/>
    </row>
    <row r="130" spans="1:25" ht="18" customHeight="1">
      <c r="A130" s="27">
        <v>799</v>
      </c>
      <c r="B130" s="27" t="s">
        <v>875</v>
      </c>
      <c r="C130" s="3">
        <v>40949</v>
      </c>
      <c r="D130" s="3">
        <v>40994</v>
      </c>
      <c r="E130" s="27" t="s">
        <v>1431</v>
      </c>
      <c r="F130" s="27" t="s">
        <v>1432</v>
      </c>
      <c r="G130" s="27" t="s">
        <v>1812</v>
      </c>
      <c r="H130" s="27" t="s">
        <v>1375</v>
      </c>
      <c r="I130" s="3">
        <v>40969</v>
      </c>
      <c r="J130" s="27" t="s">
        <v>1813</v>
      </c>
      <c r="K130" s="27" t="s">
        <v>1329</v>
      </c>
      <c r="L130" s="27" t="s">
        <v>4723</v>
      </c>
      <c r="M130" s="27" t="s">
        <v>1814</v>
      </c>
      <c r="N130" s="27" t="s">
        <v>4468</v>
      </c>
      <c r="O130" s="27" t="s">
        <v>1560</v>
      </c>
      <c r="P130" s="3">
        <v>40970</v>
      </c>
      <c r="Q130" s="41" t="s">
        <v>497</v>
      </c>
      <c r="R130" s="27" t="s">
        <v>497</v>
      </c>
      <c r="S130" s="27" t="s">
        <v>10166</v>
      </c>
      <c r="T130" s="27" t="s">
        <v>4394</v>
      </c>
      <c r="U130" s="27" t="s">
        <v>497</v>
      </c>
      <c r="V130" s="3" t="s">
        <v>497</v>
      </c>
      <c r="W130" s="27"/>
      <c r="X130" s="27"/>
      <c r="Y130" s="27"/>
    </row>
    <row r="131" spans="1:25" ht="18" customHeight="1">
      <c r="A131" s="27">
        <v>800</v>
      </c>
      <c r="B131" s="27" t="s">
        <v>877</v>
      </c>
      <c r="C131" s="3">
        <v>40949</v>
      </c>
      <c r="D131" s="3">
        <v>40994</v>
      </c>
      <c r="E131" s="27" t="s">
        <v>1431</v>
      </c>
      <c r="F131" s="27" t="s">
        <v>1432</v>
      </c>
      <c r="G131" s="27" t="s">
        <v>1815</v>
      </c>
      <c r="H131" s="27" t="s">
        <v>1816</v>
      </c>
      <c r="I131" s="3">
        <v>40982</v>
      </c>
      <c r="J131" s="27" t="s">
        <v>1817</v>
      </c>
      <c r="K131" s="27" t="s">
        <v>1334</v>
      </c>
      <c r="L131" s="27" t="s">
        <v>4724</v>
      </c>
      <c r="M131" s="27" t="s">
        <v>1411</v>
      </c>
      <c r="N131" s="27" t="s">
        <v>2109</v>
      </c>
      <c r="O131" s="27" t="s">
        <v>1439</v>
      </c>
      <c r="P131" s="3">
        <v>40982</v>
      </c>
      <c r="Q131" s="41" t="s">
        <v>497</v>
      </c>
      <c r="R131" s="27" t="s">
        <v>497</v>
      </c>
      <c r="S131" s="27" t="s">
        <v>10167</v>
      </c>
      <c r="T131" s="27" t="s">
        <v>4394</v>
      </c>
      <c r="U131" s="27" t="s">
        <v>497</v>
      </c>
      <c r="V131" s="3" t="s">
        <v>497</v>
      </c>
      <c r="W131" s="27"/>
      <c r="X131" s="27"/>
      <c r="Y131" s="27"/>
    </row>
    <row r="132" spans="1:25" ht="18" customHeight="1">
      <c r="A132" s="27">
        <v>801</v>
      </c>
      <c r="B132" s="27" t="s">
        <v>879</v>
      </c>
      <c r="C132" s="3">
        <v>40949</v>
      </c>
      <c r="D132" s="3">
        <v>41105</v>
      </c>
      <c r="E132" s="27" t="s">
        <v>1431</v>
      </c>
      <c r="F132" s="27" t="s">
        <v>1432</v>
      </c>
      <c r="G132" s="27" t="s">
        <v>1818</v>
      </c>
      <c r="H132" s="27" t="s">
        <v>6095</v>
      </c>
      <c r="I132" s="3">
        <v>41122</v>
      </c>
      <c r="J132" s="27" t="s">
        <v>1819</v>
      </c>
      <c r="K132" s="27" t="s">
        <v>4232</v>
      </c>
      <c r="L132" s="27" t="s">
        <v>4725</v>
      </c>
      <c r="M132" s="27" t="s">
        <v>4233</v>
      </c>
      <c r="N132" s="27" t="s">
        <v>6096</v>
      </c>
      <c r="O132" s="27" t="s">
        <v>5677</v>
      </c>
      <c r="P132" s="3">
        <v>41122</v>
      </c>
      <c r="Q132" s="41" t="s">
        <v>497</v>
      </c>
      <c r="R132" s="27" t="s">
        <v>10168</v>
      </c>
      <c r="S132" s="27" t="s">
        <v>10169</v>
      </c>
      <c r="T132" s="41" t="s">
        <v>4394</v>
      </c>
      <c r="U132" s="27" t="s">
        <v>4589</v>
      </c>
      <c r="V132" s="3" t="s">
        <v>497</v>
      </c>
      <c r="W132" s="27"/>
      <c r="X132" s="27"/>
      <c r="Y132" s="27"/>
    </row>
    <row r="133" spans="1:25" ht="18" customHeight="1">
      <c r="A133" s="27">
        <v>814</v>
      </c>
      <c r="B133" s="27" t="s">
        <v>891</v>
      </c>
      <c r="C133" s="3">
        <v>40949</v>
      </c>
      <c r="D133" s="3">
        <v>40994</v>
      </c>
      <c r="E133" s="27" t="s">
        <v>1431</v>
      </c>
      <c r="F133" s="27" t="s">
        <v>1432</v>
      </c>
      <c r="G133" s="27" t="s">
        <v>1044</v>
      </c>
      <c r="H133" s="27" t="s">
        <v>1820</v>
      </c>
      <c r="I133" s="3">
        <v>40956</v>
      </c>
      <c r="J133" s="27" t="s">
        <v>1821</v>
      </c>
      <c r="K133" s="27" t="s">
        <v>1045</v>
      </c>
      <c r="L133" s="27" t="s">
        <v>4726</v>
      </c>
      <c r="M133" s="27" t="s">
        <v>1822</v>
      </c>
      <c r="N133" s="27" t="s">
        <v>1823</v>
      </c>
      <c r="O133" s="27" t="s">
        <v>1521</v>
      </c>
      <c r="P133" s="3">
        <v>40956</v>
      </c>
      <c r="Q133" s="27" t="s">
        <v>1824</v>
      </c>
      <c r="R133" s="27" t="s">
        <v>497</v>
      </c>
      <c r="S133" s="27" t="s">
        <v>10170</v>
      </c>
      <c r="T133" s="27" t="s">
        <v>4394</v>
      </c>
      <c r="U133" s="27" t="s">
        <v>497</v>
      </c>
      <c r="V133" s="3" t="s">
        <v>497</v>
      </c>
      <c r="W133" s="27"/>
      <c r="X133" s="27"/>
      <c r="Y133" s="27"/>
    </row>
    <row r="134" spans="1:25" ht="18" customHeight="1">
      <c r="A134" s="27">
        <v>804</v>
      </c>
      <c r="B134" s="27" t="s">
        <v>883</v>
      </c>
      <c r="C134" s="3">
        <v>40949</v>
      </c>
      <c r="D134" s="3">
        <v>41105</v>
      </c>
      <c r="E134" s="27" t="s">
        <v>1431</v>
      </c>
      <c r="F134" s="27" t="s">
        <v>1432</v>
      </c>
      <c r="G134" s="27" t="s">
        <v>1825</v>
      </c>
      <c r="H134" s="27" t="s">
        <v>5575</v>
      </c>
      <c r="I134" s="3">
        <v>41109</v>
      </c>
      <c r="J134" s="27" t="s">
        <v>1826</v>
      </c>
      <c r="K134" s="27" t="s">
        <v>5129</v>
      </c>
      <c r="L134" s="27" t="s">
        <v>4727</v>
      </c>
      <c r="M134" s="27" t="s">
        <v>4234</v>
      </c>
      <c r="N134" s="27" t="s">
        <v>5576</v>
      </c>
      <c r="O134" s="27" t="s">
        <v>5574</v>
      </c>
      <c r="P134" s="3">
        <v>41114</v>
      </c>
      <c r="Q134" s="41" t="s">
        <v>497</v>
      </c>
      <c r="R134" s="27" t="s">
        <v>10171</v>
      </c>
      <c r="S134" s="27" t="s">
        <v>10172</v>
      </c>
      <c r="T134" s="41" t="s">
        <v>4394</v>
      </c>
      <c r="U134" s="27" t="s">
        <v>497</v>
      </c>
      <c r="V134" s="3" t="s">
        <v>497</v>
      </c>
      <c r="W134" s="27"/>
      <c r="X134" s="27"/>
      <c r="Y134" s="27"/>
    </row>
    <row r="135" spans="1:25" ht="18" customHeight="1">
      <c r="A135" s="27">
        <v>808</v>
      </c>
      <c r="B135" s="27" t="s">
        <v>885</v>
      </c>
      <c r="C135" s="3">
        <v>40949</v>
      </c>
      <c r="D135" s="3">
        <v>40994</v>
      </c>
      <c r="E135" s="27" t="s">
        <v>1431</v>
      </c>
      <c r="F135" s="27" t="s">
        <v>1432</v>
      </c>
      <c r="G135" s="27" t="s">
        <v>1827</v>
      </c>
      <c r="H135" s="27" t="s">
        <v>2160</v>
      </c>
      <c r="I135" s="3">
        <v>40988</v>
      </c>
      <c r="J135" s="27" t="s">
        <v>1828</v>
      </c>
      <c r="K135" s="27" t="s">
        <v>1340</v>
      </c>
      <c r="L135" s="27" t="s">
        <v>4728</v>
      </c>
      <c r="M135" s="27" t="s">
        <v>1829</v>
      </c>
      <c r="N135" s="27" t="s">
        <v>5347</v>
      </c>
      <c r="O135" s="27" t="s">
        <v>1856</v>
      </c>
      <c r="P135" s="3">
        <v>40988</v>
      </c>
      <c r="Q135" s="41" t="s">
        <v>497</v>
      </c>
      <c r="R135" s="27" t="s">
        <v>497</v>
      </c>
      <c r="S135" s="27" t="s">
        <v>10173</v>
      </c>
      <c r="T135" s="27" t="s">
        <v>4394</v>
      </c>
      <c r="U135" s="27" t="s">
        <v>497</v>
      </c>
      <c r="V135" s="3" t="s">
        <v>497</v>
      </c>
      <c r="W135" s="27"/>
      <c r="X135" s="27"/>
      <c r="Y135" s="27"/>
    </row>
    <row r="136" spans="1:25" ht="18" customHeight="1">
      <c r="A136" s="27">
        <v>810</v>
      </c>
      <c r="B136" s="27" t="s">
        <v>887</v>
      </c>
      <c r="C136" s="3">
        <v>40949</v>
      </c>
      <c r="D136" s="3">
        <v>41105</v>
      </c>
      <c r="E136" s="27" t="s">
        <v>1431</v>
      </c>
      <c r="F136" s="27" t="s">
        <v>1432</v>
      </c>
      <c r="G136" s="27" t="s">
        <v>1830</v>
      </c>
      <c r="H136" s="27" t="s">
        <v>5577</v>
      </c>
      <c r="I136" s="3">
        <v>41148</v>
      </c>
      <c r="J136" s="27" t="s">
        <v>1831</v>
      </c>
      <c r="K136" s="27" t="s">
        <v>1353</v>
      </c>
      <c r="L136" s="27" t="s">
        <v>4729</v>
      </c>
      <c r="M136" s="27" t="s">
        <v>1832</v>
      </c>
      <c r="N136" s="27" t="s">
        <v>9469</v>
      </c>
      <c r="O136" s="27" t="s">
        <v>5316</v>
      </c>
      <c r="P136" s="3">
        <v>41220</v>
      </c>
      <c r="Q136" s="41" t="s">
        <v>4227</v>
      </c>
      <c r="R136" s="27" t="s">
        <v>10174</v>
      </c>
      <c r="S136" s="27" t="s">
        <v>10175</v>
      </c>
      <c r="T136" s="27" t="s">
        <v>15449</v>
      </c>
      <c r="U136" s="27" t="s">
        <v>15457</v>
      </c>
      <c r="V136" s="3" t="s">
        <v>497</v>
      </c>
      <c r="W136" s="27"/>
      <c r="X136" s="27"/>
      <c r="Y136" s="27"/>
    </row>
    <row r="137" spans="1:25" ht="18" customHeight="1">
      <c r="A137" s="27">
        <v>812</v>
      </c>
      <c r="B137" s="27" t="s">
        <v>889</v>
      </c>
      <c r="C137" s="3">
        <v>40949</v>
      </c>
      <c r="D137" s="3">
        <v>41162</v>
      </c>
      <c r="E137" s="27" t="s">
        <v>1431</v>
      </c>
      <c r="F137" s="27" t="s">
        <v>1432</v>
      </c>
      <c r="G137" s="27" t="s">
        <v>1833</v>
      </c>
      <c r="H137" s="27" t="s">
        <v>9470</v>
      </c>
      <c r="I137" s="3">
        <v>41169</v>
      </c>
      <c r="J137" s="27" t="s">
        <v>1834</v>
      </c>
      <c r="K137" s="27" t="s">
        <v>1363</v>
      </c>
      <c r="L137" s="27" t="s">
        <v>4730</v>
      </c>
      <c r="M137" s="27" t="s">
        <v>1835</v>
      </c>
      <c r="N137" s="27" t="s">
        <v>9720</v>
      </c>
      <c r="O137" s="27" t="s">
        <v>9716</v>
      </c>
      <c r="P137" s="3">
        <v>41225</v>
      </c>
      <c r="Q137" s="41" t="s">
        <v>7076</v>
      </c>
      <c r="R137" s="27" t="s">
        <v>10176</v>
      </c>
      <c r="S137" s="27" t="s">
        <v>10177</v>
      </c>
      <c r="T137" s="27" t="s">
        <v>4394</v>
      </c>
      <c r="U137" s="27" t="s">
        <v>15458</v>
      </c>
      <c r="V137" s="3" t="s">
        <v>497</v>
      </c>
      <c r="W137" s="27"/>
      <c r="X137" s="27"/>
      <c r="Y137" s="27"/>
    </row>
    <row r="138" spans="1:25" ht="18" customHeight="1">
      <c r="A138" s="27">
        <v>816</v>
      </c>
      <c r="B138" s="27" t="s">
        <v>893</v>
      </c>
      <c r="C138" s="3">
        <v>40949</v>
      </c>
      <c r="D138" s="3">
        <v>40994</v>
      </c>
      <c r="E138" s="27" t="s">
        <v>1431</v>
      </c>
      <c r="F138" s="27" t="s">
        <v>1432</v>
      </c>
      <c r="G138" s="27" t="s">
        <v>1836</v>
      </c>
      <c r="H138" s="27" t="s">
        <v>1395</v>
      </c>
      <c r="I138" s="3">
        <v>40974</v>
      </c>
      <c r="J138" s="27" t="s">
        <v>1837</v>
      </c>
      <c r="K138" s="27" t="s">
        <v>1324</v>
      </c>
      <c r="L138" s="27" t="s">
        <v>4731</v>
      </c>
      <c r="M138" s="27" t="s">
        <v>1838</v>
      </c>
      <c r="N138" s="27" t="s">
        <v>1839</v>
      </c>
      <c r="O138" s="27" t="s">
        <v>1840</v>
      </c>
      <c r="P138" s="3">
        <v>40974</v>
      </c>
      <c r="Q138" s="41" t="s">
        <v>497</v>
      </c>
      <c r="R138" s="27" t="s">
        <v>497</v>
      </c>
      <c r="S138" s="27" t="s">
        <v>10178</v>
      </c>
      <c r="T138" s="27" t="s">
        <v>4394</v>
      </c>
      <c r="U138" s="27" t="s">
        <v>497</v>
      </c>
      <c r="V138" s="3" t="s">
        <v>497</v>
      </c>
      <c r="W138" s="27"/>
      <c r="X138" s="27"/>
      <c r="Y138" s="27"/>
    </row>
    <row r="139" spans="1:25" ht="18" customHeight="1">
      <c r="A139" s="27">
        <v>820</v>
      </c>
      <c r="B139" s="27" t="s">
        <v>895</v>
      </c>
      <c r="C139" s="3">
        <v>40949</v>
      </c>
      <c r="D139" s="3">
        <v>40994</v>
      </c>
      <c r="E139" s="27" t="s">
        <v>1431</v>
      </c>
      <c r="F139" s="27" t="s">
        <v>1432</v>
      </c>
      <c r="G139" s="27" t="s">
        <v>1841</v>
      </c>
      <c r="H139" s="27" t="s">
        <v>1842</v>
      </c>
      <c r="I139" s="3">
        <v>40968</v>
      </c>
      <c r="J139" s="27" t="s">
        <v>1843</v>
      </c>
      <c r="K139" s="27" t="s">
        <v>1332</v>
      </c>
      <c r="L139" s="27" t="s">
        <v>4732</v>
      </c>
      <c r="M139" s="27" t="s">
        <v>1844</v>
      </c>
      <c r="N139" s="27" t="s">
        <v>1845</v>
      </c>
      <c r="O139" s="27" t="s">
        <v>1846</v>
      </c>
      <c r="P139" s="3">
        <v>40969</v>
      </c>
      <c r="Q139" s="27" t="s">
        <v>1847</v>
      </c>
      <c r="R139" s="27" t="s">
        <v>497</v>
      </c>
      <c r="S139" s="27" t="s">
        <v>10179</v>
      </c>
      <c r="T139" s="27" t="s">
        <v>4394</v>
      </c>
      <c r="U139" s="27" t="s">
        <v>497</v>
      </c>
      <c r="V139" s="3" t="s">
        <v>497</v>
      </c>
      <c r="W139" s="27"/>
      <c r="X139" s="27"/>
      <c r="Y139" s="27"/>
    </row>
    <row r="140" spans="1:25" ht="18" customHeight="1">
      <c r="A140" s="27">
        <v>821</v>
      </c>
      <c r="B140" s="27" t="s">
        <v>897</v>
      </c>
      <c r="C140" s="3">
        <v>40949</v>
      </c>
      <c r="D140" s="3">
        <v>41121</v>
      </c>
      <c r="E140" s="27" t="s">
        <v>1431</v>
      </c>
      <c r="F140" s="27" t="s">
        <v>1432</v>
      </c>
      <c r="G140" s="27" t="s">
        <v>1848</v>
      </c>
      <c r="H140" s="27" t="s">
        <v>6613</v>
      </c>
      <c r="I140" s="3">
        <v>41136</v>
      </c>
      <c r="J140" s="27" t="s">
        <v>1849</v>
      </c>
      <c r="K140" s="27" t="s">
        <v>1358</v>
      </c>
      <c r="L140" s="27" t="s">
        <v>4733</v>
      </c>
      <c r="M140" s="27" t="s">
        <v>5318</v>
      </c>
      <c r="N140" s="27" t="s">
        <v>6614</v>
      </c>
      <c r="O140" s="27" t="s">
        <v>6612</v>
      </c>
      <c r="P140" s="3">
        <v>41137</v>
      </c>
      <c r="Q140" s="41" t="s">
        <v>3370</v>
      </c>
      <c r="R140" s="27" t="s">
        <v>10180</v>
      </c>
      <c r="S140" s="27" t="s">
        <v>10181</v>
      </c>
      <c r="T140" s="27" t="s">
        <v>15449</v>
      </c>
      <c r="U140" s="27" t="s">
        <v>15459</v>
      </c>
      <c r="V140" s="3" t="s">
        <v>497</v>
      </c>
      <c r="W140" s="27"/>
      <c r="X140" s="27"/>
      <c r="Y140" s="27"/>
    </row>
    <row r="141" spans="1:25" ht="18" customHeight="1">
      <c r="A141" s="27">
        <v>822</v>
      </c>
      <c r="B141" s="27" t="s">
        <v>899</v>
      </c>
      <c r="C141" s="3">
        <v>40949</v>
      </c>
      <c r="D141" s="3">
        <v>41158</v>
      </c>
      <c r="E141" s="27" t="s">
        <v>1431</v>
      </c>
      <c r="F141" s="27" t="s">
        <v>1432</v>
      </c>
      <c r="G141" s="27" t="s">
        <v>1850</v>
      </c>
      <c r="H141" s="27" t="s">
        <v>7993</v>
      </c>
      <c r="I141" s="3">
        <v>41164</v>
      </c>
      <c r="J141" s="27" t="s">
        <v>1851</v>
      </c>
      <c r="K141" s="27" t="s">
        <v>1354</v>
      </c>
      <c r="L141" s="27" t="s">
        <v>4734</v>
      </c>
      <c r="M141" s="27" t="s">
        <v>1852</v>
      </c>
      <c r="N141" s="27" t="s">
        <v>7994</v>
      </c>
      <c r="O141" s="27" t="s">
        <v>5316</v>
      </c>
      <c r="P141" s="3">
        <v>41171</v>
      </c>
      <c r="Q141" s="41" t="s">
        <v>3371</v>
      </c>
      <c r="R141" s="27" t="s">
        <v>10182</v>
      </c>
      <c r="S141" s="27" t="s">
        <v>10183</v>
      </c>
      <c r="T141" s="27" t="s">
        <v>4394</v>
      </c>
      <c r="U141" s="27" t="s">
        <v>497</v>
      </c>
      <c r="V141" s="3" t="s">
        <v>497</v>
      </c>
      <c r="W141" s="27"/>
      <c r="X141" s="27"/>
      <c r="Y141" s="27"/>
    </row>
    <row r="142" spans="1:25" ht="18" customHeight="1">
      <c r="A142" s="27">
        <v>823</v>
      </c>
      <c r="B142" s="27" t="s">
        <v>901</v>
      </c>
      <c r="C142" s="3">
        <v>40949</v>
      </c>
      <c r="D142" s="3">
        <v>40994</v>
      </c>
      <c r="E142" s="27" t="s">
        <v>1431</v>
      </c>
      <c r="F142" s="27" t="s">
        <v>1432</v>
      </c>
      <c r="G142" s="27" t="s">
        <v>1853</v>
      </c>
      <c r="H142" s="27" t="s">
        <v>1381</v>
      </c>
      <c r="I142" s="3">
        <v>40970</v>
      </c>
      <c r="J142" s="27" t="s">
        <v>1854</v>
      </c>
      <c r="K142" s="27" t="s">
        <v>1325</v>
      </c>
      <c r="L142" s="27" t="s">
        <v>4735</v>
      </c>
      <c r="M142" s="27" t="s">
        <v>1855</v>
      </c>
      <c r="N142" s="27" t="s">
        <v>1382</v>
      </c>
      <c r="O142" s="27" t="s">
        <v>1856</v>
      </c>
      <c r="P142" s="3">
        <v>40970</v>
      </c>
      <c r="Q142" s="41" t="s">
        <v>497</v>
      </c>
      <c r="R142" s="27" t="s">
        <v>497</v>
      </c>
      <c r="S142" s="27" t="s">
        <v>10184</v>
      </c>
      <c r="T142" s="27" t="s">
        <v>15449</v>
      </c>
      <c r="U142" s="27" t="s">
        <v>497</v>
      </c>
      <c r="V142" s="3" t="s">
        <v>497</v>
      </c>
      <c r="W142" s="27"/>
      <c r="X142" s="27"/>
      <c r="Y142" s="27"/>
    </row>
    <row r="143" spans="1:25" ht="18" customHeight="1">
      <c r="A143" s="27">
        <v>824</v>
      </c>
      <c r="B143" s="27" t="s">
        <v>903</v>
      </c>
      <c r="C143" s="3">
        <v>40949</v>
      </c>
      <c r="D143" s="3">
        <v>41105</v>
      </c>
      <c r="E143" s="27" t="s">
        <v>1431</v>
      </c>
      <c r="F143" s="27" t="s">
        <v>1432</v>
      </c>
      <c r="G143" s="27" t="s">
        <v>1857</v>
      </c>
      <c r="H143" s="27" t="s">
        <v>5411</v>
      </c>
      <c r="I143" s="3">
        <v>41109</v>
      </c>
      <c r="J143" s="27" t="s">
        <v>1858</v>
      </c>
      <c r="K143" s="27" t="s">
        <v>1341</v>
      </c>
      <c r="L143" s="27" t="s">
        <v>4736</v>
      </c>
      <c r="M143" s="27" t="s">
        <v>4235</v>
      </c>
      <c r="N143" s="27" t="s">
        <v>5578</v>
      </c>
      <c r="O143" s="27" t="s">
        <v>5345</v>
      </c>
      <c r="P143" s="3">
        <v>41110</v>
      </c>
      <c r="Q143" s="41" t="s">
        <v>4227</v>
      </c>
      <c r="R143" s="27" t="s">
        <v>10185</v>
      </c>
      <c r="S143" s="27" t="s">
        <v>10186</v>
      </c>
      <c r="T143" s="27" t="s">
        <v>4394</v>
      </c>
      <c r="U143" s="27" t="s">
        <v>4443</v>
      </c>
      <c r="V143" s="3" t="s">
        <v>497</v>
      </c>
      <c r="W143" s="27"/>
      <c r="X143" s="27"/>
      <c r="Y143" s="27"/>
    </row>
    <row r="144" spans="1:25" ht="18" customHeight="1">
      <c r="A144" s="27">
        <v>825</v>
      </c>
      <c r="B144" s="27" t="s">
        <v>905</v>
      </c>
      <c r="C144" s="3">
        <v>40949</v>
      </c>
      <c r="D144" s="3">
        <v>41105</v>
      </c>
      <c r="E144" s="27" t="s">
        <v>1431</v>
      </c>
      <c r="F144" s="27" t="s">
        <v>1432</v>
      </c>
      <c r="G144" s="27" t="s">
        <v>1859</v>
      </c>
      <c r="H144" s="27" t="s">
        <v>8305</v>
      </c>
      <c r="I144" s="3">
        <v>41169</v>
      </c>
      <c r="J144" s="27" t="s">
        <v>1860</v>
      </c>
      <c r="K144" s="27" t="s">
        <v>5130</v>
      </c>
      <c r="L144" s="27" t="s">
        <v>4737</v>
      </c>
      <c r="M144" s="27" t="s">
        <v>4236</v>
      </c>
      <c r="N144" s="27" t="s">
        <v>8474</v>
      </c>
      <c r="O144" s="27" t="s">
        <v>2187</v>
      </c>
      <c r="P144" s="3">
        <v>41180</v>
      </c>
      <c r="Q144" s="41" t="s">
        <v>497</v>
      </c>
      <c r="R144" s="27" t="s">
        <v>10187</v>
      </c>
      <c r="S144" s="27" t="s">
        <v>10188</v>
      </c>
      <c r="T144" s="41" t="s">
        <v>4394</v>
      </c>
      <c r="U144" s="27" t="s">
        <v>15460</v>
      </c>
      <c r="V144" s="3" t="s">
        <v>497</v>
      </c>
      <c r="W144" s="27"/>
      <c r="X144" s="27"/>
      <c r="Y144" s="27"/>
    </row>
    <row r="145" spans="1:25" ht="18" customHeight="1">
      <c r="A145" s="27">
        <v>826</v>
      </c>
      <c r="B145" s="27" t="s">
        <v>907</v>
      </c>
      <c r="C145" s="3">
        <v>40949</v>
      </c>
      <c r="D145" s="3">
        <v>41105</v>
      </c>
      <c r="E145" s="27" t="s">
        <v>1431</v>
      </c>
      <c r="F145" s="27" t="s">
        <v>1432</v>
      </c>
      <c r="G145" s="27" t="s">
        <v>1861</v>
      </c>
      <c r="H145" s="27" t="s">
        <v>5412</v>
      </c>
      <c r="I145" s="3">
        <v>41107</v>
      </c>
      <c r="J145" s="27" t="s">
        <v>1862</v>
      </c>
      <c r="K145" s="27" t="s">
        <v>1343</v>
      </c>
      <c r="L145" s="27" t="s">
        <v>4738</v>
      </c>
      <c r="M145" s="27" t="s">
        <v>1863</v>
      </c>
      <c r="N145" s="27" t="s">
        <v>5510</v>
      </c>
      <c r="O145" s="27" t="s">
        <v>1521</v>
      </c>
      <c r="P145" s="3">
        <v>41107</v>
      </c>
      <c r="Q145" s="41" t="s">
        <v>4227</v>
      </c>
      <c r="R145" s="27" t="s">
        <v>10189</v>
      </c>
      <c r="S145" s="27" t="s">
        <v>10190</v>
      </c>
      <c r="T145" s="27" t="s">
        <v>4394</v>
      </c>
      <c r="U145" s="27" t="s">
        <v>4589</v>
      </c>
      <c r="V145" s="3" t="s">
        <v>497</v>
      </c>
      <c r="W145" s="27"/>
      <c r="X145" s="27"/>
      <c r="Y145" s="27"/>
    </row>
    <row r="146" spans="1:25" ht="18" customHeight="1">
      <c r="A146" s="27">
        <v>827</v>
      </c>
      <c r="B146" s="27" t="s">
        <v>909</v>
      </c>
      <c r="C146" s="3">
        <v>40949</v>
      </c>
      <c r="D146" s="3">
        <v>41086</v>
      </c>
      <c r="E146" s="27" t="s">
        <v>1431</v>
      </c>
      <c r="F146" s="27" t="s">
        <v>1432</v>
      </c>
      <c r="G146" s="27" t="s">
        <v>1864</v>
      </c>
      <c r="H146" s="27" t="s">
        <v>4739</v>
      </c>
      <c r="I146" s="3">
        <v>41094</v>
      </c>
      <c r="J146" s="27" t="s">
        <v>1865</v>
      </c>
      <c r="K146" s="27" t="s">
        <v>1344</v>
      </c>
      <c r="L146" s="27" t="s">
        <v>4740</v>
      </c>
      <c r="M146" s="27" t="s">
        <v>1866</v>
      </c>
      <c r="N146" s="27" t="s">
        <v>4741</v>
      </c>
      <c r="O146" s="27" t="s">
        <v>1846</v>
      </c>
      <c r="P146" s="3">
        <v>41094</v>
      </c>
      <c r="Q146" s="41" t="s">
        <v>3727</v>
      </c>
      <c r="R146" s="27" t="s">
        <v>10191</v>
      </c>
      <c r="S146" s="27" t="s">
        <v>10192</v>
      </c>
      <c r="T146" s="27" t="s">
        <v>4394</v>
      </c>
      <c r="U146" s="27" t="s">
        <v>15461</v>
      </c>
      <c r="V146" s="3" t="s">
        <v>497</v>
      </c>
      <c r="W146" s="27"/>
      <c r="X146" s="27"/>
      <c r="Y146" s="27"/>
    </row>
    <row r="147" spans="1:25" ht="18" customHeight="1">
      <c r="A147" s="27">
        <v>829</v>
      </c>
      <c r="B147" s="27" t="s">
        <v>911</v>
      </c>
      <c r="C147" s="3">
        <v>40949</v>
      </c>
      <c r="D147" s="3">
        <v>41105</v>
      </c>
      <c r="E147" s="27" t="s">
        <v>1431</v>
      </c>
      <c r="F147" s="27" t="s">
        <v>1432</v>
      </c>
      <c r="G147" s="27" t="s">
        <v>1867</v>
      </c>
      <c r="H147" s="27" t="s">
        <v>5579</v>
      </c>
      <c r="I147" s="3">
        <v>41152</v>
      </c>
      <c r="J147" s="27" t="s">
        <v>1868</v>
      </c>
      <c r="K147" s="27" t="s">
        <v>5131</v>
      </c>
      <c r="L147" s="27" t="s">
        <v>4742</v>
      </c>
      <c r="M147" s="27" t="s">
        <v>1869</v>
      </c>
      <c r="N147" s="27" t="s">
        <v>8756</v>
      </c>
      <c r="O147" s="27" t="s">
        <v>5331</v>
      </c>
      <c r="P147" s="3">
        <v>41190</v>
      </c>
      <c r="Q147" s="41" t="s">
        <v>497</v>
      </c>
      <c r="R147" s="27" t="s">
        <v>10193</v>
      </c>
      <c r="S147" s="27" t="s">
        <v>10194</v>
      </c>
      <c r="T147" s="41" t="s">
        <v>4394</v>
      </c>
      <c r="U147" s="27" t="s">
        <v>15462</v>
      </c>
      <c r="V147" s="3" t="s">
        <v>497</v>
      </c>
      <c r="W147" s="27"/>
      <c r="X147" s="27"/>
      <c r="Y147" s="27"/>
    </row>
    <row r="148" spans="1:25" ht="18" customHeight="1">
      <c r="A148" s="27">
        <v>831</v>
      </c>
      <c r="B148" s="27" t="s">
        <v>913</v>
      </c>
      <c r="C148" s="3">
        <v>40949</v>
      </c>
      <c r="D148" s="3">
        <v>40994</v>
      </c>
      <c r="E148" s="27" t="s">
        <v>1431</v>
      </c>
      <c r="F148" s="27" t="s">
        <v>1432</v>
      </c>
      <c r="G148" s="27" t="s">
        <v>1870</v>
      </c>
      <c r="H148" s="27" t="s">
        <v>1288</v>
      </c>
      <c r="I148" s="3">
        <v>40966</v>
      </c>
      <c r="J148" s="27" t="s">
        <v>1871</v>
      </c>
      <c r="K148" s="27" t="s">
        <v>1283</v>
      </c>
      <c r="L148" s="27" t="s">
        <v>4743</v>
      </c>
      <c r="M148" s="27" t="s">
        <v>1872</v>
      </c>
      <c r="N148" s="27" t="s">
        <v>1284</v>
      </c>
      <c r="O148" s="27" t="s">
        <v>1492</v>
      </c>
      <c r="P148" s="3">
        <v>40966</v>
      </c>
      <c r="Q148" s="41" t="s">
        <v>497</v>
      </c>
      <c r="R148" s="27" t="s">
        <v>497</v>
      </c>
      <c r="S148" s="27" t="s">
        <v>10195</v>
      </c>
      <c r="T148" s="27" t="s">
        <v>4394</v>
      </c>
      <c r="U148" s="27" t="s">
        <v>497</v>
      </c>
      <c r="V148" s="3" t="s">
        <v>497</v>
      </c>
      <c r="W148" s="27"/>
      <c r="X148" s="27"/>
      <c r="Y148" s="27"/>
    </row>
    <row r="149" spans="1:25" ht="18" customHeight="1">
      <c r="A149" s="27">
        <v>869</v>
      </c>
      <c r="B149" s="27" t="s">
        <v>989</v>
      </c>
      <c r="C149" s="3">
        <v>40952</v>
      </c>
      <c r="D149" s="3">
        <v>40997</v>
      </c>
      <c r="E149" s="27" t="s">
        <v>1431</v>
      </c>
      <c r="F149" s="27" t="s">
        <v>1432</v>
      </c>
      <c r="G149" s="27" t="s">
        <v>1006</v>
      </c>
      <c r="H149" s="27" t="s">
        <v>2212</v>
      </c>
      <c r="I149" s="3">
        <v>40996</v>
      </c>
      <c r="J149" s="27" t="s">
        <v>1873</v>
      </c>
      <c r="K149" s="27" t="s">
        <v>1349</v>
      </c>
      <c r="L149" s="27" t="s">
        <v>4744</v>
      </c>
      <c r="M149" s="27" t="s">
        <v>1874</v>
      </c>
      <c r="N149" s="27" t="s">
        <v>2346</v>
      </c>
      <c r="O149" s="27" t="s">
        <v>2347</v>
      </c>
      <c r="P149" s="3">
        <v>41002</v>
      </c>
      <c r="Q149" s="41" t="s">
        <v>497</v>
      </c>
      <c r="R149" s="27" t="s">
        <v>497</v>
      </c>
      <c r="S149" s="27" t="s">
        <v>10196</v>
      </c>
      <c r="T149" s="41" t="s">
        <v>4394</v>
      </c>
      <c r="U149" s="41" t="s">
        <v>497</v>
      </c>
      <c r="V149" s="3" t="s">
        <v>497</v>
      </c>
      <c r="W149" s="27"/>
      <c r="X149" s="27"/>
      <c r="Y149" s="27"/>
    </row>
    <row r="150" spans="1:25" ht="18" customHeight="1">
      <c r="A150" s="27">
        <v>832</v>
      </c>
      <c r="B150" s="27" t="s">
        <v>994</v>
      </c>
      <c r="C150" s="3">
        <v>40952</v>
      </c>
      <c r="D150" s="3">
        <v>41108</v>
      </c>
      <c r="E150" s="27" t="s">
        <v>1431</v>
      </c>
      <c r="F150" s="27" t="s">
        <v>1432</v>
      </c>
      <c r="G150" s="27" t="s">
        <v>1011</v>
      </c>
      <c r="H150" s="27" t="s">
        <v>5668</v>
      </c>
      <c r="I150" s="3">
        <v>41130</v>
      </c>
      <c r="J150" s="27" t="s">
        <v>1875</v>
      </c>
      <c r="K150" s="27" t="s">
        <v>1359</v>
      </c>
      <c r="L150" s="27" t="s">
        <v>4745</v>
      </c>
      <c r="M150" s="27" t="s">
        <v>1876</v>
      </c>
      <c r="N150" s="27" t="s">
        <v>6406</v>
      </c>
      <c r="O150" s="27" t="s">
        <v>6243</v>
      </c>
      <c r="P150" s="3">
        <v>41131</v>
      </c>
      <c r="Q150" s="41" t="s">
        <v>4227</v>
      </c>
      <c r="R150" s="27" t="s">
        <v>10197</v>
      </c>
      <c r="S150" s="27" t="s">
        <v>10198</v>
      </c>
      <c r="T150" s="27" t="s">
        <v>4394</v>
      </c>
      <c r="U150" s="27" t="s">
        <v>5495</v>
      </c>
      <c r="V150" s="3" t="s">
        <v>497</v>
      </c>
      <c r="W150" s="27"/>
      <c r="X150" s="27"/>
      <c r="Y150" s="27"/>
    </row>
    <row r="151" spans="1:25" ht="18" customHeight="1">
      <c r="A151" s="27">
        <v>834</v>
      </c>
      <c r="B151" s="27" t="s">
        <v>980</v>
      </c>
      <c r="C151" s="3">
        <v>40952</v>
      </c>
      <c r="D151" s="3">
        <v>41108</v>
      </c>
      <c r="E151" s="27" t="s">
        <v>1431</v>
      </c>
      <c r="F151" s="27" t="s">
        <v>1432</v>
      </c>
      <c r="G151" s="27" t="s">
        <v>999</v>
      </c>
      <c r="H151" s="27" t="s">
        <v>6241</v>
      </c>
      <c r="I151" s="3">
        <v>41152</v>
      </c>
      <c r="J151" s="27" t="s">
        <v>1877</v>
      </c>
      <c r="K151" s="27" t="s">
        <v>1356</v>
      </c>
      <c r="L151" s="27" t="s">
        <v>4746</v>
      </c>
      <c r="M151" s="27" t="s">
        <v>1878</v>
      </c>
      <c r="N151" s="27" t="s">
        <v>6242</v>
      </c>
      <c r="O151" s="27" t="s">
        <v>6243</v>
      </c>
      <c r="P151" s="3">
        <v>41134</v>
      </c>
      <c r="Q151" s="41" t="s">
        <v>4227</v>
      </c>
      <c r="R151" s="27" t="s">
        <v>10199</v>
      </c>
      <c r="S151" s="27" t="s">
        <v>10200</v>
      </c>
      <c r="T151" s="27" t="s">
        <v>4394</v>
      </c>
      <c r="U151" s="27" t="s">
        <v>5495</v>
      </c>
      <c r="V151" s="3" t="s">
        <v>497</v>
      </c>
      <c r="W151" s="27"/>
      <c r="X151" s="27"/>
      <c r="Y151" s="27"/>
    </row>
    <row r="152" spans="1:25" ht="18" customHeight="1">
      <c r="A152" s="27">
        <v>836</v>
      </c>
      <c r="B152" s="27" t="s">
        <v>985</v>
      </c>
      <c r="C152" s="3">
        <v>40952</v>
      </c>
      <c r="D152" s="3">
        <v>40997</v>
      </c>
      <c r="E152" s="27" t="s">
        <v>1431</v>
      </c>
      <c r="F152" s="27" t="s">
        <v>1432</v>
      </c>
      <c r="G152" s="27" t="s">
        <v>1003</v>
      </c>
      <c r="H152" s="27" t="s">
        <v>1396</v>
      </c>
      <c r="I152" s="3">
        <v>40974</v>
      </c>
      <c r="J152" s="27" t="s">
        <v>1879</v>
      </c>
      <c r="K152" s="27" t="s">
        <v>1330</v>
      </c>
      <c r="L152" s="27" t="s">
        <v>4747</v>
      </c>
      <c r="M152" s="27" t="s">
        <v>1880</v>
      </c>
      <c r="N152" s="27" t="s">
        <v>1881</v>
      </c>
      <c r="O152" s="27" t="s">
        <v>1882</v>
      </c>
      <c r="P152" s="3">
        <v>40974</v>
      </c>
      <c r="Q152" s="41" t="s">
        <v>497</v>
      </c>
      <c r="R152" s="27" t="s">
        <v>497</v>
      </c>
      <c r="S152" s="27" t="s">
        <v>10201</v>
      </c>
      <c r="T152" s="27" t="s">
        <v>4394</v>
      </c>
      <c r="U152" s="27" t="s">
        <v>497</v>
      </c>
      <c r="V152" s="3" t="s">
        <v>497</v>
      </c>
      <c r="W152" s="27"/>
      <c r="X152" s="27"/>
      <c r="Y152" s="27"/>
    </row>
    <row r="153" spans="1:25" ht="18" customHeight="1">
      <c r="A153" s="27">
        <v>839</v>
      </c>
      <c r="B153" s="27" t="s">
        <v>991</v>
      </c>
      <c r="C153" s="3">
        <v>40952</v>
      </c>
      <c r="D153" s="3">
        <v>41108</v>
      </c>
      <c r="E153" s="27" t="s">
        <v>1431</v>
      </c>
      <c r="F153" s="27" t="s">
        <v>1432</v>
      </c>
      <c r="G153" s="27" t="s">
        <v>1008</v>
      </c>
      <c r="H153" s="27" t="s">
        <v>5580</v>
      </c>
      <c r="I153" s="3">
        <v>41115</v>
      </c>
      <c r="J153" s="27" t="s">
        <v>1883</v>
      </c>
      <c r="K153" s="27" t="s">
        <v>4237</v>
      </c>
      <c r="L153" s="27" t="s">
        <v>4748</v>
      </c>
      <c r="M153" s="27" t="s">
        <v>4238</v>
      </c>
      <c r="N153" s="27" t="s">
        <v>5669</v>
      </c>
      <c r="O153" s="27" t="s">
        <v>5345</v>
      </c>
      <c r="P153" s="3">
        <v>41114</v>
      </c>
      <c r="Q153" s="41" t="s">
        <v>497</v>
      </c>
      <c r="R153" s="27" t="s">
        <v>10202</v>
      </c>
      <c r="S153" s="27" t="s">
        <v>10203</v>
      </c>
      <c r="T153" s="41" t="s">
        <v>4394</v>
      </c>
      <c r="U153" s="27" t="s">
        <v>497</v>
      </c>
      <c r="V153" s="3" t="s">
        <v>497</v>
      </c>
      <c r="W153" s="27"/>
      <c r="X153" s="27"/>
      <c r="Y153" s="27"/>
    </row>
    <row r="154" spans="1:25" ht="18" customHeight="1">
      <c r="A154" s="27">
        <v>842</v>
      </c>
      <c r="B154" s="27" t="s">
        <v>976</v>
      </c>
      <c r="C154" s="3">
        <v>40952</v>
      </c>
      <c r="D154" s="3">
        <v>41108</v>
      </c>
      <c r="E154" s="27" t="s">
        <v>1431</v>
      </c>
      <c r="F154" s="27" t="s">
        <v>1432</v>
      </c>
      <c r="G154" s="27" t="s">
        <v>995</v>
      </c>
      <c r="H154" s="27" t="s">
        <v>5800</v>
      </c>
      <c r="I154" s="3">
        <v>41117</v>
      </c>
      <c r="J154" s="27" t="s">
        <v>1884</v>
      </c>
      <c r="K154" s="27" t="s">
        <v>4239</v>
      </c>
      <c r="L154" s="27" t="s">
        <v>4749</v>
      </c>
      <c r="M154" s="27" t="s">
        <v>4240</v>
      </c>
      <c r="N154" s="27" t="s">
        <v>5801</v>
      </c>
      <c r="O154" s="27" t="s">
        <v>5677</v>
      </c>
      <c r="P154" s="3">
        <v>41117</v>
      </c>
      <c r="Q154" s="41" t="s">
        <v>497</v>
      </c>
      <c r="R154" s="27" t="s">
        <v>10204</v>
      </c>
      <c r="S154" s="27" t="s">
        <v>10205</v>
      </c>
      <c r="T154" s="41" t="s">
        <v>4394</v>
      </c>
      <c r="U154" s="27" t="s">
        <v>15463</v>
      </c>
      <c r="V154" s="3" t="s">
        <v>497</v>
      </c>
      <c r="W154" s="27"/>
      <c r="X154" s="27"/>
      <c r="Y154" s="27"/>
    </row>
    <row r="155" spans="1:25" ht="18" customHeight="1">
      <c r="A155" s="27" t="s">
        <v>5177</v>
      </c>
      <c r="B155" s="27" t="s">
        <v>981</v>
      </c>
      <c r="C155" s="3">
        <v>40952</v>
      </c>
      <c r="D155" s="3">
        <v>40997</v>
      </c>
      <c r="E155" s="27" t="s">
        <v>1440</v>
      </c>
      <c r="F155" s="27" t="s">
        <v>1432</v>
      </c>
      <c r="G155" s="27" t="s">
        <v>167</v>
      </c>
      <c r="H155" s="27" t="s">
        <v>1885</v>
      </c>
      <c r="I155" s="3">
        <v>40995</v>
      </c>
      <c r="J155" s="27" t="s">
        <v>1886</v>
      </c>
      <c r="K155" s="27" t="s">
        <v>1887</v>
      </c>
      <c r="L155" s="27" t="s">
        <v>4750</v>
      </c>
      <c r="M155" s="27" t="s">
        <v>1888</v>
      </c>
      <c r="N155" s="27" t="s">
        <v>497</v>
      </c>
      <c r="O155" s="27" t="s">
        <v>497</v>
      </c>
      <c r="P155" s="27" t="s">
        <v>497</v>
      </c>
      <c r="Q155" s="41" t="s">
        <v>5178</v>
      </c>
      <c r="R155" s="27" t="s">
        <v>497</v>
      </c>
      <c r="S155" s="27" t="s">
        <v>10206</v>
      </c>
      <c r="T155" s="27" t="s">
        <v>4394</v>
      </c>
      <c r="U155" s="41" t="s">
        <v>497</v>
      </c>
      <c r="V155" s="3" t="s">
        <v>497</v>
      </c>
      <c r="W155" s="27"/>
      <c r="X155" s="27"/>
      <c r="Y155" s="27"/>
    </row>
    <row r="156" spans="1:25" ht="18" customHeight="1">
      <c r="A156" s="27">
        <v>845</v>
      </c>
      <c r="B156" s="27" t="s">
        <v>986</v>
      </c>
      <c r="C156" s="3">
        <v>40952</v>
      </c>
      <c r="D156" s="3">
        <v>41108</v>
      </c>
      <c r="E156" s="27" t="s">
        <v>1431</v>
      </c>
      <c r="F156" s="27" t="s">
        <v>1432</v>
      </c>
      <c r="G156" s="27" t="s">
        <v>1004</v>
      </c>
      <c r="H156" s="27" t="s">
        <v>5741</v>
      </c>
      <c r="I156" s="3">
        <v>41116</v>
      </c>
      <c r="J156" s="27" t="s">
        <v>1889</v>
      </c>
      <c r="K156" s="27" t="s">
        <v>5132</v>
      </c>
      <c r="L156" s="27" t="s">
        <v>4751</v>
      </c>
      <c r="M156" s="27" t="s">
        <v>1890</v>
      </c>
      <c r="N156" s="27" t="s">
        <v>6705</v>
      </c>
      <c r="O156" s="27" t="s">
        <v>5713</v>
      </c>
      <c r="P156" s="3">
        <v>41172</v>
      </c>
      <c r="Q156" s="41" t="s">
        <v>497</v>
      </c>
      <c r="R156" s="27" t="s">
        <v>10207</v>
      </c>
      <c r="S156" s="27" t="s">
        <v>10208</v>
      </c>
      <c r="T156" s="41" t="s">
        <v>4394</v>
      </c>
      <c r="U156" s="27" t="s">
        <v>4443</v>
      </c>
      <c r="V156" s="3" t="s">
        <v>497</v>
      </c>
      <c r="W156" s="27"/>
      <c r="X156" s="27"/>
      <c r="Y156" s="27"/>
    </row>
    <row r="157" spans="1:25" ht="18" customHeight="1">
      <c r="A157" s="27">
        <v>848</v>
      </c>
      <c r="B157" s="27" t="s">
        <v>992</v>
      </c>
      <c r="C157" s="3">
        <v>40952</v>
      </c>
      <c r="D157" s="3">
        <v>40997</v>
      </c>
      <c r="E157" s="27" t="s">
        <v>1431</v>
      </c>
      <c r="F157" s="27" t="s">
        <v>1432</v>
      </c>
      <c r="G157" s="27" t="s">
        <v>1009</v>
      </c>
      <c r="H157" s="27" t="s">
        <v>1394</v>
      </c>
      <c r="I157" s="3">
        <v>40974</v>
      </c>
      <c r="J157" s="27" t="s">
        <v>1891</v>
      </c>
      <c r="K157" s="27" t="s">
        <v>1331</v>
      </c>
      <c r="L157" s="27" t="s">
        <v>4752</v>
      </c>
      <c r="M157" s="27" t="s">
        <v>1892</v>
      </c>
      <c r="N157" s="27" t="s">
        <v>1393</v>
      </c>
      <c r="O157" s="27" t="s">
        <v>1461</v>
      </c>
      <c r="P157" s="3">
        <v>40974</v>
      </c>
      <c r="Q157" s="27" t="s">
        <v>1893</v>
      </c>
      <c r="R157" s="27" t="s">
        <v>497</v>
      </c>
      <c r="S157" s="27" t="s">
        <v>10209</v>
      </c>
      <c r="T157" s="27" t="s">
        <v>4394</v>
      </c>
      <c r="U157" s="27" t="s">
        <v>497</v>
      </c>
      <c r="V157" s="3" t="s">
        <v>497</v>
      </c>
      <c r="W157" s="27"/>
      <c r="X157" s="27"/>
      <c r="Y157" s="27"/>
    </row>
    <row r="158" spans="1:25" ht="18" customHeight="1">
      <c r="A158" s="27">
        <v>849</v>
      </c>
      <c r="B158" s="27" t="s">
        <v>977</v>
      </c>
      <c r="C158" s="3">
        <v>40952</v>
      </c>
      <c r="D158" s="3">
        <v>40997</v>
      </c>
      <c r="E158" s="27" t="s">
        <v>1431</v>
      </c>
      <c r="F158" s="27" t="s">
        <v>1432</v>
      </c>
      <c r="G158" s="27" t="s">
        <v>996</v>
      </c>
      <c r="H158" s="27" t="s">
        <v>1379</v>
      </c>
      <c r="I158" s="3">
        <v>40969</v>
      </c>
      <c r="J158" s="27" t="s">
        <v>1894</v>
      </c>
      <c r="K158" s="27" t="s">
        <v>1326</v>
      </c>
      <c r="L158" s="27" t="s">
        <v>4753</v>
      </c>
      <c r="M158" s="27" t="s">
        <v>1895</v>
      </c>
      <c r="N158" s="27" t="s">
        <v>1380</v>
      </c>
      <c r="O158" s="27" t="s">
        <v>1449</v>
      </c>
      <c r="P158" s="3">
        <v>40970</v>
      </c>
      <c r="Q158" s="41" t="s">
        <v>497</v>
      </c>
      <c r="R158" s="27" t="s">
        <v>497</v>
      </c>
      <c r="S158" s="27" t="s">
        <v>10210</v>
      </c>
      <c r="T158" s="41" t="s">
        <v>15449</v>
      </c>
      <c r="U158" s="41" t="s">
        <v>497</v>
      </c>
      <c r="V158" s="3" t="s">
        <v>497</v>
      </c>
      <c r="W158" s="27"/>
      <c r="X158" s="27"/>
      <c r="Y158" s="27"/>
    </row>
    <row r="159" spans="1:25" ht="18" customHeight="1">
      <c r="A159" s="27">
        <v>851</v>
      </c>
      <c r="B159" s="27" t="s">
        <v>982</v>
      </c>
      <c r="C159" s="3">
        <v>40952</v>
      </c>
      <c r="D159" s="3">
        <v>40997</v>
      </c>
      <c r="E159" s="27" t="s">
        <v>1431</v>
      </c>
      <c r="F159" s="27" t="s">
        <v>1432</v>
      </c>
      <c r="G159" s="27" t="s">
        <v>1000</v>
      </c>
      <c r="H159" s="27" t="s">
        <v>1896</v>
      </c>
      <c r="I159" s="3">
        <v>40955</v>
      </c>
      <c r="J159" s="27" t="s">
        <v>1897</v>
      </c>
      <c r="K159" s="27" t="s">
        <v>1264</v>
      </c>
      <c r="L159" s="27" t="s">
        <v>4754</v>
      </c>
      <c r="M159" s="27" t="s">
        <v>1898</v>
      </c>
      <c r="N159" s="27" t="s">
        <v>1899</v>
      </c>
      <c r="O159" s="27" t="s">
        <v>1492</v>
      </c>
      <c r="P159" s="3">
        <v>40956</v>
      </c>
      <c r="Q159" s="41" t="s">
        <v>497</v>
      </c>
      <c r="R159" s="27" t="s">
        <v>497</v>
      </c>
      <c r="S159" s="27" t="s">
        <v>10211</v>
      </c>
      <c r="T159" s="27" t="s">
        <v>4394</v>
      </c>
      <c r="U159" s="27" t="s">
        <v>497</v>
      </c>
      <c r="V159" s="3" t="s">
        <v>497</v>
      </c>
      <c r="W159" s="27"/>
      <c r="X159" s="27"/>
      <c r="Y159" s="27"/>
    </row>
    <row r="160" spans="1:25"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4596</v>
      </c>
      <c r="M160" s="27" t="s">
        <v>1049</v>
      </c>
      <c r="N160" s="27" t="s">
        <v>1282</v>
      </c>
      <c r="O160" s="27" t="s">
        <v>1461</v>
      </c>
      <c r="P160" s="3">
        <v>40970</v>
      </c>
      <c r="Q160" s="41" t="s">
        <v>497</v>
      </c>
      <c r="R160" s="27" t="s">
        <v>497</v>
      </c>
      <c r="S160" s="27" t="s">
        <v>10212</v>
      </c>
      <c r="T160" s="41" t="s">
        <v>4394</v>
      </c>
      <c r="U160" s="41" t="s">
        <v>497</v>
      </c>
      <c r="V160" s="3" t="s">
        <v>497</v>
      </c>
      <c r="W160" s="27"/>
      <c r="X160" s="27"/>
      <c r="Y160" s="27"/>
    </row>
    <row r="161" spans="1:25" ht="18" customHeight="1">
      <c r="A161" s="27" t="s">
        <v>2161</v>
      </c>
      <c r="B161" s="27" t="s">
        <v>978</v>
      </c>
      <c r="C161" s="3">
        <v>40952</v>
      </c>
      <c r="D161" s="3">
        <v>40997</v>
      </c>
      <c r="E161" s="27" t="s">
        <v>1495</v>
      </c>
      <c r="F161" s="27" t="s">
        <v>1432</v>
      </c>
      <c r="G161" s="27" t="s">
        <v>997</v>
      </c>
      <c r="H161" s="27" t="s">
        <v>2337</v>
      </c>
      <c r="I161" s="3">
        <v>40974</v>
      </c>
      <c r="J161" s="27" t="s">
        <v>1901</v>
      </c>
      <c r="K161" s="27" t="s">
        <v>1327</v>
      </c>
      <c r="L161" s="27" t="s">
        <v>4755</v>
      </c>
      <c r="M161" s="27" t="s">
        <v>1902</v>
      </c>
      <c r="N161" s="27" t="s">
        <v>497</v>
      </c>
      <c r="O161" s="27" t="s">
        <v>497</v>
      </c>
      <c r="P161" s="27" t="s">
        <v>497</v>
      </c>
      <c r="Q161" s="41" t="s">
        <v>497</v>
      </c>
      <c r="R161" s="27" t="s">
        <v>497</v>
      </c>
      <c r="S161" s="27" t="s">
        <v>10213</v>
      </c>
      <c r="T161" s="41" t="s">
        <v>4394</v>
      </c>
      <c r="U161" s="41" t="s">
        <v>497</v>
      </c>
      <c r="V161" s="3" t="s">
        <v>497</v>
      </c>
      <c r="W161" s="27"/>
      <c r="X161" s="27"/>
      <c r="Y161" s="27"/>
    </row>
    <row r="162" spans="1:25" ht="18" customHeight="1">
      <c r="A162" s="27">
        <v>857</v>
      </c>
      <c r="B162" s="27" t="s">
        <v>983</v>
      </c>
      <c r="C162" s="3">
        <v>40952</v>
      </c>
      <c r="D162" s="3">
        <v>41108</v>
      </c>
      <c r="E162" s="27" t="s">
        <v>1431</v>
      </c>
      <c r="F162" s="27" t="s">
        <v>1432</v>
      </c>
      <c r="G162" s="27" t="s">
        <v>1001</v>
      </c>
      <c r="H162" s="27" t="s">
        <v>5704</v>
      </c>
      <c r="I162" s="3">
        <v>41116</v>
      </c>
      <c r="J162" s="27" t="s">
        <v>1903</v>
      </c>
      <c r="K162" s="27" t="s">
        <v>1347</v>
      </c>
      <c r="L162" s="27" t="s">
        <v>4756</v>
      </c>
      <c r="M162" s="27" t="s">
        <v>4241</v>
      </c>
      <c r="N162" s="27" t="s">
        <v>5742</v>
      </c>
      <c r="O162" s="27" t="s">
        <v>5677</v>
      </c>
      <c r="P162" s="3">
        <v>41116</v>
      </c>
      <c r="Q162" s="41" t="s">
        <v>497</v>
      </c>
      <c r="R162" s="27" t="s">
        <v>10214</v>
      </c>
      <c r="S162" s="27" t="s">
        <v>10215</v>
      </c>
      <c r="T162" s="41" t="s">
        <v>4394</v>
      </c>
      <c r="U162" s="27" t="s">
        <v>15464</v>
      </c>
      <c r="V162" s="3" t="s">
        <v>497</v>
      </c>
      <c r="W162" s="27"/>
      <c r="X162" s="27"/>
      <c r="Y162" s="27"/>
    </row>
    <row r="163" spans="1:25" ht="18" customHeight="1">
      <c r="A163" s="27">
        <v>859</v>
      </c>
      <c r="B163" s="27" t="s">
        <v>988</v>
      </c>
      <c r="C163" s="3">
        <v>40952</v>
      </c>
      <c r="D163" s="3">
        <v>40997</v>
      </c>
      <c r="E163" s="27" t="s">
        <v>1431</v>
      </c>
      <c r="F163" s="27" t="s">
        <v>1432</v>
      </c>
      <c r="G163" s="27" t="s">
        <v>1005</v>
      </c>
      <c r="H163" s="27" t="s">
        <v>1378</v>
      </c>
      <c r="I163" s="3">
        <v>40969</v>
      </c>
      <c r="J163" s="27" t="s">
        <v>1904</v>
      </c>
      <c r="K163" s="27" t="s">
        <v>1262</v>
      </c>
      <c r="L163" s="27" t="s">
        <v>4757</v>
      </c>
      <c r="M163" s="27" t="s">
        <v>1905</v>
      </c>
      <c r="N163" s="27" t="s">
        <v>1281</v>
      </c>
      <c r="O163" s="27" t="s">
        <v>1461</v>
      </c>
      <c r="P163" s="3">
        <v>40970</v>
      </c>
      <c r="Q163" s="41" t="s">
        <v>497</v>
      </c>
      <c r="R163" s="27" t="s">
        <v>497</v>
      </c>
      <c r="S163" s="27" t="s">
        <v>10216</v>
      </c>
      <c r="T163" s="41" t="s">
        <v>4394</v>
      </c>
      <c r="U163" s="41" t="s">
        <v>497</v>
      </c>
      <c r="V163" s="3" t="s">
        <v>497</v>
      </c>
      <c r="W163" s="27"/>
      <c r="X163" s="27"/>
      <c r="Y163" s="27"/>
    </row>
    <row r="164" spans="1:25" ht="18" customHeight="1">
      <c r="A164" s="27">
        <v>861</v>
      </c>
      <c r="B164" s="27" t="s">
        <v>993</v>
      </c>
      <c r="C164" s="3">
        <v>40952</v>
      </c>
      <c r="D164" s="3">
        <v>41089</v>
      </c>
      <c r="E164" s="27" t="s">
        <v>1431</v>
      </c>
      <c r="F164" s="27" t="s">
        <v>1432</v>
      </c>
      <c r="G164" s="27" t="s">
        <v>1010</v>
      </c>
      <c r="H164" s="27" t="s">
        <v>3928</v>
      </c>
      <c r="I164" s="3">
        <v>41079</v>
      </c>
      <c r="J164" s="27" t="s">
        <v>1906</v>
      </c>
      <c r="K164" s="27" t="s">
        <v>1351</v>
      </c>
      <c r="L164" s="27" t="s">
        <v>4758</v>
      </c>
      <c r="M164" s="27" t="s">
        <v>1907</v>
      </c>
      <c r="N164" s="27" t="s">
        <v>4113</v>
      </c>
      <c r="O164" s="27" t="s">
        <v>2577</v>
      </c>
      <c r="P164" s="3">
        <v>41079</v>
      </c>
      <c r="Q164" s="41" t="s">
        <v>3728</v>
      </c>
      <c r="R164" s="27" t="s">
        <v>10217</v>
      </c>
      <c r="S164" s="27" t="s">
        <v>10218</v>
      </c>
      <c r="T164" s="27" t="s">
        <v>4394</v>
      </c>
      <c r="U164" s="27" t="s">
        <v>15465</v>
      </c>
      <c r="V164" s="3" t="s">
        <v>497</v>
      </c>
      <c r="W164" s="27"/>
      <c r="X164" s="27"/>
      <c r="Y164" s="27"/>
    </row>
    <row r="165" spans="1:25" ht="18" customHeight="1">
      <c r="A165" s="27">
        <v>863</v>
      </c>
      <c r="B165" s="27" t="s">
        <v>979</v>
      </c>
      <c r="C165" s="3">
        <v>40952</v>
      </c>
      <c r="D165" s="3">
        <v>41096</v>
      </c>
      <c r="E165" s="27" t="s">
        <v>1431</v>
      </c>
      <c r="F165" s="27" t="s">
        <v>1432</v>
      </c>
      <c r="G165" s="27" t="s">
        <v>998</v>
      </c>
      <c r="H165" s="27" t="s">
        <v>5670</v>
      </c>
      <c r="I165" s="3">
        <v>41116</v>
      </c>
      <c r="J165" s="27" t="s">
        <v>1908</v>
      </c>
      <c r="K165" s="27" t="s">
        <v>1346</v>
      </c>
      <c r="L165" s="27" t="s">
        <v>4759</v>
      </c>
      <c r="M165" s="27" t="s">
        <v>1909</v>
      </c>
      <c r="N165" s="27" t="s">
        <v>5705</v>
      </c>
      <c r="O165" s="27" t="s">
        <v>5003</v>
      </c>
      <c r="P165" s="3">
        <v>41116</v>
      </c>
      <c r="Q165" s="41" t="s">
        <v>3806</v>
      </c>
      <c r="R165" s="27" t="s">
        <v>10219</v>
      </c>
      <c r="S165" s="27" t="s">
        <v>10220</v>
      </c>
      <c r="T165" s="27" t="s">
        <v>4394</v>
      </c>
      <c r="U165" s="27" t="s">
        <v>15466</v>
      </c>
      <c r="V165" s="3" t="s">
        <v>497</v>
      </c>
      <c r="W165" s="27"/>
      <c r="X165" s="27"/>
      <c r="Y165" s="27"/>
    </row>
    <row r="166" spans="1:25" ht="18" customHeight="1">
      <c r="A166" s="27">
        <v>865</v>
      </c>
      <c r="B166" s="27" t="s">
        <v>984</v>
      </c>
      <c r="C166" s="3">
        <v>40952</v>
      </c>
      <c r="D166" s="3">
        <v>41108</v>
      </c>
      <c r="E166" s="27" t="s">
        <v>1431</v>
      </c>
      <c r="F166" s="27" t="s">
        <v>1432</v>
      </c>
      <c r="G166" s="27" t="s">
        <v>1002</v>
      </c>
      <c r="H166" s="27" t="s">
        <v>5511</v>
      </c>
      <c r="I166" s="3">
        <v>41108</v>
      </c>
      <c r="J166" s="27" t="s">
        <v>1910</v>
      </c>
      <c r="K166" s="27" t="s">
        <v>4242</v>
      </c>
      <c r="L166" s="27" t="s">
        <v>4760</v>
      </c>
      <c r="M166" s="27" t="s">
        <v>4243</v>
      </c>
      <c r="N166" s="27" t="s">
        <v>5512</v>
      </c>
      <c r="O166" s="27" t="s">
        <v>1856</v>
      </c>
      <c r="P166" s="3">
        <v>41108</v>
      </c>
      <c r="Q166" s="41" t="s">
        <v>4227</v>
      </c>
      <c r="R166" s="27" t="s">
        <v>10221</v>
      </c>
      <c r="S166" s="27" t="s">
        <v>10222</v>
      </c>
      <c r="T166" s="27" t="s">
        <v>4394</v>
      </c>
      <c r="U166" s="27" t="s">
        <v>5544</v>
      </c>
      <c r="V166" s="3" t="s">
        <v>497</v>
      </c>
      <c r="W166" s="27"/>
      <c r="X166" s="27"/>
      <c r="Y166" s="27"/>
    </row>
    <row r="167" spans="1:25" ht="18" customHeight="1">
      <c r="A167" s="27">
        <v>867</v>
      </c>
      <c r="B167" s="27" t="s">
        <v>990</v>
      </c>
      <c r="C167" s="3">
        <v>40952</v>
      </c>
      <c r="D167" s="3">
        <v>40997</v>
      </c>
      <c r="E167" s="27" t="s">
        <v>1431</v>
      </c>
      <c r="F167" s="27" t="s">
        <v>1432</v>
      </c>
      <c r="G167" s="27" t="s">
        <v>1007</v>
      </c>
      <c r="H167" s="27" t="s">
        <v>1308</v>
      </c>
      <c r="I167" s="3">
        <v>40968</v>
      </c>
      <c r="J167" s="27" t="s">
        <v>1911</v>
      </c>
      <c r="K167" s="27" t="s">
        <v>1328</v>
      </c>
      <c r="L167" s="27" t="s">
        <v>4761</v>
      </c>
      <c r="M167" s="27" t="s">
        <v>1912</v>
      </c>
      <c r="N167" s="27" t="s">
        <v>1293</v>
      </c>
      <c r="O167" s="27" t="s">
        <v>1913</v>
      </c>
      <c r="P167" s="3">
        <v>40968</v>
      </c>
      <c r="Q167" s="41" t="s">
        <v>497</v>
      </c>
      <c r="R167" s="27" t="s">
        <v>497</v>
      </c>
      <c r="S167" s="27" t="s">
        <v>10223</v>
      </c>
      <c r="T167" s="27" t="s">
        <v>4394</v>
      </c>
      <c r="U167" s="27" t="s">
        <v>497</v>
      </c>
      <c r="V167" s="3" t="s">
        <v>497</v>
      </c>
      <c r="W167" s="27"/>
      <c r="X167" s="27"/>
      <c r="Y167" s="27"/>
    </row>
    <row r="168" spans="1:25" ht="18" customHeight="1">
      <c r="A168" s="27">
        <v>870</v>
      </c>
      <c r="B168" s="27" t="s">
        <v>1415</v>
      </c>
      <c r="C168" s="3">
        <v>40954</v>
      </c>
      <c r="D168" s="3">
        <v>40999</v>
      </c>
      <c r="E168" s="27" t="s">
        <v>1431</v>
      </c>
      <c r="F168" s="27" t="s">
        <v>1667</v>
      </c>
      <c r="G168" s="27" t="s">
        <v>1914</v>
      </c>
      <c r="H168" s="27" t="s">
        <v>1915</v>
      </c>
      <c r="I168" s="3">
        <v>40989</v>
      </c>
      <c r="J168" s="27" t="s">
        <v>1916</v>
      </c>
      <c r="K168" s="27" t="s">
        <v>1917</v>
      </c>
      <c r="L168" s="27" t="s">
        <v>4762</v>
      </c>
      <c r="M168" s="27" t="s">
        <v>1918</v>
      </c>
      <c r="N168" s="27" t="s">
        <v>2241</v>
      </c>
      <c r="O168" s="27" t="s">
        <v>1697</v>
      </c>
      <c r="P168" s="3">
        <v>40989</v>
      </c>
      <c r="Q168" s="41" t="s">
        <v>497</v>
      </c>
      <c r="R168" s="27" t="s">
        <v>497</v>
      </c>
      <c r="S168" s="27" t="s">
        <v>10224</v>
      </c>
      <c r="T168" s="41" t="s">
        <v>4394</v>
      </c>
      <c r="U168" s="41" t="s">
        <v>497</v>
      </c>
      <c r="V168" s="3" t="s">
        <v>497</v>
      </c>
      <c r="W168" s="27"/>
      <c r="X168" s="27"/>
      <c r="Y168" s="27"/>
    </row>
    <row r="169" spans="1:25" ht="18" customHeight="1">
      <c r="A169" s="27" t="s">
        <v>1919</v>
      </c>
      <c r="B169" s="27" t="s">
        <v>1417</v>
      </c>
      <c r="C169" s="3">
        <v>40954</v>
      </c>
      <c r="D169" s="3">
        <v>40999</v>
      </c>
      <c r="E169" s="27" t="s">
        <v>1581</v>
      </c>
      <c r="F169" s="27" t="s">
        <v>1667</v>
      </c>
      <c r="G169" s="27" t="s">
        <v>1920</v>
      </c>
      <c r="H169" s="27" t="s">
        <v>497</v>
      </c>
      <c r="I169" s="27" t="s">
        <v>497</v>
      </c>
      <c r="J169" s="27" t="s">
        <v>1921</v>
      </c>
      <c r="K169" s="27" t="s">
        <v>1922</v>
      </c>
      <c r="L169" s="27" t="s">
        <v>4763</v>
      </c>
      <c r="M169" s="27" t="s">
        <v>1409</v>
      </c>
      <c r="N169" s="27" t="s">
        <v>497</v>
      </c>
      <c r="O169" s="27" t="s">
        <v>497</v>
      </c>
      <c r="P169" s="27" t="s">
        <v>497</v>
      </c>
      <c r="Q169" s="27" t="s">
        <v>1923</v>
      </c>
      <c r="R169" s="27" t="s">
        <v>497</v>
      </c>
      <c r="S169" s="27" t="s">
        <v>10225</v>
      </c>
      <c r="T169" s="27" t="s">
        <v>15449</v>
      </c>
      <c r="U169" s="41" t="s">
        <v>497</v>
      </c>
      <c r="V169" s="3" t="s">
        <v>497</v>
      </c>
      <c r="W169" s="27"/>
      <c r="X169" s="27"/>
      <c r="Y169" s="27"/>
    </row>
    <row r="170" spans="1:25" ht="18" customHeight="1">
      <c r="A170" s="27">
        <v>837</v>
      </c>
      <c r="B170" s="27" t="s">
        <v>1372</v>
      </c>
      <c r="C170" s="3">
        <v>40954</v>
      </c>
      <c r="D170" s="3">
        <v>41077</v>
      </c>
      <c r="E170" s="27" t="s">
        <v>1431</v>
      </c>
      <c r="F170" s="27" t="s">
        <v>1432</v>
      </c>
      <c r="G170" s="27" t="s">
        <v>1924</v>
      </c>
      <c r="H170" s="27" t="s">
        <v>6945</v>
      </c>
      <c r="I170" s="3">
        <v>41142</v>
      </c>
      <c r="J170" s="27" t="s">
        <v>1925</v>
      </c>
      <c r="K170" s="27" t="s">
        <v>1369</v>
      </c>
      <c r="L170" s="27" t="s">
        <v>4764</v>
      </c>
      <c r="M170" s="27" t="s">
        <v>1926</v>
      </c>
      <c r="N170" s="27" t="s">
        <v>8044</v>
      </c>
      <c r="O170" s="27" t="s">
        <v>5739</v>
      </c>
      <c r="P170" s="3">
        <v>41172</v>
      </c>
      <c r="Q170" s="41" t="s">
        <v>3372</v>
      </c>
      <c r="R170" s="27" t="s">
        <v>10226</v>
      </c>
      <c r="S170" s="27" t="s">
        <v>10227</v>
      </c>
      <c r="T170" s="27" t="s">
        <v>4394</v>
      </c>
      <c r="U170" s="27" t="s">
        <v>15467</v>
      </c>
      <c r="V170" s="3" t="s">
        <v>497</v>
      </c>
      <c r="W170" s="27"/>
      <c r="X170" s="27"/>
      <c r="Y170" s="27"/>
    </row>
    <row r="171" spans="1:25" ht="18" customHeight="1">
      <c r="A171" s="27">
        <v>844</v>
      </c>
      <c r="B171" s="27" t="s">
        <v>1370</v>
      </c>
      <c r="C171" s="3">
        <v>40954</v>
      </c>
      <c r="D171" s="3">
        <v>40999</v>
      </c>
      <c r="E171" s="27" t="s">
        <v>1431</v>
      </c>
      <c r="F171" s="27" t="s">
        <v>1432</v>
      </c>
      <c r="G171" s="27" t="s">
        <v>1274</v>
      </c>
      <c r="H171" s="27" t="s">
        <v>2579</v>
      </c>
      <c r="I171" s="3">
        <v>41012</v>
      </c>
      <c r="J171" s="27" t="s">
        <v>1927</v>
      </c>
      <c r="K171" s="27" t="s">
        <v>1333</v>
      </c>
      <c r="L171" s="27" t="s">
        <v>4765</v>
      </c>
      <c r="M171" s="27" t="s">
        <v>1928</v>
      </c>
      <c r="N171" s="27" t="s">
        <v>2657</v>
      </c>
      <c r="O171" s="27" t="s">
        <v>2580</v>
      </c>
      <c r="P171" s="3">
        <v>41012</v>
      </c>
      <c r="Q171" s="41" t="s">
        <v>497</v>
      </c>
      <c r="R171" s="27" t="s">
        <v>10228</v>
      </c>
      <c r="S171" s="27" t="s">
        <v>10229</v>
      </c>
      <c r="T171" s="27" t="s">
        <v>4394</v>
      </c>
      <c r="U171" s="27" t="s">
        <v>497</v>
      </c>
      <c r="V171" s="3" t="s">
        <v>497</v>
      </c>
      <c r="W171" s="27"/>
      <c r="X171" s="27"/>
      <c r="Y171" s="27"/>
    </row>
    <row r="172" spans="1:25" ht="18" customHeight="1">
      <c r="A172" s="27">
        <v>846</v>
      </c>
      <c r="B172" s="27" t="s">
        <v>1416</v>
      </c>
      <c r="C172" s="3">
        <v>40954</v>
      </c>
      <c r="D172" s="3">
        <v>40999</v>
      </c>
      <c r="E172" s="27" t="s">
        <v>1431</v>
      </c>
      <c r="F172" s="27" t="s">
        <v>1667</v>
      </c>
      <c r="G172" s="27" t="s">
        <v>1929</v>
      </c>
      <c r="H172" s="27" t="s">
        <v>1389</v>
      </c>
      <c r="I172" s="3">
        <v>40973</v>
      </c>
      <c r="J172" s="27" t="s">
        <v>1930</v>
      </c>
      <c r="K172" s="27" t="s">
        <v>1931</v>
      </c>
      <c r="L172" s="27" t="s">
        <v>4766</v>
      </c>
      <c r="M172" s="27" t="s">
        <v>1932</v>
      </c>
      <c r="N172" s="27" t="s">
        <v>1933</v>
      </c>
      <c r="O172" s="27" t="s">
        <v>1697</v>
      </c>
      <c r="P172" s="3">
        <v>40973</v>
      </c>
      <c r="Q172" s="41" t="s">
        <v>497</v>
      </c>
      <c r="R172" s="27" t="s">
        <v>497</v>
      </c>
      <c r="S172" s="27" t="s">
        <v>10230</v>
      </c>
      <c r="T172" s="27" t="s">
        <v>4394</v>
      </c>
      <c r="U172" s="27" t="s">
        <v>497</v>
      </c>
      <c r="V172" s="3" t="s">
        <v>497</v>
      </c>
      <c r="W172" s="27"/>
      <c r="X172" s="27"/>
      <c r="Y172" s="27"/>
    </row>
    <row r="173" spans="1:25" ht="18" customHeight="1">
      <c r="A173" s="27">
        <v>866</v>
      </c>
      <c r="B173" s="27" t="s">
        <v>1280</v>
      </c>
      <c r="C173" s="3">
        <v>40954</v>
      </c>
      <c r="D173" s="3">
        <v>40999</v>
      </c>
      <c r="E173" s="27" t="s">
        <v>1431</v>
      </c>
      <c r="F173" s="27" t="s">
        <v>1432</v>
      </c>
      <c r="G173" s="27" t="s">
        <v>1934</v>
      </c>
      <c r="H173" s="27" t="s">
        <v>1301</v>
      </c>
      <c r="I173" s="3">
        <v>40967</v>
      </c>
      <c r="J173" s="27" t="s">
        <v>1935</v>
      </c>
      <c r="K173" s="27" t="s">
        <v>1299</v>
      </c>
      <c r="L173" s="27" t="s">
        <v>4767</v>
      </c>
      <c r="M173" s="27" t="s">
        <v>1936</v>
      </c>
      <c r="N173" s="27" t="s">
        <v>1300</v>
      </c>
      <c r="O173" s="27" t="s">
        <v>1456</v>
      </c>
      <c r="P173" s="3">
        <v>40967</v>
      </c>
      <c r="Q173" s="41" t="s">
        <v>497</v>
      </c>
      <c r="R173" s="27" t="s">
        <v>497</v>
      </c>
      <c r="S173" s="27" t="s">
        <v>10231</v>
      </c>
      <c r="T173" s="27" t="s">
        <v>4394</v>
      </c>
      <c r="U173" s="27" t="s">
        <v>497</v>
      </c>
      <c r="V173" s="3" t="s">
        <v>497</v>
      </c>
      <c r="W173" s="27"/>
      <c r="X173" s="27"/>
      <c r="Y173" s="27"/>
    </row>
    <row r="174" spans="1:25" ht="18" customHeight="1">
      <c r="A174" s="27">
        <v>868</v>
      </c>
      <c r="B174" s="27" t="s">
        <v>1371</v>
      </c>
      <c r="C174" s="3">
        <v>40954</v>
      </c>
      <c r="D174" s="3">
        <v>41269</v>
      </c>
      <c r="E174" s="27" t="s">
        <v>1431</v>
      </c>
      <c r="F174" s="27" t="s">
        <v>1432</v>
      </c>
      <c r="G174" s="27" t="s">
        <v>1937</v>
      </c>
      <c r="H174" s="27" t="s">
        <v>9979</v>
      </c>
      <c r="I174" s="3">
        <v>41239</v>
      </c>
      <c r="J174" s="27" t="s">
        <v>1938</v>
      </c>
      <c r="K174" s="27" t="s">
        <v>1368</v>
      </c>
      <c r="L174" s="27" t="s">
        <v>4768</v>
      </c>
      <c r="M174" s="27" t="s">
        <v>9691</v>
      </c>
      <c r="N174" s="27" t="s">
        <v>10232</v>
      </c>
      <c r="O174" s="27" t="s">
        <v>4223</v>
      </c>
      <c r="P174" s="3">
        <v>41241</v>
      </c>
      <c r="Q174" s="41" t="s">
        <v>9692</v>
      </c>
      <c r="R174" s="27" t="s">
        <v>10233</v>
      </c>
      <c r="S174" s="27" t="s">
        <v>10233</v>
      </c>
      <c r="T174" s="27" t="s">
        <v>15449</v>
      </c>
      <c r="U174" s="27" t="s">
        <v>15468</v>
      </c>
      <c r="V174" s="3" t="s">
        <v>497</v>
      </c>
      <c r="W174" s="27"/>
      <c r="X174" s="27"/>
      <c r="Y174" s="27"/>
    </row>
    <row r="175" spans="1:25" ht="18" customHeight="1">
      <c r="A175" s="27">
        <v>864</v>
      </c>
      <c r="B175" s="27" t="s">
        <v>1117</v>
      </c>
      <c r="C175" s="3">
        <v>40953</v>
      </c>
      <c r="D175" s="3">
        <v>41090</v>
      </c>
      <c r="E175" s="27" t="s">
        <v>1431</v>
      </c>
      <c r="F175" s="27" t="s">
        <v>1432</v>
      </c>
      <c r="G175" s="27" t="s">
        <v>1939</v>
      </c>
      <c r="H175" s="27" t="s">
        <v>4560</v>
      </c>
      <c r="I175" s="3">
        <v>41094</v>
      </c>
      <c r="J175" s="27" t="s">
        <v>1119</v>
      </c>
      <c r="K175" s="27" t="s">
        <v>1120</v>
      </c>
      <c r="L175" s="27" t="s">
        <v>4769</v>
      </c>
      <c r="M175" s="27" t="s">
        <v>1121</v>
      </c>
      <c r="N175" s="27" t="s">
        <v>4770</v>
      </c>
      <c r="O175" s="27" t="s">
        <v>1981</v>
      </c>
      <c r="P175" s="3">
        <v>41094</v>
      </c>
      <c r="Q175" s="41" t="s">
        <v>3729</v>
      </c>
      <c r="R175" s="27" t="s">
        <v>10234</v>
      </c>
      <c r="S175" s="27" t="s">
        <v>10235</v>
      </c>
      <c r="T175" s="27" t="s">
        <v>4394</v>
      </c>
      <c r="U175" s="27" t="s">
        <v>4569</v>
      </c>
      <c r="V175" s="3" t="s">
        <v>497</v>
      </c>
      <c r="W175" s="27"/>
      <c r="X175" s="27"/>
      <c r="Y175" s="27"/>
    </row>
    <row r="176" spans="1:25" ht="18" customHeight="1">
      <c r="A176" s="27">
        <v>833</v>
      </c>
      <c r="B176" s="27" t="s">
        <v>1058</v>
      </c>
      <c r="C176" s="3">
        <v>40953</v>
      </c>
      <c r="D176" s="3">
        <v>41090</v>
      </c>
      <c r="E176" s="27" t="s">
        <v>1431</v>
      </c>
      <c r="F176" s="27" t="s">
        <v>1432</v>
      </c>
      <c r="G176" s="27" t="s">
        <v>1940</v>
      </c>
      <c r="H176" s="27" t="s">
        <v>5581</v>
      </c>
      <c r="I176" s="3">
        <v>41114</v>
      </c>
      <c r="J176" s="27" t="s">
        <v>1059</v>
      </c>
      <c r="K176" s="27" t="s">
        <v>4771</v>
      </c>
      <c r="L176" s="27" t="s">
        <v>4772</v>
      </c>
      <c r="M176" s="27" t="s">
        <v>1060</v>
      </c>
      <c r="N176" s="27" t="s">
        <v>5671</v>
      </c>
      <c r="O176" s="27" t="s">
        <v>2146</v>
      </c>
      <c r="P176" s="3">
        <v>41114</v>
      </c>
      <c r="Q176" s="41" t="s">
        <v>4773</v>
      </c>
      <c r="R176" s="27" t="s">
        <v>10236</v>
      </c>
      <c r="S176" s="27" t="s">
        <v>10237</v>
      </c>
      <c r="T176" s="27" t="s">
        <v>4394</v>
      </c>
      <c r="U176" s="27" t="s">
        <v>15469</v>
      </c>
      <c r="V176" s="3" t="s">
        <v>497</v>
      </c>
      <c r="W176" s="27"/>
      <c r="X176" s="27"/>
      <c r="Y176" s="27"/>
    </row>
    <row r="177" spans="1:25" ht="18" customHeight="1">
      <c r="A177" s="27">
        <v>835</v>
      </c>
      <c r="B177" s="27" t="s">
        <v>1061</v>
      </c>
      <c r="C177" s="3">
        <v>40953</v>
      </c>
      <c r="D177" s="3">
        <v>40998</v>
      </c>
      <c r="E177" s="27" t="s">
        <v>1440</v>
      </c>
      <c r="F177" s="27" t="s">
        <v>1667</v>
      </c>
      <c r="G177" s="27" t="s">
        <v>1941</v>
      </c>
      <c r="H177" s="27" t="s">
        <v>1942</v>
      </c>
      <c r="I177" s="3">
        <v>40975</v>
      </c>
      <c r="J177" s="27" t="s">
        <v>1063</v>
      </c>
      <c r="K177" s="27" t="s">
        <v>1064</v>
      </c>
      <c r="L177" s="27" t="s">
        <v>4774</v>
      </c>
      <c r="M177" s="27" t="s">
        <v>1065</v>
      </c>
      <c r="N177" s="27" t="s">
        <v>497</v>
      </c>
      <c r="O177" s="27" t="s">
        <v>497</v>
      </c>
      <c r="P177" s="27" t="s">
        <v>497</v>
      </c>
      <c r="Q177" s="41" t="s">
        <v>3374</v>
      </c>
      <c r="R177" s="27" t="s">
        <v>497</v>
      </c>
      <c r="S177" s="27" t="s">
        <v>10238</v>
      </c>
      <c r="T177" s="27" t="s">
        <v>4394</v>
      </c>
      <c r="U177" s="41" t="s">
        <v>497</v>
      </c>
      <c r="V177" s="3" t="s">
        <v>497</v>
      </c>
      <c r="W177" s="27"/>
      <c r="X177" s="27"/>
      <c r="Y177" s="27"/>
    </row>
    <row r="178" spans="1:25" ht="18" customHeight="1">
      <c r="A178" s="27">
        <v>838</v>
      </c>
      <c r="B178" s="27" t="s">
        <v>1066</v>
      </c>
      <c r="C178" s="3">
        <v>40953</v>
      </c>
      <c r="D178" s="3">
        <v>41109</v>
      </c>
      <c r="E178" s="27" t="s">
        <v>1431</v>
      </c>
      <c r="F178" s="27" t="s">
        <v>1432</v>
      </c>
      <c r="G178" s="27" t="s">
        <v>1943</v>
      </c>
      <c r="H178" s="27" t="s">
        <v>9773</v>
      </c>
      <c r="I178" s="3">
        <v>41166</v>
      </c>
      <c r="J178" s="27" t="s">
        <v>15312</v>
      </c>
      <c r="K178" s="27" t="s">
        <v>9721</v>
      </c>
      <c r="L178" s="27" t="s">
        <v>4775</v>
      </c>
      <c r="M178" s="27" t="s">
        <v>15871</v>
      </c>
      <c r="N178" s="27" t="s">
        <v>9774</v>
      </c>
      <c r="O178" s="27" t="s">
        <v>9765</v>
      </c>
      <c r="P178" s="3">
        <v>41233</v>
      </c>
      <c r="Q178" s="41" t="s">
        <v>497</v>
      </c>
      <c r="R178" s="27" t="s">
        <v>10239</v>
      </c>
      <c r="S178" s="27" t="s">
        <v>10240</v>
      </c>
      <c r="T178" s="41" t="s">
        <v>4394</v>
      </c>
      <c r="U178" s="27" t="s">
        <v>15470</v>
      </c>
      <c r="V178" s="3" t="s">
        <v>497</v>
      </c>
      <c r="W178" s="27"/>
      <c r="X178" s="27"/>
      <c r="Y178" s="27"/>
    </row>
    <row r="179" spans="1:25" ht="18" customHeight="1">
      <c r="A179" s="27">
        <v>840</v>
      </c>
      <c r="B179" s="27" t="s">
        <v>1068</v>
      </c>
      <c r="C179" s="3">
        <v>40953</v>
      </c>
      <c r="D179" s="3">
        <v>40998</v>
      </c>
      <c r="E179" s="27" t="s">
        <v>1431</v>
      </c>
      <c r="F179" s="27" t="s">
        <v>1432</v>
      </c>
      <c r="G179" s="27" t="s">
        <v>1944</v>
      </c>
      <c r="H179" s="27" t="s">
        <v>1945</v>
      </c>
      <c r="I179" s="3">
        <v>41010</v>
      </c>
      <c r="J179" s="27" t="s">
        <v>1070</v>
      </c>
      <c r="K179" s="27" t="s">
        <v>1071</v>
      </c>
      <c r="L179" s="27" t="s">
        <v>4776</v>
      </c>
      <c r="M179" s="27" t="s">
        <v>1072</v>
      </c>
      <c r="N179" s="27" t="s">
        <v>2573</v>
      </c>
      <c r="O179" s="27" t="s">
        <v>1521</v>
      </c>
      <c r="P179" s="3">
        <v>41010</v>
      </c>
      <c r="Q179" s="41" t="s">
        <v>497</v>
      </c>
      <c r="R179" s="27" t="s">
        <v>497</v>
      </c>
      <c r="S179" s="27" t="s">
        <v>10241</v>
      </c>
      <c r="T179" s="41" t="s">
        <v>4394</v>
      </c>
      <c r="U179" s="41" t="s">
        <v>497</v>
      </c>
      <c r="V179" s="3" t="s">
        <v>497</v>
      </c>
      <c r="W179" s="27"/>
      <c r="X179" s="27"/>
      <c r="Y179" s="27"/>
    </row>
    <row r="180" spans="1:25" ht="18" customHeight="1">
      <c r="A180" s="27">
        <v>841</v>
      </c>
      <c r="B180" s="27" t="s">
        <v>1073</v>
      </c>
      <c r="C180" s="3">
        <v>40953</v>
      </c>
      <c r="D180" s="3">
        <v>41083</v>
      </c>
      <c r="E180" s="27" t="s">
        <v>1431</v>
      </c>
      <c r="F180" s="27" t="s">
        <v>1432</v>
      </c>
      <c r="G180" s="27" t="s">
        <v>1946</v>
      </c>
      <c r="H180" s="27" t="s">
        <v>2192</v>
      </c>
      <c r="I180" s="3">
        <v>41110</v>
      </c>
      <c r="J180" s="27" t="s">
        <v>1075</v>
      </c>
      <c r="K180" s="27" t="s">
        <v>1076</v>
      </c>
      <c r="L180" s="27" t="s">
        <v>4777</v>
      </c>
      <c r="M180" s="27" t="s">
        <v>1077</v>
      </c>
      <c r="N180" s="27" t="s">
        <v>5582</v>
      </c>
      <c r="O180" s="27" t="s">
        <v>5316</v>
      </c>
      <c r="P180" s="3">
        <v>41110</v>
      </c>
      <c r="Q180" s="27" t="s">
        <v>2195</v>
      </c>
      <c r="R180" s="27" t="s">
        <v>10242</v>
      </c>
      <c r="S180" s="27" t="s">
        <v>10243</v>
      </c>
      <c r="T180" s="27" t="s">
        <v>4394</v>
      </c>
      <c r="U180" s="27" t="s">
        <v>15465</v>
      </c>
      <c r="V180" s="3" t="s">
        <v>497</v>
      </c>
      <c r="W180" s="27"/>
      <c r="X180" s="27"/>
      <c r="Y180" s="27"/>
    </row>
    <row r="181" spans="1:25" ht="18" customHeight="1">
      <c r="A181" s="27">
        <v>847</v>
      </c>
      <c r="B181" s="27" t="s">
        <v>1078</v>
      </c>
      <c r="C181" s="3">
        <v>40953</v>
      </c>
      <c r="D181" s="3">
        <v>41109</v>
      </c>
      <c r="E181" s="27" t="s">
        <v>1431</v>
      </c>
      <c r="F181" s="27" t="s">
        <v>1432</v>
      </c>
      <c r="G181" s="27" t="s">
        <v>1947</v>
      </c>
      <c r="H181" s="27" t="s">
        <v>10244</v>
      </c>
      <c r="I181" s="3">
        <v>41143</v>
      </c>
      <c r="J181" s="27" t="s">
        <v>1081</v>
      </c>
      <c r="K181" s="27" t="s">
        <v>1080</v>
      </c>
      <c r="L181" s="27" t="s">
        <v>4778</v>
      </c>
      <c r="M181" s="27" t="s">
        <v>1082</v>
      </c>
      <c r="N181" s="27" t="s">
        <v>10245</v>
      </c>
      <c r="O181" s="27" t="s">
        <v>6590</v>
      </c>
      <c r="P181" s="3">
        <v>41240</v>
      </c>
      <c r="Q181" s="41" t="s">
        <v>4227</v>
      </c>
      <c r="R181" s="27" t="s">
        <v>10246</v>
      </c>
      <c r="S181" s="27" t="s">
        <v>10247</v>
      </c>
      <c r="T181" s="27" t="s">
        <v>15449</v>
      </c>
      <c r="U181" s="27" t="s">
        <v>15468</v>
      </c>
      <c r="V181" s="3" t="s">
        <v>497</v>
      </c>
      <c r="W181" s="27"/>
      <c r="X181" s="27"/>
      <c r="Y181" s="27"/>
    </row>
    <row r="182" spans="1:25" ht="18" customHeight="1">
      <c r="A182" s="27" t="s">
        <v>2162</v>
      </c>
      <c r="B182" s="27" t="s">
        <v>1083</v>
      </c>
      <c r="C182" s="3">
        <v>40953</v>
      </c>
      <c r="D182" s="3">
        <v>40998</v>
      </c>
      <c r="E182" s="27" t="s">
        <v>1581</v>
      </c>
      <c r="F182" s="27" t="s">
        <v>1432</v>
      </c>
      <c r="G182" s="27" t="s">
        <v>1948</v>
      </c>
      <c r="H182" s="27" t="s">
        <v>497</v>
      </c>
      <c r="I182" s="27" t="s">
        <v>497</v>
      </c>
      <c r="J182" s="27" t="s">
        <v>1085</v>
      </c>
      <c r="K182" s="27" t="s">
        <v>1086</v>
      </c>
      <c r="L182" s="27" t="s">
        <v>4779</v>
      </c>
      <c r="M182" s="27" t="s">
        <v>1087</v>
      </c>
      <c r="N182" s="27" t="s">
        <v>497</v>
      </c>
      <c r="O182" s="27" t="s">
        <v>497</v>
      </c>
      <c r="P182" s="27" t="s">
        <v>497</v>
      </c>
      <c r="Q182" s="41" t="s">
        <v>497</v>
      </c>
      <c r="R182" s="27" t="s">
        <v>497</v>
      </c>
      <c r="S182" s="27" t="s">
        <v>10248</v>
      </c>
      <c r="T182" s="41" t="s">
        <v>15449</v>
      </c>
      <c r="U182" s="41" t="s">
        <v>497</v>
      </c>
      <c r="V182" s="3" t="s">
        <v>497</v>
      </c>
      <c r="W182" s="27"/>
      <c r="X182" s="27"/>
      <c r="Y182" s="27"/>
    </row>
    <row r="183" spans="1:25" ht="18" customHeight="1">
      <c r="A183" s="27">
        <v>852</v>
      </c>
      <c r="B183" s="27" t="s">
        <v>1088</v>
      </c>
      <c r="C183" s="3">
        <v>40953</v>
      </c>
      <c r="D183" s="3">
        <v>41109</v>
      </c>
      <c r="E183" s="27" t="s">
        <v>1431</v>
      </c>
      <c r="F183" s="27" t="s">
        <v>1432</v>
      </c>
      <c r="G183" s="27" t="s">
        <v>1949</v>
      </c>
      <c r="H183" s="27" t="s">
        <v>6946</v>
      </c>
      <c r="I183" s="3">
        <v>41144</v>
      </c>
      <c r="J183" s="27" t="s">
        <v>1090</v>
      </c>
      <c r="K183" s="27" t="s">
        <v>4780</v>
      </c>
      <c r="L183" s="27" t="s">
        <v>4781</v>
      </c>
      <c r="M183" s="27" t="s">
        <v>1091</v>
      </c>
      <c r="N183" s="27" t="s">
        <v>6947</v>
      </c>
      <c r="O183" s="27" t="s">
        <v>6948</v>
      </c>
      <c r="P183" s="3">
        <v>41145</v>
      </c>
      <c r="Q183" s="41" t="s">
        <v>4782</v>
      </c>
      <c r="R183" s="27" t="s">
        <v>10249</v>
      </c>
      <c r="S183" s="27" t="s">
        <v>10250</v>
      </c>
      <c r="T183" s="27" t="s">
        <v>4394</v>
      </c>
      <c r="U183" s="27" t="s">
        <v>497</v>
      </c>
      <c r="V183" s="3" t="s">
        <v>497</v>
      </c>
      <c r="W183" s="27"/>
      <c r="X183" s="27"/>
      <c r="Y183" s="27"/>
    </row>
    <row r="184" spans="1:25" ht="18" customHeight="1">
      <c r="A184" s="27" t="s">
        <v>2163</v>
      </c>
      <c r="B184" s="27" t="s">
        <v>1092</v>
      </c>
      <c r="C184" s="3">
        <v>40953</v>
      </c>
      <c r="D184" s="3">
        <v>40998</v>
      </c>
      <c r="E184" s="27" t="s">
        <v>1581</v>
      </c>
      <c r="F184" s="27" t="s">
        <v>1432</v>
      </c>
      <c r="G184" s="27" t="s">
        <v>1950</v>
      </c>
      <c r="H184" s="27" t="s">
        <v>497</v>
      </c>
      <c r="I184" s="27" t="s">
        <v>497</v>
      </c>
      <c r="J184" s="27" t="s">
        <v>1094</v>
      </c>
      <c r="K184" s="27" t="s">
        <v>1095</v>
      </c>
      <c r="L184" s="27" t="s">
        <v>4783</v>
      </c>
      <c r="M184" s="27" t="s">
        <v>1096</v>
      </c>
      <c r="N184" s="27" t="s">
        <v>497</v>
      </c>
      <c r="O184" s="27" t="s">
        <v>497</v>
      </c>
      <c r="P184" s="27" t="s">
        <v>497</v>
      </c>
      <c r="Q184" s="41" t="s">
        <v>497</v>
      </c>
      <c r="R184" s="27" t="s">
        <v>497</v>
      </c>
      <c r="S184" s="27" t="s">
        <v>10251</v>
      </c>
      <c r="T184" s="41" t="s">
        <v>15449</v>
      </c>
      <c r="U184" s="41" t="s">
        <v>497</v>
      </c>
      <c r="V184" s="3" t="s">
        <v>497</v>
      </c>
      <c r="W184" s="27"/>
      <c r="X184" s="27"/>
      <c r="Y184" s="27"/>
    </row>
    <row r="185" spans="1:25" ht="18" customHeight="1">
      <c r="A185" s="27">
        <v>856</v>
      </c>
      <c r="B185" s="27" t="s">
        <v>1097</v>
      </c>
      <c r="C185" s="3">
        <v>40953</v>
      </c>
      <c r="D185" s="3">
        <v>41110</v>
      </c>
      <c r="E185" s="27" t="s">
        <v>1431</v>
      </c>
      <c r="F185" s="27" t="s">
        <v>1432</v>
      </c>
      <c r="G185" s="27" t="s">
        <v>1951</v>
      </c>
      <c r="H185" s="27" t="s">
        <v>5743</v>
      </c>
      <c r="I185" s="3">
        <v>41117</v>
      </c>
      <c r="J185" s="27" t="s">
        <v>1099</v>
      </c>
      <c r="K185" s="27" t="s">
        <v>1100</v>
      </c>
      <c r="L185" s="27" t="s">
        <v>4784</v>
      </c>
      <c r="M185" s="27" t="s">
        <v>1101</v>
      </c>
      <c r="N185" s="27" t="s">
        <v>5802</v>
      </c>
      <c r="O185" s="27" t="s">
        <v>5799</v>
      </c>
      <c r="P185" s="3">
        <v>41117</v>
      </c>
      <c r="Q185" s="41" t="s">
        <v>4227</v>
      </c>
      <c r="R185" s="27" t="s">
        <v>10252</v>
      </c>
      <c r="S185" s="27" t="s">
        <v>10253</v>
      </c>
      <c r="T185" s="27" t="s">
        <v>4394</v>
      </c>
      <c r="U185" s="27" t="s">
        <v>497</v>
      </c>
      <c r="V185" s="3" t="s">
        <v>497</v>
      </c>
      <c r="W185" s="27"/>
      <c r="X185" s="27"/>
      <c r="Y185" s="27"/>
    </row>
    <row r="186" spans="1:25" ht="18" customHeight="1">
      <c r="A186" s="27">
        <v>858</v>
      </c>
      <c r="B186" s="27" t="s">
        <v>1102</v>
      </c>
      <c r="C186" s="3">
        <v>40953</v>
      </c>
      <c r="D186" s="3">
        <v>40998</v>
      </c>
      <c r="E186" s="27" t="s">
        <v>1431</v>
      </c>
      <c r="F186" s="27" t="s">
        <v>1667</v>
      </c>
      <c r="G186" s="27" t="s">
        <v>1952</v>
      </c>
      <c r="H186" s="27" t="s">
        <v>2321</v>
      </c>
      <c r="I186" s="3">
        <v>40995</v>
      </c>
      <c r="J186" s="27" t="s">
        <v>1104</v>
      </c>
      <c r="K186" s="27" t="s">
        <v>1105</v>
      </c>
      <c r="L186" s="27" t="s">
        <v>4785</v>
      </c>
      <c r="M186" s="27" t="s">
        <v>1106</v>
      </c>
      <c r="N186" s="27" t="s">
        <v>2322</v>
      </c>
      <c r="O186" s="27" t="s">
        <v>2323</v>
      </c>
      <c r="P186" s="3">
        <v>40996</v>
      </c>
      <c r="Q186" s="41" t="s">
        <v>497</v>
      </c>
      <c r="R186" s="27" t="s">
        <v>497</v>
      </c>
      <c r="S186" s="27" t="s">
        <v>10254</v>
      </c>
      <c r="T186" s="41" t="s">
        <v>4394</v>
      </c>
      <c r="U186" s="41" t="s">
        <v>497</v>
      </c>
      <c r="V186" s="3" t="s">
        <v>497</v>
      </c>
      <c r="W186" s="27"/>
      <c r="X186" s="27"/>
      <c r="Y186" s="27"/>
    </row>
    <row r="187" spans="1:25" ht="18" customHeight="1">
      <c r="A187" s="27">
        <v>860</v>
      </c>
      <c r="B187" s="27" t="s">
        <v>1107</v>
      </c>
      <c r="C187" s="3">
        <v>40953</v>
      </c>
      <c r="D187" s="3">
        <v>41109</v>
      </c>
      <c r="E187" s="27" t="s">
        <v>1431</v>
      </c>
      <c r="F187" s="27" t="s">
        <v>1432</v>
      </c>
      <c r="G187" s="27" t="s">
        <v>1953</v>
      </c>
      <c r="H187" s="27" t="s">
        <v>5979</v>
      </c>
      <c r="I187" s="3">
        <v>41121</v>
      </c>
      <c r="J187" s="27" t="s">
        <v>1109</v>
      </c>
      <c r="K187" s="27" t="s">
        <v>1110</v>
      </c>
      <c r="L187" s="27" t="s">
        <v>4786</v>
      </c>
      <c r="M187" s="27" t="s">
        <v>1111</v>
      </c>
      <c r="N187" s="27" t="s">
        <v>5980</v>
      </c>
      <c r="O187" s="27" t="s">
        <v>5747</v>
      </c>
      <c r="P187" s="3">
        <v>41121</v>
      </c>
      <c r="Q187" s="41" t="s">
        <v>4227</v>
      </c>
      <c r="R187" s="27" t="s">
        <v>10255</v>
      </c>
      <c r="S187" s="27" t="s">
        <v>10256</v>
      </c>
      <c r="T187" s="27" t="s">
        <v>4394</v>
      </c>
      <c r="U187" s="27" t="s">
        <v>15471</v>
      </c>
      <c r="V187" s="3" t="s">
        <v>497</v>
      </c>
      <c r="W187" s="27"/>
      <c r="X187" s="27"/>
      <c r="Y187" s="27"/>
    </row>
    <row r="188" spans="1:25" ht="18" customHeight="1">
      <c r="A188" s="27" t="s">
        <v>2164</v>
      </c>
      <c r="B188" s="27" t="s">
        <v>1112</v>
      </c>
      <c r="C188" s="3">
        <v>40953</v>
      </c>
      <c r="D188" s="3">
        <v>40998</v>
      </c>
      <c r="E188" s="27" t="s">
        <v>1581</v>
      </c>
      <c r="F188" s="27" t="s">
        <v>1432</v>
      </c>
      <c r="G188" s="27" t="s">
        <v>1954</v>
      </c>
      <c r="H188" s="27" t="s">
        <v>497</v>
      </c>
      <c r="I188" s="27" t="s">
        <v>497</v>
      </c>
      <c r="J188" s="27" t="s">
        <v>1114</v>
      </c>
      <c r="K188" s="27" t="s">
        <v>1115</v>
      </c>
      <c r="L188" s="27" t="s">
        <v>4787</v>
      </c>
      <c r="M188" s="27" t="s">
        <v>1116</v>
      </c>
      <c r="N188" s="27" t="s">
        <v>497</v>
      </c>
      <c r="O188" s="27" t="s">
        <v>497</v>
      </c>
      <c r="P188" s="27" t="s">
        <v>497</v>
      </c>
      <c r="Q188" s="41" t="s">
        <v>497</v>
      </c>
      <c r="R188" s="27" t="s">
        <v>497</v>
      </c>
      <c r="S188" s="27" t="s">
        <v>10257</v>
      </c>
      <c r="T188" s="41" t="s">
        <v>15449</v>
      </c>
      <c r="U188" s="41" t="s">
        <v>497</v>
      </c>
      <c r="V188" s="3" t="s">
        <v>497</v>
      </c>
      <c r="W188" s="27"/>
      <c r="X188" s="27"/>
      <c r="Y188" s="27"/>
    </row>
    <row r="189" spans="1:25" ht="18" customHeight="1">
      <c r="A189" s="27">
        <v>886</v>
      </c>
      <c r="B189" s="27" t="s">
        <v>1236</v>
      </c>
      <c r="C189" s="3">
        <v>40976</v>
      </c>
      <c r="D189" s="3">
        <v>41021</v>
      </c>
      <c r="E189" s="27" t="s">
        <v>1431</v>
      </c>
      <c r="F189" s="27" t="s">
        <v>1432</v>
      </c>
      <c r="G189" s="27" t="s">
        <v>1399</v>
      </c>
      <c r="H189" s="27" t="s">
        <v>2142</v>
      </c>
      <c r="I189" s="3">
        <v>40982</v>
      </c>
      <c r="J189" s="27" t="s">
        <v>1955</v>
      </c>
      <c r="K189" s="27" t="s">
        <v>1956</v>
      </c>
      <c r="L189" s="27" t="s">
        <v>4788</v>
      </c>
      <c r="M189" s="27" t="s">
        <v>1957</v>
      </c>
      <c r="N189" s="27" t="s">
        <v>2143</v>
      </c>
      <c r="O189" s="27" t="s">
        <v>1449</v>
      </c>
      <c r="P189" s="3">
        <v>40983</v>
      </c>
      <c r="Q189" s="27" t="s">
        <v>1958</v>
      </c>
      <c r="R189" s="27" t="s">
        <v>497</v>
      </c>
      <c r="S189" s="27" t="s">
        <v>10258</v>
      </c>
      <c r="T189" s="27" t="s">
        <v>4394</v>
      </c>
      <c r="U189" s="27" t="s">
        <v>497</v>
      </c>
      <c r="V189" s="3" t="s">
        <v>497</v>
      </c>
      <c r="W189" s="27"/>
      <c r="X189" s="27"/>
      <c r="Y189" s="27"/>
    </row>
    <row r="190" spans="1:25" ht="18" customHeight="1">
      <c r="A190" s="27">
        <v>874</v>
      </c>
      <c r="B190" s="27" t="s">
        <v>1246</v>
      </c>
      <c r="C190" s="3">
        <v>40956</v>
      </c>
      <c r="D190" s="3">
        <v>41112</v>
      </c>
      <c r="E190" s="27" t="s">
        <v>1431</v>
      </c>
      <c r="F190" s="27" t="s">
        <v>1432</v>
      </c>
      <c r="G190" s="27" t="s">
        <v>1959</v>
      </c>
      <c r="H190" s="27" t="s">
        <v>6615</v>
      </c>
      <c r="I190" s="3">
        <v>41135</v>
      </c>
      <c r="J190" s="27" t="s">
        <v>1960</v>
      </c>
      <c r="K190" s="27" t="s">
        <v>4244</v>
      </c>
      <c r="L190" s="27" t="s">
        <v>4789</v>
      </c>
      <c r="M190" s="27" t="s">
        <v>4245</v>
      </c>
      <c r="N190" s="27" t="s">
        <v>6616</v>
      </c>
      <c r="O190" s="27" t="s">
        <v>2577</v>
      </c>
      <c r="P190" s="3">
        <v>41135</v>
      </c>
      <c r="Q190" s="41" t="s">
        <v>4227</v>
      </c>
      <c r="R190" s="27" t="s">
        <v>10259</v>
      </c>
      <c r="S190" s="27" t="s">
        <v>10260</v>
      </c>
      <c r="T190" s="27" t="s">
        <v>4394</v>
      </c>
      <c r="U190" s="27" t="s">
        <v>15472</v>
      </c>
      <c r="V190" s="3" t="s">
        <v>497</v>
      </c>
      <c r="W190" s="27"/>
      <c r="X190" s="27"/>
      <c r="Y190" s="27"/>
    </row>
    <row r="191" spans="1:25" ht="18" customHeight="1">
      <c r="A191" s="27">
        <v>875</v>
      </c>
      <c r="B191" s="27" t="s">
        <v>1256</v>
      </c>
      <c r="C191" s="3">
        <v>40956</v>
      </c>
      <c r="D191" s="3">
        <v>41112</v>
      </c>
      <c r="E191" s="27" t="s">
        <v>1431</v>
      </c>
      <c r="F191" s="27" t="s">
        <v>1432</v>
      </c>
      <c r="G191" s="27" t="s">
        <v>1961</v>
      </c>
      <c r="H191" s="27" t="s">
        <v>5583</v>
      </c>
      <c r="I191" s="3">
        <v>41115</v>
      </c>
      <c r="J191" s="27" t="s">
        <v>1962</v>
      </c>
      <c r="K191" s="27" t="s">
        <v>1963</v>
      </c>
      <c r="L191" s="27" t="s">
        <v>4790</v>
      </c>
      <c r="M191" s="27" t="s">
        <v>1964</v>
      </c>
      <c r="N191" s="27" t="s">
        <v>5706</v>
      </c>
      <c r="O191" s="27" t="s">
        <v>1521</v>
      </c>
      <c r="P191" s="3">
        <v>41116</v>
      </c>
      <c r="Q191" s="41" t="s">
        <v>4227</v>
      </c>
      <c r="R191" s="27" t="s">
        <v>10261</v>
      </c>
      <c r="S191" s="27" t="s">
        <v>10262</v>
      </c>
      <c r="T191" s="27" t="s">
        <v>4394</v>
      </c>
      <c r="U191" s="27" t="s">
        <v>4589</v>
      </c>
      <c r="V191" s="3" t="s">
        <v>497</v>
      </c>
      <c r="W191" s="27"/>
      <c r="X191" s="27"/>
      <c r="Y191" s="27"/>
    </row>
    <row r="192" spans="1:25" ht="18" customHeight="1">
      <c r="A192" s="27">
        <v>876</v>
      </c>
      <c r="B192" s="27" t="s">
        <v>1227</v>
      </c>
      <c r="C192" s="3">
        <v>40956</v>
      </c>
      <c r="D192" s="3">
        <v>41112</v>
      </c>
      <c r="E192" s="27" t="s">
        <v>1431</v>
      </c>
      <c r="F192" s="27" t="s">
        <v>1432</v>
      </c>
      <c r="G192" s="27" t="s">
        <v>1965</v>
      </c>
      <c r="H192" s="27" t="s">
        <v>7860</v>
      </c>
      <c r="I192" s="3">
        <v>41169</v>
      </c>
      <c r="J192" s="27" t="s">
        <v>1966</v>
      </c>
      <c r="K192" s="27" t="s">
        <v>5133</v>
      </c>
      <c r="L192" s="27" t="s">
        <v>4791</v>
      </c>
      <c r="M192" s="27" t="s">
        <v>1967</v>
      </c>
      <c r="N192" s="27" t="s">
        <v>7861</v>
      </c>
      <c r="O192" s="27" t="s">
        <v>7673</v>
      </c>
      <c r="P192" s="3">
        <v>41169</v>
      </c>
      <c r="Q192" s="41" t="s">
        <v>497</v>
      </c>
      <c r="R192" s="27" t="s">
        <v>10263</v>
      </c>
      <c r="S192" s="27" t="s">
        <v>10264</v>
      </c>
      <c r="T192" s="41" t="s">
        <v>4394</v>
      </c>
      <c r="U192" s="27" t="s">
        <v>497</v>
      </c>
      <c r="V192" s="3" t="s">
        <v>497</v>
      </c>
      <c r="W192" s="27"/>
      <c r="X192" s="27"/>
      <c r="Y192" s="27"/>
    </row>
    <row r="193" spans="1:25" ht="18" customHeight="1">
      <c r="A193" s="27">
        <v>877</v>
      </c>
      <c r="B193" s="27" t="s">
        <v>1151</v>
      </c>
      <c r="C193" s="3">
        <v>40956</v>
      </c>
      <c r="D193" s="3">
        <v>41001</v>
      </c>
      <c r="E193" s="27" t="s">
        <v>1431</v>
      </c>
      <c r="F193" s="27" t="s">
        <v>1667</v>
      </c>
      <c r="G193" s="27" t="s">
        <v>1968</v>
      </c>
      <c r="H193" s="27" t="s">
        <v>1421</v>
      </c>
      <c r="I193" s="3">
        <v>40977</v>
      </c>
      <c r="J193" s="27" t="s">
        <v>1969</v>
      </c>
      <c r="K193" s="27" t="s">
        <v>1970</v>
      </c>
      <c r="L193" s="27" t="s">
        <v>4792</v>
      </c>
      <c r="M193" s="27" t="s">
        <v>1971</v>
      </c>
      <c r="N193" s="27" t="s">
        <v>1972</v>
      </c>
      <c r="O193" s="27" t="s">
        <v>1973</v>
      </c>
      <c r="P193" s="3">
        <v>40977</v>
      </c>
      <c r="Q193" s="41" t="s">
        <v>497</v>
      </c>
      <c r="R193" s="27" t="s">
        <v>497</v>
      </c>
      <c r="S193" s="27" t="s">
        <v>10265</v>
      </c>
      <c r="T193" s="41" t="s">
        <v>4394</v>
      </c>
      <c r="U193" s="41" t="s">
        <v>497</v>
      </c>
      <c r="V193" s="3" t="s">
        <v>497</v>
      </c>
      <c r="W193" s="27"/>
      <c r="X193" s="27"/>
      <c r="Y193" s="27"/>
    </row>
    <row r="194" spans="1:25" ht="18" customHeight="1">
      <c r="A194" s="27">
        <v>878</v>
      </c>
      <c r="B194" s="27" t="s">
        <v>1247</v>
      </c>
      <c r="C194" s="3">
        <v>40956</v>
      </c>
      <c r="D194" s="3">
        <v>41136</v>
      </c>
      <c r="E194" s="27" t="s">
        <v>1431</v>
      </c>
      <c r="F194" s="27" t="s">
        <v>1432</v>
      </c>
      <c r="G194" s="27" t="s">
        <v>1974</v>
      </c>
      <c r="H194" s="27" t="s">
        <v>13672</v>
      </c>
      <c r="I194" s="3">
        <v>41251</v>
      </c>
      <c r="J194" s="27" t="s">
        <v>1975</v>
      </c>
      <c r="K194" s="27" t="s">
        <v>4246</v>
      </c>
      <c r="L194" s="27" t="s">
        <v>4793</v>
      </c>
      <c r="M194" s="27" t="s">
        <v>4247</v>
      </c>
      <c r="N194" s="27" t="s">
        <v>14040</v>
      </c>
      <c r="O194" s="27" t="s">
        <v>4096</v>
      </c>
      <c r="P194" s="3">
        <v>41264</v>
      </c>
      <c r="Q194" s="41" t="s">
        <v>5513</v>
      </c>
      <c r="R194" s="27" t="s">
        <v>13673</v>
      </c>
      <c r="S194" s="27" t="s">
        <v>10266</v>
      </c>
      <c r="T194" s="27" t="s">
        <v>4394</v>
      </c>
      <c r="U194" s="41" t="s">
        <v>15473</v>
      </c>
      <c r="V194" s="3" t="s">
        <v>497</v>
      </c>
      <c r="W194" s="27"/>
      <c r="X194" s="27"/>
      <c r="Y194" s="27"/>
    </row>
    <row r="195" spans="1:25" ht="18" customHeight="1">
      <c r="A195" s="27">
        <v>880</v>
      </c>
      <c r="B195" s="27" t="s">
        <v>1258</v>
      </c>
      <c r="C195" s="3">
        <v>40956</v>
      </c>
      <c r="D195" s="3">
        <v>41102</v>
      </c>
      <c r="E195" s="27" t="s">
        <v>1431</v>
      </c>
      <c r="F195" s="27" t="s">
        <v>1432</v>
      </c>
      <c r="G195" s="27" t="s">
        <v>1976</v>
      </c>
      <c r="H195" s="27" t="s">
        <v>6097</v>
      </c>
      <c r="I195" s="3">
        <v>41122</v>
      </c>
      <c r="J195" s="27" t="s">
        <v>1977</v>
      </c>
      <c r="K195" s="27" t="s">
        <v>4248</v>
      </c>
      <c r="L195" s="27" t="s">
        <v>4794</v>
      </c>
      <c r="M195" s="27" t="s">
        <v>4249</v>
      </c>
      <c r="N195" s="27" t="s">
        <v>6098</v>
      </c>
      <c r="O195" s="27" t="s">
        <v>6080</v>
      </c>
      <c r="P195" s="3">
        <v>41122</v>
      </c>
      <c r="Q195" s="41" t="s">
        <v>4227</v>
      </c>
      <c r="R195" s="27" t="s">
        <v>10267</v>
      </c>
      <c r="S195" s="27" t="s">
        <v>10268</v>
      </c>
      <c r="T195" s="27" t="s">
        <v>4394</v>
      </c>
      <c r="U195" s="27" t="s">
        <v>15453</v>
      </c>
      <c r="V195" s="3" t="s">
        <v>497</v>
      </c>
      <c r="W195" s="27"/>
      <c r="X195" s="27"/>
      <c r="Y195" s="27"/>
    </row>
    <row r="196" spans="1:25" ht="18" customHeight="1">
      <c r="A196" s="27">
        <v>881</v>
      </c>
      <c r="B196" s="27" t="s">
        <v>1229</v>
      </c>
      <c r="C196" s="3">
        <v>40956</v>
      </c>
      <c r="D196" s="3">
        <v>41001</v>
      </c>
      <c r="E196" s="27" t="s">
        <v>1431</v>
      </c>
      <c r="F196" s="27" t="s">
        <v>1432</v>
      </c>
      <c r="G196" s="27" t="s">
        <v>170</v>
      </c>
      <c r="H196" s="27" t="s">
        <v>1392</v>
      </c>
      <c r="I196" s="3">
        <v>40973</v>
      </c>
      <c r="J196" s="27" t="s">
        <v>1978</v>
      </c>
      <c r="K196" s="27" t="s">
        <v>1320</v>
      </c>
      <c r="L196" s="27" t="s">
        <v>4603</v>
      </c>
      <c r="M196" s="27" t="s">
        <v>1979</v>
      </c>
      <c r="N196" s="27" t="s">
        <v>1980</v>
      </c>
      <c r="O196" s="27" t="s">
        <v>1981</v>
      </c>
      <c r="P196" s="3">
        <v>40974</v>
      </c>
      <c r="Q196" s="41" t="s">
        <v>497</v>
      </c>
      <c r="R196" s="27" t="s">
        <v>497</v>
      </c>
      <c r="S196" s="27" t="s">
        <v>10269</v>
      </c>
      <c r="T196" s="41" t="s">
        <v>15449</v>
      </c>
      <c r="U196" s="41" t="s">
        <v>497</v>
      </c>
      <c r="V196" s="3" t="s">
        <v>497</v>
      </c>
      <c r="W196" s="27"/>
      <c r="X196" s="27"/>
      <c r="Y196" s="27"/>
    </row>
    <row r="197" spans="1:25" ht="18" customHeight="1">
      <c r="A197" s="27">
        <v>882</v>
      </c>
      <c r="B197" s="27" t="s">
        <v>1240</v>
      </c>
      <c r="C197" s="3">
        <v>40956</v>
      </c>
      <c r="D197" s="3">
        <v>41112</v>
      </c>
      <c r="E197" s="27" t="s">
        <v>1431</v>
      </c>
      <c r="F197" s="27" t="s">
        <v>1432</v>
      </c>
      <c r="G197" s="27" t="s">
        <v>1982</v>
      </c>
      <c r="H197" s="27" t="s">
        <v>5803</v>
      </c>
      <c r="I197" s="3">
        <v>41120</v>
      </c>
      <c r="J197" s="27" t="s">
        <v>1983</v>
      </c>
      <c r="K197" s="27" t="s">
        <v>4250</v>
      </c>
      <c r="L197" s="27" t="s">
        <v>4795</v>
      </c>
      <c r="M197" s="27" t="s">
        <v>4251</v>
      </c>
      <c r="N197" s="27" t="s">
        <v>5981</v>
      </c>
      <c r="O197" s="27" t="s">
        <v>5677</v>
      </c>
      <c r="P197" s="3">
        <v>41121</v>
      </c>
      <c r="Q197" s="41" t="s">
        <v>497</v>
      </c>
      <c r="R197" s="27" t="s">
        <v>10270</v>
      </c>
      <c r="S197" s="27" t="s">
        <v>10271</v>
      </c>
      <c r="T197" s="41" t="s">
        <v>4394</v>
      </c>
      <c r="U197" s="27" t="s">
        <v>15465</v>
      </c>
      <c r="V197" s="3" t="s">
        <v>497</v>
      </c>
      <c r="W197" s="27"/>
      <c r="X197" s="27"/>
      <c r="Y197" s="27"/>
    </row>
    <row r="198" spans="1:25" ht="18" customHeight="1">
      <c r="A198" s="27">
        <v>883</v>
      </c>
      <c r="B198" s="27" t="s">
        <v>1250</v>
      </c>
      <c r="C198" s="3">
        <v>40956</v>
      </c>
      <c r="D198" s="3">
        <v>41112</v>
      </c>
      <c r="E198" s="27" t="s">
        <v>1431</v>
      </c>
      <c r="F198" s="27" t="s">
        <v>1432</v>
      </c>
      <c r="G198" s="27" t="s">
        <v>1984</v>
      </c>
      <c r="H198" s="27" t="s">
        <v>6099</v>
      </c>
      <c r="I198" s="3">
        <v>41128</v>
      </c>
      <c r="J198" s="27" t="s">
        <v>1985</v>
      </c>
      <c r="K198" s="27" t="s">
        <v>4252</v>
      </c>
      <c r="L198" s="27" t="s">
        <v>4796</v>
      </c>
      <c r="M198" s="27" t="s">
        <v>4253</v>
      </c>
      <c r="N198" s="27" t="s">
        <v>6244</v>
      </c>
      <c r="O198" s="27" t="s">
        <v>6080</v>
      </c>
      <c r="P198" s="3">
        <v>41128</v>
      </c>
      <c r="Q198" s="41" t="s">
        <v>4227</v>
      </c>
      <c r="R198" s="27" t="s">
        <v>10272</v>
      </c>
      <c r="S198" s="27" t="s">
        <v>10273</v>
      </c>
      <c r="T198" s="27" t="s">
        <v>4394</v>
      </c>
      <c r="U198" s="27" t="s">
        <v>15474</v>
      </c>
      <c r="V198" s="3" t="s">
        <v>497</v>
      </c>
      <c r="W198" s="27"/>
      <c r="X198" s="27"/>
      <c r="Y198" s="27"/>
    </row>
    <row r="199" spans="1:25" ht="18" customHeight="1">
      <c r="A199" s="27">
        <v>884</v>
      </c>
      <c r="B199" s="27" t="s">
        <v>1261</v>
      </c>
      <c r="C199" s="3">
        <v>40956</v>
      </c>
      <c r="D199" s="3">
        <v>41112</v>
      </c>
      <c r="E199" s="27" t="s">
        <v>1431</v>
      </c>
      <c r="F199" s="27" t="s">
        <v>1432</v>
      </c>
      <c r="G199" s="27" t="s">
        <v>1986</v>
      </c>
      <c r="H199" s="27" t="s">
        <v>5744</v>
      </c>
      <c r="I199" s="3">
        <v>41117</v>
      </c>
      <c r="J199" s="27" t="s">
        <v>1987</v>
      </c>
      <c r="K199" s="27" t="s">
        <v>4254</v>
      </c>
      <c r="L199" s="27" t="s">
        <v>4797</v>
      </c>
      <c r="M199" s="27" t="s">
        <v>4255</v>
      </c>
      <c r="N199" s="27" t="s">
        <v>5804</v>
      </c>
      <c r="O199" s="27" t="s">
        <v>5003</v>
      </c>
      <c r="P199" s="3">
        <v>41120</v>
      </c>
      <c r="Q199" s="41" t="s">
        <v>497</v>
      </c>
      <c r="R199" s="27" t="s">
        <v>10274</v>
      </c>
      <c r="S199" s="27" t="s">
        <v>10275</v>
      </c>
      <c r="T199" s="41" t="s">
        <v>4394</v>
      </c>
      <c r="U199" s="27" t="s">
        <v>15474</v>
      </c>
      <c r="V199" s="3" t="s">
        <v>497</v>
      </c>
      <c r="W199" s="27"/>
      <c r="X199" s="27"/>
      <c r="Y199" s="27"/>
    </row>
    <row r="200" spans="1:25" ht="18" customHeight="1">
      <c r="A200" s="27">
        <v>885</v>
      </c>
      <c r="B200" s="27" t="s">
        <v>1233</v>
      </c>
      <c r="C200" s="3">
        <v>40956</v>
      </c>
      <c r="D200" s="3">
        <v>41112</v>
      </c>
      <c r="E200" s="27" t="s">
        <v>1431</v>
      </c>
      <c r="F200" s="27" t="s">
        <v>1432</v>
      </c>
      <c r="G200" s="27" t="s">
        <v>1988</v>
      </c>
      <c r="H200" s="27" t="s">
        <v>5584</v>
      </c>
      <c r="I200" s="3">
        <v>41137</v>
      </c>
      <c r="J200" s="27" t="s">
        <v>1989</v>
      </c>
      <c r="K200" s="27" t="s">
        <v>4256</v>
      </c>
      <c r="L200" s="27" t="s">
        <v>4798</v>
      </c>
      <c r="M200" s="27" t="s">
        <v>4257</v>
      </c>
      <c r="N200" s="27" t="s">
        <v>6706</v>
      </c>
      <c r="O200" s="27" t="s">
        <v>4306</v>
      </c>
      <c r="P200" s="3">
        <v>41141</v>
      </c>
      <c r="Q200" s="41" t="s">
        <v>4227</v>
      </c>
      <c r="R200" s="27" t="s">
        <v>10276</v>
      </c>
      <c r="S200" s="27" t="s">
        <v>10277</v>
      </c>
      <c r="T200" s="27" t="s">
        <v>4394</v>
      </c>
      <c r="U200" s="27" t="s">
        <v>497</v>
      </c>
      <c r="V200" s="3" t="s">
        <v>497</v>
      </c>
      <c r="W200" s="27"/>
      <c r="X200" s="27"/>
      <c r="Y200" s="27"/>
    </row>
    <row r="201" spans="1:25" ht="18" customHeight="1">
      <c r="A201" s="27">
        <v>901</v>
      </c>
      <c r="B201" s="27" t="s">
        <v>1243</v>
      </c>
      <c r="C201" s="3">
        <v>40956</v>
      </c>
      <c r="D201" s="3">
        <v>41112</v>
      </c>
      <c r="E201" s="27" t="s">
        <v>1431</v>
      </c>
      <c r="F201" s="27" t="s">
        <v>1432</v>
      </c>
      <c r="G201" s="27" t="s">
        <v>1990</v>
      </c>
      <c r="H201" s="27" t="s">
        <v>5672</v>
      </c>
      <c r="I201" s="3">
        <v>41123</v>
      </c>
      <c r="J201" s="27" t="s">
        <v>1991</v>
      </c>
      <c r="K201" s="27" t="s">
        <v>15801</v>
      </c>
      <c r="L201" s="27" t="s">
        <v>4799</v>
      </c>
      <c r="M201" s="27" t="s">
        <v>4258</v>
      </c>
      <c r="N201" s="27" t="s">
        <v>6100</v>
      </c>
      <c r="O201" s="27" t="s">
        <v>6080</v>
      </c>
      <c r="P201" s="3">
        <v>41124</v>
      </c>
      <c r="Q201" s="41" t="s">
        <v>15885</v>
      </c>
      <c r="R201" s="27" t="s">
        <v>10278</v>
      </c>
      <c r="S201" s="27" t="s">
        <v>10279</v>
      </c>
      <c r="T201" s="27" t="s">
        <v>4394</v>
      </c>
      <c r="U201" s="27" t="s">
        <v>15475</v>
      </c>
      <c r="V201" s="3" t="s">
        <v>497</v>
      </c>
      <c r="W201" s="27"/>
      <c r="X201" s="27"/>
      <c r="Y201" s="27"/>
    </row>
    <row r="202" spans="1:25" ht="18" customHeight="1">
      <c r="A202" s="27">
        <v>887</v>
      </c>
      <c r="B202" s="27" t="s">
        <v>1253</v>
      </c>
      <c r="C202" s="3">
        <v>40956</v>
      </c>
      <c r="D202" s="3">
        <v>41112</v>
      </c>
      <c r="E202" s="27" t="s">
        <v>1431</v>
      </c>
      <c r="F202" s="27" t="s">
        <v>1432</v>
      </c>
      <c r="G202" s="27" t="s">
        <v>1992</v>
      </c>
      <c r="H202" s="27" t="s">
        <v>8306</v>
      </c>
      <c r="I202" s="3">
        <v>41178</v>
      </c>
      <c r="J202" s="27" t="s">
        <v>1993</v>
      </c>
      <c r="K202" s="27" t="s">
        <v>8307</v>
      </c>
      <c r="L202" s="27" t="s">
        <v>4800</v>
      </c>
      <c r="M202" s="27" t="s">
        <v>1994</v>
      </c>
      <c r="N202" s="27" t="s">
        <v>8308</v>
      </c>
      <c r="O202" s="27" t="s">
        <v>497</v>
      </c>
      <c r="P202" s="3">
        <v>41185</v>
      </c>
      <c r="Q202" s="41" t="s">
        <v>3375</v>
      </c>
      <c r="R202" s="27" t="s">
        <v>10280</v>
      </c>
      <c r="S202" s="27" t="s">
        <v>10281</v>
      </c>
      <c r="T202" s="27" t="s">
        <v>4394</v>
      </c>
      <c r="U202" s="27" t="s">
        <v>497</v>
      </c>
      <c r="V202" s="3" t="s">
        <v>497</v>
      </c>
      <c r="W202" s="27"/>
      <c r="X202" s="27"/>
      <c r="Y202" s="27"/>
    </row>
    <row r="203" spans="1:25" ht="18" customHeight="1">
      <c r="A203" s="27">
        <v>888</v>
      </c>
      <c r="B203" s="27" t="s">
        <v>1224</v>
      </c>
      <c r="C203" s="3">
        <v>40956</v>
      </c>
      <c r="D203" s="3">
        <v>41113</v>
      </c>
      <c r="E203" s="27" t="s">
        <v>1431</v>
      </c>
      <c r="F203" s="27" t="s">
        <v>1432</v>
      </c>
      <c r="G203" s="27" t="s">
        <v>1995</v>
      </c>
      <c r="H203" s="27" t="s">
        <v>7299</v>
      </c>
      <c r="I203" s="3">
        <v>41157</v>
      </c>
      <c r="J203" s="27" t="s">
        <v>1996</v>
      </c>
      <c r="K203" s="27" t="s">
        <v>5134</v>
      </c>
      <c r="L203" s="27" t="s">
        <v>4801</v>
      </c>
      <c r="M203" s="27" t="s">
        <v>1997</v>
      </c>
      <c r="N203" s="27" t="s">
        <v>7393</v>
      </c>
      <c r="O203" s="27" t="s">
        <v>2577</v>
      </c>
      <c r="P203" s="3">
        <v>41157</v>
      </c>
      <c r="Q203" s="41" t="s">
        <v>497</v>
      </c>
      <c r="R203" s="27" t="s">
        <v>10282</v>
      </c>
      <c r="S203" s="27" t="s">
        <v>10283</v>
      </c>
      <c r="T203" s="41" t="s">
        <v>4394</v>
      </c>
      <c r="U203" s="27" t="s">
        <v>15476</v>
      </c>
      <c r="V203" s="3" t="s">
        <v>497</v>
      </c>
      <c r="W203" s="27"/>
      <c r="X203" s="27"/>
      <c r="Y203" s="27"/>
    </row>
    <row r="204" spans="1:25" ht="18" customHeight="1">
      <c r="A204" s="27">
        <v>889</v>
      </c>
      <c r="B204" s="27" t="s">
        <v>1235</v>
      </c>
      <c r="C204" s="3">
        <v>40976</v>
      </c>
      <c r="D204" s="3">
        <v>41021</v>
      </c>
      <c r="E204" s="27" t="s">
        <v>1431</v>
      </c>
      <c r="F204" s="27" t="s">
        <v>1432</v>
      </c>
      <c r="G204" s="27" t="s">
        <v>1998</v>
      </c>
      <c r="H204" s="27" t="s">
        <v>2144</v>
      </c>
      <c r="I204" s="3">
        <v>40982</v>
      </c>
      <c r="J204" s="27" t="s">
        <v>1404</v>
      </c>
      <c r="K204" s="27" t="s">
        <v>1999</v>
      </c>
      <c r="L204" s="27" t="s">
        <v>4802</v>
      </c>
      <c r="M204" s="27" t="s">
        <v>1405</v>
      </c>
      <c r="N204" s="27" t="s">
        <v>2145</v>
      </c>
      <c r="O204" s="27" t="s">
        <v>2146</v>
      </c>
      <c r="P204" s="3">
        <v>40983</v>
      </c>
      <c r="Q204" s="27" t="s">
        <v>2000</v>
      </c>
      <c r="R204" s="27" t="s">
        <v>10284</v>
      </c>
      <c r="S204" s="27" t="s">
        <v>10285</v>
      </c>
      <c r="T204" s="27" t="s">
        <v>4394</v>
      </c>
      <c r="U204" s="27" t="s">
        <v>497</v>
      </c>
      <c r="V204" s="3" t="s">
        <v>497</v>
      </c>
      <c r="W204" s="27"/>
      <c r="X204" s="27"/>
      <c r="Y204" s="27"/>
    </row>
    <row r="205" spans="1:25" ht="18" customHeight="1">
      <c r="A205" s="27">
        <v>890</v>
      </c>
      <c r="B205" s="27" t="s">
        <v>1245</v>
      </c>
      <c r="C205" s="3">
        <v>40956</v>
      </c>
      <c r="D205" s="3">
        <v>41112</v>
      </c>
      <c r="E205" s="27" t="s">
        <v>1431</v>
      </c>
      <c r="F205" s="27" t="s">
        <v>1432</v>
      </c>
      <c r="G205" s="27" t="s">
        <v>2001</v>
      </c>
      <c r="H205" s="27" t="s">
        <v>6707</v>
      </c>
      <c r="I205" s="3">
        <v>41138</v>
      </c>
      <c r="J205" s="27" t="s">
        <v>2002</v>
      </c>
      <c r="K205" s="27" t="s">
        <v>6708</v>
      </c>
      <c r="L205" s="27" t="s">
        <v>4803</v>
      </c>
      <c r="M205" s="27" t="s">
        <v>2003</v>
      </c>
      <c r="N205" s="27" t="s">
        <v>6709</v>
      </c>
      <c r="O205" s="27" t="s">
        <v>5976</v>
      </c>
      <c r="P205" s="3">
        <v>41138</v>
      </c>
      <c r="Q205" s="41" t="s">
        <v>3376</v>
      </c>
      <c r="R205" s="27" t="s">
        <v>10286</v>
      </c>
      <c r="S205" s="27" t="s">
        <v>10287</v>
      </c>
      <c r="T205" s="27" t="s">
        <v>4394</v>
      </c>
      <c r="U205" s="27" t="s">
        <v>497</v>
      </c>
      <c r="V205" s="3" t="s">
        <v>497</v>
      </c>
      <c r="W205" s="27"/>
      <c r="X205" s="27"/>
      <c r="Y205" s="27"/>
    </row>
    <row r="206" spans="1:25" ht="18" customHeight="1">
      <c r="A206" s="27">
        <v>891</v>
      </c>
      <c r="B206" s="27" t="s">
        <v>1255</v>
      </c>
      <c r="C206" s="3">
        <v>40956</v>
      </c>
      <c r="D206" s="3">
        <v>41112</v>
      </c>
      <c r="E206" s="27" t="s">
        <v>1431</v>
      </c>
      <c r="F206" s="27" t="s">
        <v>1432</v>
      </c>
      <c r="G206" s="27" t="s">
        <v>2004</v>
      </c>
      <c r="H206" s="27" t="s">
        <v>9775</v>
      </c>
      <c r="I206" s="3">
        <v>41162</v>
      </c>
      <c r="J206" s="27" t="s">
        <v>2005</v>
      </c>
      <c r="K206" s="27" t="s">
        <v>2006</v>
      </c>
      <c r="L206" s="27" t="s">
        <v>4804</v>
      </c>
      <c r="M206" s="27" t="s">
        <v>2007</v>
      </c>
      <c r="N206" s="27" t="s">
        <v>9776</v>
      </c>
      <c r="O206" s="27" t="s">
        <v>6071</v>
      </c>
      <c r="P206" s="3">
        <v>41235</v>
      </c>
      <c r="Q206" s="41" t="s">
        <v>3368</v>
      </c>
      <c r="R206" s="27" t="s">
        <v>10288</v>
      </c>
      <c r="S206" s="27" t="s">
        <v>10289</v>
      </c>
      <c r="T206" s="27" t="s">
        <v>4394</v>
      </c>
      <c r="U206" s="27" t="s">
        <v>15477</v>
      </c>
      <c r="V206" s="3" t="s">
        <v>497</v>
      </c>
      <c r="W206" s="27"/>
      <c r="X206" s="27"/>
      <c r="Y206" s="27"/>
    </row>
    <row r="207" spans="1:25" ht="18" customHeight="1">
      <c r="A207" s="27">
        <v>892</v>
      </c>
      <c r="B207" s="27" t="s">
        <v>1226</v>
      </c>
      <c r="C207" s="3">
        <v>40956</v>
      </c>
      <c r="D207" s="3">
        <v>41112</v>
      </c>
      <c r="E207" s="27" t="s">
        <v>1431</v>
      </c>
      <c r="F207" s="27" t="s">
        <v>1432</v>
      </c>
      <c r="G207" s="27" t="s">
        <v>2008</v>
      </c>
      <c r="H207" s="27" t="s">
        <v>12570</v>
      </c>
      <c r="I207" s="3">
        <v>41169</v>
      </c>
      <c r="J207" s="27" t="s">
        <v>2009</v>
      </c>
      <c r="K207" s="27" t="s">
        <v>2010</v>
      </c>
      <c r="L207" s="27" t="s">
        <v>4805</v>
      </c>
      <c r="M207" s="27" t="s">
        <v>2011</v>
      </c>
      <c r="N207" s="27" t="s">
        <v>12571</v>
      </c>
      <c r="O207" s="27" t="s">
        <v>5003</v>
      </c>
      <c r="P207" s="3">
        <v>41254</v>
      </c>
      <c r="Q207" s="41" t="s">
        <v>3373</v>
      </c>
      <c r="R207" s="27" t="s">
        <v>12572</v>
      </c>
      <c r="S207" s="27" t="s">
        <v>10290</v>
      </c>
      <c r="T207" s="27" t="s">
        <v>15449</v>
      </c>
      <c r="U207" s="27" t="s">
        <v>15478</v>
      </c>
      <c r="V207" s="3" t="s">
        <v>497</v>
      </c>
      <c r="W207" s="27"/>
      <c r="X207" s="27"/>
      <c r="Y207" s="27"/>
    </row>
    <row r="208" spans="1:25" ht="18" customHeight="1">
      <c r="A208" s="27">
        <v>893</v>
      </c>
      <c r="B208" s="27" t="s">
        <v>1238</v>
      </c>
      <c r="C208" s="3">
        <v>40956</v>
      </c>
      <c r="D208" s="3">
        <v>41102</v>
      </c>
      <c r="E208" s="27" t="s">
        <v>1431</v>
      </c>
      <c r="F208" s="27" t="s">
        <v>1432</v>
      </c>
      <c r="G208" s="27" t="s">
        <v>2012</v>
      </c>
      <c r="H208" s="27" t="s">
        <v>10291</v>
      </c>
      <c r="I208" s="3">
        <v>41169</v>
      </c>
      <c r="J208" s="27" t="s">
        <v>2013</v>
      </c>
      <c r="K208" s="27" t="s">
        <v>5135</v>
      </c>
      <c r="L208" s="27" t="s">
        <v>4806</v>
      </c>
      <c r="M208" s="27" t="s">
        <v>1385</v>
      </c>
      <c r="N208" s="27" t="s">
        <v>10292</v>
      </c>
      <c r="O208" s="27" t="s">
        <v>9719</v>
      </c>
      <c r="P208" s="3">
        <v>41242</v>
      </c>
      <c r="Q208" s="27" t="s">
        <v>2316</v>
      </c>
      <c r="R208" s="27" t="s">
        <v>10293</v>
      </c>
      <c r="S208" s="27" t="s">
        <v>10294</v>
      </c>
      <c r="T208" s="27" t="s">
        <v>15449</v>
      </c>
      <c r="U208" s="27" t="s">
        <v>15479</v>
      </c>
      <c r="V208" s="3" t="s">
        <v>497</v>
      </c>
      <c r="W208" s="27"/>
      <c r="X208" s="27"/>
      <c r="Y208" s="27"/>
    </row>
    <row r="209" spans="1:25" ht="18" customHeight="1">
      <c r="A209" s="27">
        <v>894</v>
      </c>
      <c r="B209" s="27" t="s">
        <v>1418</v>
      </c>
      <c r="C209" s="3">
        <v>40956</v>
      </c>
      <c r="D209" s="3">
        <v>41001</v>
      </c>
      <c r="E209" s="27" t="s">
        <v>1431</v>
      </c>
      <c r="F209" s="27" t="s">
        <v>1667</v>
      </c>
      <c r="G209" s="27" t="s">
        <v>2014</v>
      </c>
      <c r="H209" s="27" t="s">
        <v>1376</v>
      </c>
      <c r="I209" s="3">
        <v>40969</v>
      </c>
      <c r="J209" s="27" t="s">
        <v>2015</v>
      </c>
      <c r="K209" s="27" t="s">
        <v>1377</v>
      </c>
      <c r="L209" s="27" t="s">
        <v>4807</v>
      </c>
      <c r="M209" s="27" t="s">
        <v>2016</v>
      </c>
      <c r="N209" s="27" t="s">
        <v>2017</v>
      </c>
      <c r="O209" s="27" t="s">
        <v>2018</v>
      </c>
      <c r="P209" s="3">
        <v>40970</v>
      </c>
      <c r="Q209" s="41" t="s">
        <v>497</v>
      </c>
      <c r="R209" s="27" t="s">
        <v>497</v>
      </c>
      <c r="S209" s="27" t="s">
        <v>10295</v>
      </c>
      <c r="T209" s="27" t="s">
        <v>15449</v>
      </c>
      <c r="U209" s="27" t="s">
        <v>497</v>
      </c>
      <c r="V209" s="3" t="s">
        <v>497</v>
      </c>
      <c r="W209" s="27"/>
      <c r="X209" s="27"/>
      <c r="Y209" s="27"/>
    </row>
    <row r="210" spans="1:25" ht="18" customHeight="1">
      <c r="A210" s="27">
        <v>895</v>
      </c>
      <c r="B210" s="27" t="s">
        <v>1257</v>
      </c>
      <c r="C210" s="3">
        <v>40956</v>
      </c>
      <c r="D210" s="3">
        <v>41001</v>
      </c>
      <c r="E210" s="27" t="s">
        <v>1431</v>
      </c>
      <c r="F210" s="27" t="s">
        <v>1432</v>
      </c>
      <c r="G210" s="27" t="s">
        <v>2019</v>
      </c>
      <c r="H210" s="27" t="s">
        <v>1383</v>
      </c>
      <c r="I210" s="3">
        <v>40970</v>
      </c>
      <c r="J210" s="27" t="s">
        <v>2020</v>
      </c>
      <c r="K210" s="27" t="s">
        <v>1384</v>
      </c>
      <c r="L210" s="27" t="s">
        <v>4808</v>
      </c>
      <c r="M210" s="27" t="s">
        <v>2021</v>
      </c>
      <c r="N210" s="27" t="s">
        <v>393</v>
      </c>
      <c r="O210" s="27" t="s">
        <v>1452</v>
      </c>
      <c r="P210" s="3">
        <v>40970</v>
      </c>
      <c r="Q210" s="41" t="s">
        <v>497</v>
      </c>
      <c r="R210" s="27" t="s">
        <v>497</v>
      </c>
      <c r="S210" s="27" t="s">
        <v>10296</v>
      </c>
      <c r="T210" s="41" t="s">
        <v>4394</v>
      </c>
      <c r="U210" s="41" t="s">
        <v>497</v>
      </c>
      <c r="V210" s="3" t="s">
        <v>497</v>
      </c>
      <c r="W210" s="27"/>
      <c r="X210" s="27"/>
      <c r="Y210" s="27"/>
    </row>
    <row r="211" spans="1:25" ht="18" customHeight="1">
      <c r="A211" s="27" t="s">
        <v>2165</v>
      </c>
      <c r="B211" s="27" t="s">
        <v>1228</v>
      </c>
      <c r="C211" s="3">
        <v>40956</v>
      </c>
      <c r="D211" s="3">
        <v>41001</v>
      </c>
      <c r="E211" s="27" t="s">
        <v>1581</v>
      </c>
      <c r="F211" s="27" t="s">
        <v>1432</v>
      </c>
      <c r="G211" s="27" t="s">
        <v>2022</v>
      </c>
      <c r="H211" s="27" t="s">
        <v>497</v>
      </c>
      <c r="I211" s="27" t="s">
        <v>497</v>
      </c>
      <c r="J211" s="27" t="s">
        <v>2023</v>
      </c>
      <c r="K211" s="27" t="s">
        <v>1318</v>
      </c>
      <c r="L211" s="27" t="s">
        <v>4809</v>
      </c>
      <c r="M211" s="27" t="s">
        <v>2024</v>
      </c>
      <c r="N211" s="27" t="s">
        <v>497</v>
      </c>
      <c r="O211" s="27" t="s">
        <v>497</v>
      </c>
      <c r="P211" s="27" t="s">
        <v>497</v>
      </c>
      <c r="Q211" s="41" t="s">
        <v>497</v>
      </c>
      <c r="R211" s="27" t="s">
        <v>497</v>
      </c>
      <c r="S211" s="27" t="s">
        <v>10297</v>
      </c>
      <c r="T211" s="41" t="s">
        <v>15449</v>
      </c>
      <c r="U211" s="41" t="s">
        <v>497</v>
      </c>
      <c r="V211" s="3" t="s">
        <v>497</v>
      </c>
      <c r="W211" s="27"/>
      <c r="X211" s="27"/>
      <c r="Y211" s="27"/>
    </row>
    <row r="212" spans="1:25" ht="18" customHeight="1">
      <c r="A212" s="27">
        <v>897</v>
      </c>
      <c r="B212" s="27" t="s">
        <v>1239</v>
      </c>
      <c r="C212" s="3">
        <v>40956</v>
      </c>
      <c r="D212" s="3">
        <v>41112</v>
      </c>
      <c r="E212" s="27" t="s">
        <v>1431</v>
      </c>
      <c r="F212" s="27" t="s">
        <v>1432</v>
      </c>
      <c r="G212" s="27" t="s">
        <v>2025</v>
      </c>
      <c r="H212" s="27" t="s">
        <v>6245</v>
      </c>
      <c r="I212" s="3">
        <v>41143</v>
      </c>
      <c r="J212" s="27" t="s">
        <v>2026</v>
      </c>
      <c r="K212" s="27" t="s">
        <v>4259</v>
      </c>
      <c r="L212" s="27" t="s">
        <v>4810</v>
      </c>
      <c r="M212" s="27" t="s">
        <v>4260</v>
      </c>
      <c r="N212" s="27" t="s">
        <v>6949</v>
      </c>
      <c r="O212" s="27" t="s">
        <v>6234</v>
      </c>
      <c r="P212" s="3">
        <v>41143</v>
      </c>
      <c r="Q212" s="41" t="s">
        <v>15886</v>
      </c>
      <c r="R212" s="27" t="s">
        <v>10298</v>
      </c>
      <c r="S212" s="27" t="s">
        <v>10299</v>
      </c>
      <c r="T212" s="27" t="s">
        <v>4394</v>
      </c>
      <c r="U212" s="27" t="s">
        <v>497</v>
      </c>
      <c r="V212" s="3" t="s">
        <v>497</v>
      </c>
      <c r="W212" s="27"/>
      <c r="X212" s="27"/>
      <c r="Y212" s="27"/>
    </row>
    <row r="213" spans="1:25" ht="18" customHeight="1">
      <c r="A213" s="27">
        <v>898</v>
      </c>
      <c r="B213" s="27" t="s">
        <v>1249</v>
      </c>
      <c r="C213" s="3">
        <v>40956</v>
      </c>
      <c r="D213" s="3">
        <v>41112</v>
      </c>
      <c r="E213" s="27" t="s">
        <v>1431</v>
      </c>
      <c r="F213" s="27" t="s">
        <v>1432</v>
      </c>
      <c r="G213" s="27" t="s">
        <v>2028</v>
      </c>
      <c r="H213" s="27" t="s">
        <v>13674</v>
      </c>
      <c r="I213" s="3">
        <v>41152</v>
      </c>
      <c r="J213" s="27" t="s">
        <v>2029</v>
      </c>
      <c r="K213" s="27" t="s">
        <v>5136</v>
      </c>
      <c r="L213" s="27" t="s">
        <v>4811</v>
      </c>
      <c r="M213" s="27" t="s">
        <v>4261</v>
      </c>
      <c r="N213" s="27" t="s">
        <v>13675</v>
      </c>
      <c r="O213" s="27" t="s">
        <v>5003</v>
      </c>
      <c r="P213" s="3">
        <v>41261</v>
      </c>
      <c r="Q213" s="41" t="s">
        <v>497</v>
      </c>
      <c r="R213" s="27" t="s">
        <v>13676</v>
      </c>
      <c r="S213" s="27" t="s">
        <v>10300</v>
      </c>
      <c r="T213" s="41" t="s">
        <v>4394</v>
      </c>
      <c r="U213" s="41" t="s">
        <v>15480</v>
      </c>
      <c r="V213" s="3" t="s">
        <v>497</v>
      </c>
      <c r="W213" s="27"/>
      <c r="X213" s="27"/>
      <c r="Y213" s="27"/>
    </row>
    <row r="214" spans="1:25" ht="18" customHeight="1">
      <c r="A214" s="27">
        <v>899</v>
      </c>
      <c r="B214" s="27" t="s">
        <v>1231</v>
      </c>
      <c r="C214" s="3">
        <v>40956</v>
      </c>
      <c r="D214" s="3">
        <v>41001</v>
      </c>
      <c r="E214" s="27" t="s">
        <v>1431</v>
      </c>
      <c r="F214" s="27" t="s">
        <v>1432</v>
      </c>
      <c r="G214" s="27" t="s">
        <v>2031</v>
      </c>
      <c r="H214" s="27" t="s">
        <v>2032</v>
      </c>
      <c r="I214" s="3">
        <v>40982</v>
      </c>
      <c r="J214" s="27" t="s">
        <v>2033</v>
      </c>
      <c r="K214" s="27" t="s">
        <v>1317</v>
      </c>
      <c r="L214" s="27" t="s">
        <v>4812</v>
      </c>
      <c r="M214" s="27" t="s">
        <v>2034</v>
      </c>
      <c r="N214" s="27" t="s">
        <v>2147</v>
      </c>
      <c r="O214" s="27" t="s">
        <v>1461</v>
      </c>
      <c r="P214" s="3">
        <v>40982</v>
      </c>
      <c r="Q214" s="27" t="s">
        <v>2110</v>
      </c>
      <c r="R214" s="27" t="s">
        <v>497</v>
      </c>
      <c r="S214" s="27" t="s">
        <v>10301</v>
      </c>
      <c r="T214" s="27" t="s">
        <v>4394</v>
      </c>
      <c r="U214" s="41" t="s">
        <v>497</v>
      </c>
      <c r="V214" s="3" t="s">
        <v>497</v>
      </c>
      <c r="W214" s="27"/>
      <c r="X214" s="27"/>
      <c r="Y214" s="27"/>
    </row>
    <row r="215" spans="1:25" ht="18" customHeight="1">
      <c r="A215" s="27">
        <v>900</v>
      </c>
      <c r="B215" s="27" t="s">
        <v>1242</v>
      </c>
      <c r="C215" s="3">
        <v>40956</v>
      </c>
      <c r="D215" s="3">
        <v>41001</v>
      </c>
      <c r="E215" s="27" t="s">
        <v>1431</v>
      </c>
      <c r="F215" s="27" t="s">
        <v>1432</v>
      </c>
      <c r="G215" s="27" t="s">
        <v>2035</v>
      </c>
      <c r="H215" s="27" t="s">
        <v>2415</v>
      </c>
      <c r="I215" s="3">
        <v>41002</v>
      </c>
      <c r="J215" s="27" t="s">
        <v>2036</v>
      </c>
      <c r="K215" s="27" t="s">
        <v>2037</v>
      </c>
      <c r="L215" s="27" t="s">
        <v>4813</v>
      </c>
      <c r="M215" s="27" t="s">
        <v>2038</v>
      </c>
      <c r="N215" s="27" t="s">
        <v>2421</v>
      </c>
      <c r="O215" s="27" t="s">
        <v>1560</v>
      </c>
      <c r="P215" s="3">
        <v>41002</v>
      </c>
      <c r="Q215" s="41" t="s">
        <v>3369</v>
      </c>
      <c r="R215" s="27" t="s">
        <v>10302</v>
      </c>
      <c r="S215" s="27" t="s">
        <v>10303</v>
      </c>
      <c r="T215" s="27" t="s">
        <v>4394</v>
      </c>
      <c r="U215" s="41" t="s">
        <v>497</v>
      </c>
      <c r="V215" s="3" t="s">
        <v>497</v>
      </c>
      <c r="W215" s="27"/>
      <c r="X215" s="27"/>
      <c r="Y215" s="27"/>
    </row>
    <row r="216" spans="1:25" ht="18" customHeight="1">
      <c r="A216" s="27">
        <v>902</v>
      </c>
      <c r="B216" s="27" t="s">
        <v>1252</v>
      </c>
      <c r="C216" s="3">
        <v>40956</v>
      </c>
      <c r="D216" s="3">
        <v>41112</v>
      </c>
      <c r="E216" s="27" t="s">
        <v>1431</v>
      </c>
      <c r="F216" s="27" t="s">
        <v>1432</v>
      </c>
      <c r="G216" s="27" t="s">
        <v>2039</v>
      </c>
      <c r="H216" s="27" t="s">
        <v>5745</v>
      </c>
      <c r="I216" s="3">
        <v>41117</v>
      </c>
      <c r="J216" s="27" t="s">
        <v>2040</v>
      </c>
      <c r="K216" s="27" t="s">
        <v>4262</v>
      </c>
      <c r="L216" s="27" t="s">
        <v>4814</v>
      </c>
      <c r="M216" s="27" t="s">
        <v>4263</v>
      </c>
      <c r="N216" s="27" t="s">
        <v>5805</v>
      </c>
      <c r="O216" s="27" t="s">
        <v>2598</v>
      </c>
      <c r="P216" s="3">
        <v>41120</v>
      </c>
      <c r="Q216" s="41" t="s">
        <v>497</v>
      </c>
      <c r="R216" s="27" t="s">
        <v>10304</v>
      </c>
      <c r="S216" s="27" t="s">
        <v>10305</v>
      </c>
      <c r="T216" s="41" t="s">
        <v>4394</v>
      </c>
      <c r="U216" s="41" t="s">
        <v>497</v>
      </c>
      <c r="V216" s="3" t="s">
        <v>497</v>
      </c>
      <c r="W216" s="27"/>
      <c r="X216" s="27"/>
      <c r="Y216" s="27"/>
    </row>
    <row r="217" spans="1:25" ht="18" customHeight="1">
      <c r="A217" s="27">
        <v>903</v>
      </c>
      <c r="B217" s="27" t="s">
        <v>1223</v>
      </c>
      <c r="C217" s="3">
        <v>40956</v>
      </c>
      <c r="D217" s="3">
        <v>41113</v>
      </c>
      <c r="E217" s="27" t="s">
        <v>1431</v>
      </c>
      <c r="F217" s="27" t="s">
        <v>1432</v>
      </c>
      <c r="G217" s="27" t="s">
        <v>2041</v>
      </c>
      <c r="H217" s="27" t="s">
        <v>6950</v>
      </c>
      <c r="I217" s="3">
        <v>41144</v>
      </c>
      <c r="J217" s="27" t="s">
        <v>2042</v>
      </c>
      <c r="K217" s="27" t="s">
        <v>4264</v>
      </c>
      <c r="L217" s="27" t="s">
        <v>4815</v>
      </c>
      <c r="M217" s="27" t="s">
        <v>4265</v>
      </c>
      <c r="N217" s="27" t="s">
        <v>6951</v>
      </c>
      <c r="O217" s="27" t="s">
        <v>6086</v>
      </c>
      <c r="P217" s="3">
        <v>41152</v>
      </c>
      <c r="Q217" s="41" t="s">
        <v>4227</v>
      </c>
      <c r="R217" s="27" t="s">
        <v>10306</v>
      </c>
      <c r="S217" s="27" t="s">
        <v>10307</v>
      </c>
      <c r="T217" s="27" t="s">
        <v>4394</v>
      </c>
      <c r="U217" s="27" t="s">
        <v>4443</v>
      </c>
      <c r="V217" s="3" t="s">
        <v>497</v>
      </c>
      <c r="W217" s="27"/>
      <c r="X217" s="27"/>
      <c r="Y217" s="27"/>
    </row>
    <row r="218" spans="1:25" ht="18" customHeight="1">
      <c r="A218" s="27">
        <v>904</v>
      </c>
      <c r="B218" s="27" t="s">
        <v>1234</v>
      </c>
      <c r="C218" s="3">
        <v>40956</v>
      </c>
      <c r="D218" s="3">
        <v>41112</v>
      </c>
      <c r="E218" s="27" t="s">
        <v>1431</v>
      </c>
      <c r="F218" s="27" t="s">
        <v>1432</v>
      </c>
      <c r="G218" s="27" t="s">
        <v>2043</v>
      </c>
      <c r="H218" s="27" t="s">
        <v>5585</v>
      </c>
      <c r="I218" s="3">
        <v>41143</v>
      </c>
      <c r="J218" s="27" t="s">
        <v>2044</v>
      </c>
      <c r="K218" s="27" t="s">
        <v>2045</v>
      </c>
      <c r="L218" s="27" t="s">
        <v>4816</v>
      </c>
      <c r="M218" s="27" t="s">
        <v>2046</v>
      </c>
      <c r="N218" s="27" t="s">
        <v>10308</v>
      </c>
      <c r="O218" s="27" t="s">
        <v>8754</v>
      </c>
      <c r="P218" s="3">
        <v>41242</v>
      </c>
      <c r="Q218" s="41" t="s">
        <v>4227</v>
      </c>
      <c r="R218" s="27" t="s">
        <v>10309</v>
      </c>
      <c r="S218" s="27" t="s">
        <v>10310</v>
      </c>
      <c r="T218" s="27" t="s">
        <v>4394</v>
      </c>
      <c r="U218" s="27" t="s">
        <v>15481</v>
      </c>
      <c r="V218" s="3" t="s">
        <v>497</v>
      </c>
      <c r="W218" s="27"/>
      <c r="X218" s="27"/>
      <c r="Y218" s="27"/>
    </row>
    <row r="219" spans="1:25" ht="18" customHeight="1">
      <c r="A219" s="27">
        <v>905</v>
      </c>
      <c r="B219" s="27" t="s">
        <v>1244</v>
      </c>
      <c r="C219" s="3">
        <v>40956</v>
      </c>
      <c r="D219" s="3">
        <v>41112</v>
      </c>
      <c r="E219" s="27" t="s">
        <v>1431</v>
      </c>
      <c r="F219" s="27" t="s">
        <v>1432</v>
      </c>
      <c r="G219" s="27" t="s">
        <v>2047</v>
      </c>
      <c r="H219" s="27" t="s">
        <v>5586</v>
      </c>
      <c r="I219" s="3">
        <v>41109</v>
      </c>
      <c r="J219" s="27" t="s">
        <v>2048</v>
      </c>
      <c r="K219" s="27" t="s">
        <v>4266</v>
      </c>
      <c r="L219" s="27" t="s">
        <v>4817</v>
      </c>
      <c r="M219" s="27" t="s">
        <v>4267</v>
      </c>
      <c r="N219" s="27" t="s">
        <v>5587</v>
      </c>
      <c r="O219" s="27" t="s">
        <v>4306</v>
      </c>
      <c r="P219" s="3">
        <v>41110</v>
      </c>
      <c r="Q219" s="41" t="s">
        <v>4227</v>
      </c>
      <c r="R219" s="27" t="s">
        <v>10311</v>
      </c>
      <c r="S219" s="27" t="s">
        <v>10312</v>
      </c>
      <c r="T219" s="27" t="s">
        <v>4394</v>
      </c>
      <c r="U219" s="27" t="s">
        <v>15453</v>
      </c>
      <c r="V219" s="3" t="s">
        <v>497</v>
      </c>
      <c r="W219" s="27"/>
      <c r="X219" s="27"/>
      <c r="Y219" s="27"/>
    </row>
    <row r="220" spans="1:25" ht="18" customHeight="1">
      <c r="A220" s="27">
        <v>906</v>
      </c>
      <c r="B220" s="27" t="s">
        <v>1254</v>
      </c>
      <c r="C220" s="3">
        <v>40956</v>
      </c>
      <c r="D220" s="3">
        <v>41112</v>
      </c>
      <c r="E220" s="27" t="s">
        <v>1431</v>
      </c>
      <c r="F220" s="27" t="s">
        <v>1432</v>
      </c>
      <c r="G220" s="27" t="s">
        <v>2050</v>
      </c>
      <c r="H220" s="27" t="s">
        <v>5588</v>
      </c>
      <c r="I220" s="3">
        <v>41152</v>
      </c>
      <c r="J220" s="27" t="s">
        <v>2051</v>
      </c>
      <c r="K220" s="27" t="s">
        <v>4268</v>
      </c>
      <c r="L220" s="27" t="s">
        <v>4818</v>
      </c>
      <c r="M220" s="27" t="s">
        <v>2052</v>
      </c>
      <c r="N220" s="27" t="s">
        <v>12449</v>
      </c>
      <c r="O220" s="27" t="s">
        <v>12450</v>
      </c>
      <c r="P220" s="3">
        <v>41249</v>
      </c>
      <c r="Q220" s="41" t="s">
        <v>497</v>
      </c>
      <c r="R220" s="27" t="s">
        <v>12451</v>
      </c>
      <c r="S220" s="27" t="s">
        <v>10314</v>
      </c>
      <c r="T220" s="41" t="s">
        <v>15449</v>
      </c>
      <c r="U220" s="27" t="s">
        <v>15482</v>
      </c>
      <c r="V220" s="3" t="s">
        <v>497</v>
      </c>
      <c r="W220" s="27"/>
      <c r="X220" s="27"/>
      <c r="Y220" s="27"/>
    </row>
    <row r="221" spans="1:25" ht="18" customHeight="1">
      <c r="A221" s="27">
        <v>907</v>
      </c>
      <c r="B221" s="27" t="s">
        <v>1225</v>
      </c>
      <c r="C221" s="3">
        <v>40956</v>
      </c>
      <c r="D221" s="3">
        <v>41103</v>
      </c>
      <c r="E221" s="27" t="s">
        <v>1431</v>
      </c>
      <c r="F221" s="27" t="s">
        <v>1432</v>
      </c>
      <c r="G221" s="27" t="s">
        <v>2053</v>
      </c>
      <c r="H221" s="27" t="s">
        <v>5673</v>
      </c>
      <c r="I221" s="3">
        <v>41143</v>
      </c>
      <c r="J221" s="27" t="s">
        <v>2054</v>
      </c>
      <c r="K221" s="27" t="s">
        <v>4269</v>
      </c>
      <c r="L221" s="27" t="s">
        <v>4819</v>
      </c>
      <c r="M221" s="27" t="s">
        <v>4270</v>
      </c>
      <c r="N221" s="27" t="s">
        <v>6617</v>
      </c>
      <c r="O221" s="27" t="s">
        <v>6595</v>
      </c>
      <c r="P221" s="3">
        <v>41135</v>
      </c>
      <c r="Q221" s="41" t="s">
        <v>497</v>
      </c>
      <c r="R221" s="27" t="s">
        <v>10315</v>
      </c>
      <c r="S221" s="27" t="s">
        <v>10316</v>
      </c>
      <c r="T221" s="41" t="s">
        <v>4394</v>
      </c>
      <c r="U221" s="27" t="s">
        <v>15483</v>
      </c>
      <c r="V221" s="3" t="s">
        <v>497</v>
      </c>
      <c r="W221" s="27"/>
      <c r="X221" s="27"/>
      <c r="Y221" s="27"/>
    </row>
    <row r="222" spans="1:25" ht="18" customHeight="1">
      <c r="A222" s="27">
        <v>908</v>
      </c>
      <c r="B222" s="27" t="s">
        <v>1237</v>
      </c>
      <c r="C222" s="3">
        <v>40956</v>
      </c>
      <c r="D222" s="3">
        <v>41112</v>
      </c>
      <c r="E222" s="27" t="s">
        <v>1431</v>
      </c>
      <c r="F222" s="27" t="s">
        <v>1432</v>
      </c>
      <c r="G222" s="27" t="s">
        <v>2055</v>
      </c>
      <c r="H222" s="27" t="s">
        <v>5982</v>
      </c>
      <c r="I222" s="3">
        <v>41120</v>
      </c>
      <c r="J222" s="27" t="s">
        <v>2056</v>
      </c>
      <c r="K222" s="27" t="s">
        <v>4271</v>
      </c>
      <c r="L222" s="27" t="s">
        <v>4820</v>
      </c>
      <c r="M222" s="27" t="s">
        <v>4272</v>
      </c>
      <c r="N222" s="27" t="s">
        <v>5983</v>
      </c>
      <c r="O222" s="27" t="s">
        <v>5677</v>
      </c>
      <c r="P222" s="3">
        <v>41121</v>
      </c>
      <c r="Q222" s="41" t="s">
        <v>4227</v>
      </c>
      <c r="R222" s="27" t="s">
        <v>10317</v>
      </c>
      <c r="S222" s="27" t="s">
        <v>10318</v>
      </c>
      <c r="T222" s="27" t="s">
        <v>4394</v>
      </c>
      <c r="U222" s="27" t="s">
        <v>4589</v>
      </c>
      <c r="V222" s="3" t="s">
        <v>497</v>
      </c>
      <c r="W222" s="27"/>
      <c r="X222" s="27"/>
      <c r="Y222" s="27"/>
    </row>
    <row r="223" spans="1:25" ht="18" customHeight="1">
      <c r="A223" s="27">
        <v>909</v>
      </c>
      <c r="B223" s="27" t="s">
        <v>1248</v>
      </c>
      <c r="C223" s="3">
        <v>40956</v>
      </c>
      <c r="D223" s="3">
        <v>41001</v>
      </c>
      <c r="E223" s="27" t="s">
        <v>1431</v>
      </c>
      <c r="F223" s="27" t="s">
        <v>1432</v>
      </c>
      <c r="G223" s="27" t="s">
        <v>2058</v>
      </c>
      <c r="H223" s="27" t="s">
        <v>2213</v>
      </c>
      <c r="I223" s="3">
        <v>40989</v>
      </c>
      <c r="J223" s="27" t="s">
        <v>2059</v>
      </c>
      <c r="K223" s="27" t="s">
        <v>2060</v>
      </c>
      <c r="L223" s="27" t="s">
        <v>4821</v>
      </c>
      <c r="M223" s="27" t="s">
        <v>15158</v>
      </c>
      <c r="N223" s="27" t="s">
        <v>2311</v>
      </c>
      <c r="O223" s="27" t="s">
        <v>2149</v>
      </c>
      <c r="P223" s="3">
        <v>40991</v>
      </c>
      <c r="Q223" s="41" t="s">
        <v>15159</v>
      </c>
      <c r="R223" s="27" t="s">
        <v>497</v>
      </c>
      <c r="S223" s="27" t="s">
        <v>10319</v>
      </c>
      <c r="T223" s="27" t="s">
        <v>4394</v>
      </c>
      <c r="U223" s="27" t="s">
        <v>497</v>
      </c>
      <c r="V223" s="3" t="s">
        <v>497</v>
      </c>
      <c r="W223" s="27"/>
      <c r="X223" s="27"/>
      <c r="Y223" s="27"/>
    </row>
    <row r="224" spans="1:25" ht="18" customHeight="1">
      <c r="A224" s="27">
        <v>910</v>
      </c>
      <c r="B224" s="27" t="s">
        <v>1259</v>
      </c>
      <c r="C224" s="3">
        <v>40956</v>
      </c>
      <c r="D224" s="3">
        <v>41001</v>
      </c>
      <c r="E224" s="27" t="s">
        <v>1431</v>
      </c>
      <c r="F224" s="27" t="s">
        <v>1432</v>
      </c>
      <c r="G224" s="27" t="s">
        <v>2061</v>
      </c>
      <c r="H224" s="27" t="s">
        <v>1386</v>
      </c>
      <c r="I224" s="3">
        <v>40970</v>
      </c>
      <c r="J224" s="27" t="s">
        <v>2062</v>
      </c>
      <c r="K224" s="27" t="s">
        <v>1387</v>
      </c>
      <c r="L224" s="27" t="s">
        <v>4822</v>
      </c>
      <c r="M224" s="27" t="s">
        <v>2063</v>
      </c>
      <c r="N224" s="27" t="s">
        <v>2064</v>
      </c>
      <c r="O224" s="27" t="s">
        <v>1439</v>
      </c>
      <c r="P224" s="3">
        <v>40970</v>
      </c>
      <c r="Q224" s="41" t="s">
        <v>497</v>
      </c>
      <c r="R224" s="27" t="s">
        <v>497</v>
      </c>
      <c r="S224" s="27" t="s">
        <v>10320</v>
      </c>
      <c r="T224" s="41" t="s">
        <v>15449</v>
      </c>
      <c r="U224" s="41" t="s">
        <v>497</v>
      </c>
      <c r="V224" s="3" t="s">
        <v>497</v>
      </c>
      <c r="W224" s="27"/>
      <c r="X224" s="27"/>
      <c r="Y224" s="27"/>
    </row>
    <row r="225" spans="1:25" ht="18" customHeight="1">
      <c r="A225" s="27">
        <v>911</v>
      </c>
      <c r="B225" s="27" t="s">
        <v>1230</v>
      </c>
      <c r="C225" s="3">
        <v>40956</v>
      </c>
      <c r="D225" s="3">
        <v>41112</v>
      </c>
      <c r="E225" s="27" t="s">
        <v>1431</v>
      </c>
      <c r="F225" s="27" t="s">
        <v>1432</v>
      </c>
      <c r="G225" s="27" t="s">
        <v>2065</v>
      </c>
      <c r="H225" s="27" t="s">
        <v>6618</v>
      </c>
      <c r="I225" s="3">
        <v>41135</v>
      </c>
      <c r="J225" s="27" t="s">
        <v>2066</v>
      </c>
      <c r="K225" s="27" t="s">
        <v>5137</v>
      </c>
      <c r="L225" s="27" t="s">
        <v>4823</v>
      </c>
      <c r="M225" s="27" t="s">
        <v>2067</v>
      </c>
      <c r="N225" s="27" t="s">
        <v>6619</v>
      </c>
      <c r="O225" s="27" t="s">
        <v>6592</v>
      </c>
      <c r="P225" s="3">
        <v>41135</v>
      </c>
      <c r="Q225" s="41" t="s">
        <v>497</v>
      </c>
      <c r="R225" s="27" t="s">
        <v>10321</v>
      </c>
      <c r="S225" s="27" t="s">
        <v>10322</v>
      </c>
      <c r="T225" s="41" t="s">
        <v>15449</v>
      </c>
      <c r="U225" s="27" t="s">
        <v>15484</v>
      </c>
      <c r="V225" s="3" t="s">
        <v>497</v>
      </c>
      <c r="W225" s="27"/>
      <c r="X225" s="27"/>
      <c r="Y225" s="27"/>
    </row>
    <row r="226" spans="1:25" ht="18" customHeight="1">
      <c r="A226" s="27">
        <v>912</v>
      </c>
      <c r="B226" s="27" t="s">
        <v>1241</v>
      </c>
      <c r="C226" s="3">
        <v>40956</v>
      </c>
      <c r="D226" s="3">
        <v>41112</v>
      </c>
      <c r="E226" s="27" t="s">
        <v>1431</v>
      </c>
      <c r="F226" s="27" t="s">
        <v>1432</v>
      </c>
      <c r="G226" s="27" t="s">
        <v>2068</v>
      </c>
      <c r="H226" s="27" t="s">
        <v>5674</v>
      </c>
      <c r="I226" s="3">
        <v>41142</v>
      </c>
      <c r="J226" s="27" t="s">
        <v>2069</v>
      </c>
      <c r="K226" s="27" t="s">
        <v>2070</v>
      </c>
      <c r="L226" s="27" t="s">
        <v>4824</v>
      </c>
      <c r="M226" s="27" t="s">
        <v>2071</v>
      </c>
      <c r="N226" s="27" t="s">
        <v>7230</v>
      </c>
      <c r="O226" s="27" t="s">
        <v>7231</v>
      </c>
      <c r="P226" s="3">
        <v>41151</v>
      </c>
      <c r="Q226" s="41" t="s">
        <v>4227</v>
      </c>
      <c r="R226" s="27" t="s">
        <v>10323</v>
      </c>
      <c r="S226" s="27" t="s">
        <v>10324</v>
      </c>
      <c r="T226" s="27" t="s">
        <v>4394</v>
      </c>
      <c r="U226" s="27" t="s">
        <v>15485</v>
      </c>
      <c r="V226" s="3" t="s">
        <v>497</v>
      </c>
      <c r="W226" s="27"/>
      <c r="X226" s="27"/>
      <c r="Y226" s="27"/>
    </row>
    <row r="227" spans="1:25" ht="18" customHeight="1">
      <c r="A227" s="27" t="s">
        <v>2166</v>
      </c>
      <c r="B227" s="27" t="s">
        <v>1251</v>
      </c>
      <c r="C227" s="3">
        <v>40956</v>
      </c>
      <c r="D227" s="3">
        <v>41001</v>
      </c>
      <c r="E227" s="27" t="s">
        <v>1581</v>
      </c>
      <c r="F227" s="27" t="s">
        <v>1432</v>
      </c>
      <c r="G227" s="27" t="s">
        <v>2072</v>
      </c>
      <c r="H227" s="27" t="s">
        <v>497</v>
      </c>
      <c r="I227" s="27" t="s">
        <v>497</v>
      </c>
      <c r="J227" s="27" t="s">
        <v>2073</v>
      </c>
      <c r="K227" s="27" t="s">
        <v>2074</v>
      </c>
      <c r="L227" s="27" t="s">
        <v>4825</v>
      </c>
      <c r="M227" s="27" t="s">
        <v>2075</v>
      </c>
      <c r="N227" s="27" t="s">
        <v>497</v>
      </c>
      <c r="O227" s="27" t="s">
        <v>497</v>
      </c>
      <c r="P227" s="27" t="s">
        <v>497</v>
      </c>
      <c r="Q227" s="41" t="s">
        <v>497</v>
      </c>
      <c r="R227" s="27" t="s">
        <v>497</v>
      </c>
      <c r="S227" s="27" t="s">
        <v>10325</v>
      </c>
      <c r="T227" s="41" t="s">
        <v>15449</v>
      </c>
      <c r="U227" s="41" t="s">
        <v>497</v>
      </c>
      <c r="V227" s="3" t="s">
        <v>497</v>
      </c>
      <c r="W227" s="27"/>
      <c r="X227" s="27"/>
      <c r="Y227" s="27"/>
    </row>
    <row r="228" spans="1:25" ht="18" customHeight="1">
      <c r="A228" s="27">
        <v>914</v>
      </c>
      <c r="B228" s="27" t="s">
        <v>1260</v>
      </c>
      <c r="C228" s="3">
        <v>40956</v>
      </c>
      <c r="D228" s="3">
        <v>41112</v>
      </c>
      <c r="E228" s="27" t="s">
        <v>1431</v>
      </c>
      <c r="F228" s="27" t="s">
        <v>1432</v>
      </c>
      <c r="G228" s="27" t="s">
        <v>2076</v>
      </c>
      <c r="H228" s="27" t="s">
        <v>6101</v>
      </c>
      <c r="I228" s="3">
        <v>41122</v>
      </c>
      <c r="J228" s="27" t="s">
        <v>2077</v>
      </c>
      <c r="K228" s="27" t="s">
        <v>4273</v>
      </c>
      <c r="L228" s="27" t="s">
        <v>4826</v>
      </c>
      <c r="M228" s="27" t="s">
        <v>4274</v>
      </c>
      <c r="N228" s="27" t="s">
        <v>6102</v>
      </c>
      <c r="O228" s="27" t="s">
        <v>6079</v>
      </c>
      <c r="P228" s="3">
        <v>41122</v>
      </c>
      <c r="Q228" s="41" t="s">
        <v>3368</v>
      </c>
      <c r="R228" s="27" t="s">
        <v>10326</v>
      </c>
      <c r="S228" s="27" t="s">
        <v>10327</v>
      </c>
      <c r="T228" s="27" t="s">
        <v>4394</v>
      </c>
      <c r="U228" s="27" t="s">
        <v>15486</v>
      </c>
      <c r="V228" s="3" t="s">
        <v>497</v>
      </c>
      <c r="W228" s="27"/>
      <c r="X228" s="27"/>
      <c r="Y228" s="27"/>
    </row>
    <row r="229" spans="1:25" ht="18" customHeight="1">
      <c r="A229" s="27">
        <v>915</v>
      </c>
      <c r="B229" s="27" t="s">
        <v>1232</v>
      </c>
      <c r="C229" s="3">
        <v>40956</v>
      </c>
      <c r="D229" s="3">
        <v>41098</v>
      </c>
      <c r="E229" s="27" t="s">
        <v>1431</v>
      </c>
      <c r="F229" s="27" t="s">
        <v>1432</v>
      </c>
      <c r="G229" s="27" t="s">
        <v>2078</v>
      </c>
      <c r="H229" s="27" t="s">
        <v>4827</v>
      </c>
      <c r="I229" s="3">
        <v>41096</v>
      </c>
      <c r="J229" s="27" t="s">
        <v>2079</v>
      </c>
      <c r="K229" s="27" t="s">
        <v>4828</v>
      </c>
      <c r="L229" s="27" t="s">
        <v>4829</v>
      </c>
      <c r="M229" s="27" t="s">
        <v>4830</v>
      </c>
      <c r="N229" s="27" t="s">
        <v>5179</v>
      </c>
      <c r="O229" s="27" t="s">
        <v>1468</v>
      </c>
      <c r="P229" s="3">
        <v>41096</v>
      </c>
      <c r="Q229" s="41" t="s">
        <v>4448</v>
      </c>
      <c r="R229" s="27" t="s">
        <v>10328</v>
      </c>
      <c r="S229" s="27" t="s">
        <v>10329</v>
      </c>
      <c r="T229" s="27" t="s">
        <v>4394</v>
      </c>
      <c r="U229" s="27" t="s">
        <v>5163</v>
      </c>
      <c r="V229" s="3" t="s">
        <v>497</v>
      </c>
      <c r="W229" s="27"/>
      <c r="X229" s="27"/>
      <c r="Y229" s="27"/>
    </row>
    <row r="230" spans="1:25" ht="18" customHeight="1">
      <c r="A230" s="27">
        <v>923</v>
      </c>
      <c r="B230" s="27" t="s">
        <v>1195</v>
      </c>
      <c r="C230" s="3">
        <v>40956</v>
      </c>
      <c r="D230" s="3">
        <v>41001</v>
      </c>
      <c r="E230" s="27" t="s">
        <v>1431</v>
      </c>
      <c r="F230" s="27" t="s">
        <v>1432</v>
      </c>
      <c r="G230" s="27" t="s">
        <v>1196</v>
      </c>
      <c r="H230" s="27" t="s">
        <v>2369</v>
      </c>
      <c r="I230" s="3">
        <v>41002</v>
      </c>
      <c r="J230" s="27" t="s">
        <v>2081</v>
      </c>
      <c r="K230" s="27" t="s">
        <v>2082</v>
      </c>
      <c r="L230" s="27" t="s">
        <v>4831</v>
      </c>
      <c r="M230" s="27" t="s">
        <v>3028</v>
      </c>
      <c r="N230" s="27" t="s">
        <v>2422</v>
      </c>
      <c r="O230" s="27" t="s">
        <v>2146</v>
      </c>
      <c r="P230" s="3">
        <v>41002</v>
      </c>
      <c r="Q230" s="41" t="s">
        <v>3375</v>
      </c>
      <c r="R230" s="27" t="s">
        <v>10330</v>
      </c>
      <c r="S230" s="27" t="s">
        <v>10331</v>
      </c>
      <c r="T230" s="27" t="s">
        <v>4394</v>
      </c>
      <c r="U230" s="27" t="s">
        <v>497</v>
      </c>
      <c r="V230" s="3" t="s">
        <v>497</v>
      </c>
      <c r="W230" s="27"/>
      <c r="X230" s="27"/>
      <c r="Y230" s="27"/>
    </row>
    <row r="231" spans="1:25" ht="18" customHeight="1">
      <c r="A231" s="27">
        <v>916</v>
      </c>
      <c r="B231" s="27" t="s">
        <v>1197</v>
      </c>
      <c r="C231" s="3">
        <v>40956</v>
      </c>
      <c r="D231" s="3">
        <v>41113</v>
      </c>
      <c r="E231" s="27" t="s">
        <v>1431</v>
      </c>
      <c r="F231" s="27" t="s">
        <v>1432</v>
      </c>
      <c r="G231" s="27" t="s">
        <v>1198</v>
      </c>
      <c r="H231" s="27" t="s">
        <v>6620</v>
      </c>
      <c r="I231" s="3">
        <v>41152</v>
      </c>
      <c r="J231" s="27" t="s">
        <v>2083</v>
      </c>
      <c r="K231" s="27" t="s">
        <v>4275</v>
      </c>
      <c r="L231" s="27" t="s">
        <v>4832</v>
      </c>
      <c r="M231" s="27" t="s">
        <v>2085</v>
      </c>
      <c r="N231" s="27" t="s">
        <v>12573</v>
      </c>
      <c r="O231" s="27" t="s">
        <v>1981</v>
      </c>
      <c r="P231" s="3">
        <v>41254</v>
      </c>
      <c r="Q231" s="41" t="s">
        <v>5180</v>
      </c>
      <c r="R231" s="27" t="s">
        <v>10332</v>
      </c>
      <c r="S231" s="27" t="s">
        <v>10333</v>
      </c>
      <c r="T231" s="27" t="s">
        <v>15449</v>
      </c>
      <c r="U231" s="27" t="s">
        <v>15487</v>
      </c>
      <c r="V231" s="3" t="s">
        <v>497</v>
      </c>
      <c r="W231" s="27"/>
      <c r="X231" s="27"/>
      <c r="Y231" s="27"/>
    </row>
    <row r="232" spans="1:25" ht="18" customHeight="1">
      <c r="A232" s="27">
        <v>917</v>
      </c>
      <c r="B232" s="27" t="s">
        <v>1199</v>
      </c>
      <c r="C232" s="3">
        <v>40956</v>
      </c>
      <c r="D232" s="3">
        <v>41001</v>
      </c>
      <c r="E232" s="27" t="s">
        <v>1431</v>
      </c>
      <c r="F232" s="27" t="s">
        <v>1432</v>
      </c>
      <c r="G232" s="27" t="s">
        <v>1200</v>
      </c>
      <c r="H232" s="27" t="s">
        <v>2086</v>
      </c>
      <c r="I232" s="3">
        <v>40981</v>
      </c>
      <c r="J232" s="27" t="s">
        <v>2087</v>
      </c>
      <c r="K232" s="27" t="s">
        <v>1312</v>
      </c>
      <c r="L232" s="27" t="s">
        <v>4833</v>
      </c>
      <c r="M232" s="27" t="s">
        <v>2088</v>
      </c>
      <c r="N232" s="27" t="s">
        <v>2111</v>
      </c>
      <c r="O232" s="27" t="s">
        <v>1856</v>
      </c>
      <c r="P232" s="3">
        <v>40981</v>
      </c>
      <c r="Q232" s="27" t="s">
        <v>2089</v>
      </c>
      <c r="R232" s="27" t="s">
        <v>497</v>
      </c>
      <c r="S232" s="27" t="s">
        <v>10334</v>
      </c>
      <c r="T232" s="27" t="s">
        <v>4394</v>
      </c>
      <c r="U232" s="27" t="s">
        <v>497</v>
      </c>
      <c r="V232" s="3" t="s">
        <v>497</v>
      </c>
      <c r="W232" s="27"/>
      <c r="X232" s="27"/>
      <c r="Y232" s="27"/>
    </row>
    <row r="233" spans="1:25" ht="18" customHeight="1">
      <c r="A233" s="27">
        <v>918</v>
      </c>
      <c r="B233" s="27" t="s">
        <v>1201</v>
      </c>
      <c r="C233" s="3">
        <v>40956</v>
      </c>
      <c r="D233" s="3">
        <v>41125</v>
      </c>
      <c r="E233" s="27" t="s">
        <v>1431</v>
      </c>
      <c r="F233" s="27" t="s">
        <v>1432</v>
      </c>
      <c r="G233" s="27" t="s">
        <v>1202</v>
      </c>
      <c r="H233" s="27" t="s">
        <v>7650</v>
      </c>
      <c r="I233" s="3">
        <v>41152</v>
      </c>
      <c r="J233" s="27" t="s">
        <v>15313</v>
      </c>
      <c r="K233" s="27" t="s">
        <v>5181</v>
      </c>
      <c r="L233" s="27" t="s">
        <v>4834</v>
      </c>
      <c r="M233" s="27" t="s">
        <v>5182</v>
      </c>
      <c r="N233" s="27" t="s">
        <v>7862</v>
      </c>
      <c r="O233" s="27" t="s">
        <v>5316</v>
      </c>
      <c r="P233" s="3">
        <v>41169</v>
      </c>
      <c r="Q233" s="27" t="s">
        <v>5138</v>
      </c>
      <c r="R233" s="27" t="s">
        <v>10335</v>
      </c>
      <c r="S233" s="27" t="s">
        <v>10336</v>
      </c>
      <c r="T233" s="27" t="s">
        <v>4394</v>
      </c>
      <c r="U233" s="27" t="s">
        <v>497</v>
      </c>
      <c r="V233" s="3" t="s">
        <v>497</v>
      </c>
      <c r="W233" s="27"/>
      <c r="X233" s="27"/>
      <c r="Y233" s="27"/>
    </row>
    <row r="234" spans="1:25" ht="18" customHeight="1">
      <c r="A234" s="27">
        <v>919</v>
      </c>
      <c r="B234" s="27" t="s">
        <v>1203</v>
      </c>
      <c r="C234" s="3">
        <v>40956</v>
      </c>
      <c r="D234" s="3">
        <v>41112</v>
      </c>
      <c r="E234" s="27" t="s">
        <v>1431</v>
      </c>
      <c r="F234" s="27" t="s">
        <v>1432</v>
      </c>
      <c r="G234" s="27" t="s">
        <v>1204</v>
      </c>
      <c r="H234" s="27" t="s">
        <v>6103</v>
      </c>
      <c r="I234" s="3">
        <v>41122</v>
      </c>
      <c r="J234" s="27" t="s">
        <v>2090</v>
      </c>
      <c r="K234" s="27" t="s">
        <v>2091</v>
      </c>
      <c r="L234" s="27" t="s">
        <v>4835</v>
      </c>
      <c r="M234" s="27" t="s">
        <v>4276</v>
      </c>
      <c r="N234" s="27" t="s">
        <v>6104</v>
      </c>
      <c r="O234" s="27" t="s">
        <v>5713</v>
      </c>
      <c r="P234" s="3">
        <v>41122</v>
      </c>
      <c r="Q234" s="41" t="s">
        <v>3377</v>
      </c>
      <c r="R234" s="27" t="s">
        <v>10337</v>
      </c>
      <c r="S234" s="27" t="s">
        <v>10338</v>
      </c>
      <c r="T234" s="27" t="s">
        <v>4394</v>
      </c>
      <c r="U234" s="27" t="s">
        <v>4589</v>
      </c>
      <c r="V234" s="3" t="s">
        <v>497</v>
      </c>
      <c r="W234" s="27"/>
      <c r="X234" s="27"/>
      <c r="Y234" s="27"/>
    </row>
    <row r="235" spans="1:25" ht="18" customHeight="1">
      <c r="A235" s="27">
        <v>920</v>
      </c>
      <c r="B235" s="27" t="s">
        <v>1205</v>
      </c>
      <c r="C235" s="3">
        <v>40956</v>
      </c>
      <c r="D235" s="3">
        <v>41168</v>
      </c>
      <c r="E235" s="27" t="s">
        <v>1431</v>
      </c>
      <c r="F235" s="27" t="s">
        <v>1432</v>
      </c>
      <c r="G235" s="27" t="s">
        <v>1206</v>
      </c>
      <c r="H235" s="27" t="s">
        <v>12574</v>
      </c>
      <c r="I235" s="3">
        <v>40974</v>
      </c>
      <c r="J235" s="27" t="s">
        <v>2092</v>
      </c>
      <c r="K235" s="27" t="s">
        <v>2093</v>
      </c>
      <c r="L235" s="27" t="s">
        <v>4836</v>
      </c>
      <c r="M235" s="27">
        <v>3334331272</v>
      </c>
      <c r="N235" s="27" t="s">
        <v>12575</v>
      </c>
      <c r="O235" s="27" t="s">
        <v>6071</v>
      </c>
      <c r="P235" s="3">
        <v>41254</v>
      </c>
      <c r="Q235" s="41" t="s">
        <v>7259</v>
      </c>
      <c r="R235" s="27" t="s">
        <v>12576</v>
      </c>
      <c r="S235" s="27" t="s">
        <v>10339</v>
      </c>
      <c r="T235" s="27" t="s">
        <v>4394</v>
      </c>
      <c r="U235" s="27" t="s">
        <v>15488</v>
      </c>
      <c r="V235" s="3" t="s">
        <v>497</v>
      </c>
      <c r="W235" s="27"/>
      <c r="X235" s="27"/>
      <c r="Y235" s="27"/>
    </row>
    <row r="236" spans="1:25" ht="18" customHeight="1">
      <c r="A236" s="27">
        <v>921</v>
      </c>
      <c r="B236" s="27" t="s">
        <v>1207</v>
      </c>
      <c r="C236" s="3">
        <v>40956</v>
      </c>
      <c r="D236" s="3">
        <v>41112</v>
      </c>
      <c r="E236" s="27" t="s">
        <v>1431</v>
      </c>
      <c r="F236" s="27" t="s">
        <v>1432</v>
      </c>
      <c r="G236" s="27" t="s">
        <v>1208</v>
      </c>
      <c r="H236" s="27" t="s">
        <v>7239</v>
      </c>
      <c r="I236" s="3">
        <v>41141</v>
      </c>
      <c r="J236" s="27" t="s">
        <v>2094</v>
      </c>
      <c r="K236" s="27" t="s">
        <v>2095</v>
      </c>
      <c r="L236" s="27" t="s">
        <v>4837</v>
      </c>
      <c r="M236" s="27" t="s">
        <v>2096</v>
      </c>
      <c r="N236" s="27" t="s">
        <v>7240</v>
      </c>
      <c r="O236" s="27" t="s">
        <v>6906</v>
      </c>
      <c r="P236" s="3">
        <v>41152</v>
      </c>
      <c r="Q236" s="41" t="s">
        <v>4447</v>
      </c>
      <c r="R236" s="27" t="s">
        <v>10340</v>
      </c>
      <c r="S236" s="27" t="s">
        <v>10341</v>
      </c>
      <c r="T236" s="27" t="s">
        <v>4394</v>
      </c>
      <c r="U236" s="27" t="s">
        <v>497</v>
      </c>
      <c r="V236" s="3" t="s">
        <v>497</v>
      </c>
      <c r="W236" s="27"/>
      <c r="X236" s="27"/>
      <c r="Y236" s="27"/>
    </row>
    <row r="237" spans="1:25" ht="18" customHeight="1">
      <c r="A237" s="27">
        <v>922</v>
      </c>
      <c r="B237" s="27" t="s">
        <v>1209</v>
      </c>
      <c r="C237" s="3">
        <v>40956</v>
      </c>
      <c r="D237" s="3">
        <v>41119</v>
      </c>
      <c r="E237" s="27" t="s">
        <v>1431</v>
      </c>
      <c r="F237" s="27" t="s">
        <v>1432</v>
      </c>
      <c r="G237" s="27" t="s">
        <v>5139</v>
      </c>
      <c r="H237" s="27" t="s">
        <v>6407</v>
      </c>
      <c r="I237" s="3">
        <v>41131</v>
      </c>
      <c r="J237" s="27" t="s">
        <v>2097</v>
      </c>
      <c r="K237" s="27" t="s">
        <v>2098</v>
      </c>
      <c r="L237" s="27" t="s">
        <v>4838</v>
      </c>
      <c r="M237" s="27" t="s">
        <v>2099</v>
      </c>
      <c r="N237" s="27" t="s">
        <v>6408</v>
      </c>
      <c r="O237" s="27" t="s">
        <v>2598</v>
      </c>
      <c r="P237" s="3">
        <v>41135</v>
      </c>
      <c r="Q237" s="41" t="s">
        <v>4277</v>
      </c>
      <c r="R237" s="27" t="s">
        <v>10342</v>
      </c>
      <c r="S237" s="27" t="s">
        <v>10343</v>
      </c>
      <c r="T237" s="27" t="s">
        <v>4394</v>
      </c>
      <c r="U237" s="27" t="s">
        <v>497</v>
      </c>
      <c r="V237" s="3" t="s">
        <v>497</v>
      </c>
      <c r="W237" s="27"/>
      <c r="X237" s="27"/>
      <c r="Y237" s="27"/>
    </row>
    <row r="238" spans="1:25" ht="18" customHeight="1">
      <c r="A238" s="27">
        <v>879</v>
      </c>
      <c r="B238" s="27" t="s">
        <v>1267</v>
      </c>
      <c r="C238" s="3">
        <v>40956</v>
      </c>
      <c r="D238" s="3">
        <v>41112</v>
      </c>
      <c r="E238" s="27" t="s">
        <v>1431</v>
      </c>
      <c r="F238" s="27" t="s">
        <v>1432</v>
      </c>
      <c r="G238" s="27" t="s">
        <v>1268</v>
      </c>
      <c r="H238" s="27" t="s">
        <v>7863</v>
      </c>
      <c r="I238" s="3">
        <v>41164</v>
      </c>
      <c r="J238" s="27" t="s">
        <v>2100</v>
      </c>
      <c r="K238" s="27" t="s">
        <v>2101</v>
      </c>
      <c r="L238" s="27" t="s">
        <v>4839</v>
      </c>
      <c r="M238" s="27" t="s">
        <v>4278</v>
      </c>
      <c r="N238" s="27" t="s">
        <v>7864</v>
      </c>
      <c r="O238" s="27" t="s">
        <v>5316</v>
      </c>
      <c r="P238" s="3">
        <v>41170</v>
      </c>
      <c r="Q238" s="41" t="s">
        <v>3368</v>
      </c>
      <c r="R238" s="27" t="s">
        <v>10344</v>
      </c>
      <c r="S238" s="27" t="s">
        <v>10345</v>
      </c>
      <c r="T238" s="27" t="s">
        <v>4394</v>
      </c>
      <c r="U238" s="27" t="s">
        <v>5545</v>
      </c>
      <c r="V238" s="3" t="s">
        <v>497</v>
      </c>
      <c r="W238" s="27"/>
      <c r="X238" s="27"/>
      <c r="Y238" s="27"/>
    </row>
    <row r="239" spans="1:25" ht="18" customHeight="1">
      <c r="A239" s="27">
        <v>924</v>
      </c>
      <c r="B239" s="27" t="s">
        <v>1297</v>
      </c>
      <c r="C239" s="3">
        <v>40966</v>
      </c>
      <c r="D239" s="3">
        <v>41011</v>
      </c>
      <c r="E239" s="27" t="s">
        <v>1431</v>
      </c>
      <c r="F239" s="27" t="s">
        <v>1432</v>
      </c>
      <c r="G239" s="27" t="s">
        <v>1294</v>
      </c>
      <c r="H239" s="27" t="s">
        <v>2102</v>
      </c>
      <c r="I239" s="3">
        <v>40982</v>
      </c>
      <c r="J239" s="27" t="s">
        <v>2103</v>
      </c>
      <c r="K239" s="27" t="s">
        <v>2104</v>
      </c>
      <c r="L239" s="27" t="s">
        <v>4840</v>
      </c>
      <c r="M239" s="27" t="s">
        <v>2105</v>
      </c>
      <c r="N239" s="27" t="s">
        <v>2148</v>
      </c>
      <c r="O239" s="27" t="s">
        <v>2149</v>
      </c>
      <c r="P239" s="3">
        <v>40982</v>
      </c>
      <c r="Q239" s="27" t="s">
        <v>2106</v>
      </c>
      <c r="R239" s="27" t="s">
        <v>497</v>
      </c>
      <c r="S239" s="27" t="s">
        <v>10346</v>
      </c>
      <c r="T239" s="27" t="s">
        <v>4394</v>
      </c>
      <c r="U239" s="27" t="s">
        <v>497</v>
      </c>
      <c r="V239" s="3" t="s">
        <v>497</v>
      </c>
      <c r="W239" s="27"/>
      <c r="X239" s="27"/>
      <c r="Y239" s="27"/>
    </row>
    <row r="240" spans="1:25" ht="18" customHeight="1">
      <c r="A240" s="27">
        <v>818</v>
      </c>
      <c r="B240" s="27" t="s">
        <v>1407</v>
      </c>
      <c r="C240" s="3">
        <v>40975</v>
      </c>
      <c r="D240" s="3">
        <v>41020</v>
      </c>
      <c r="E240" s="27" t="s">
        <v>1431</v>
      </c>
      <c r="F240" s="27" t="s">
        <v>1667</v>
      </c>
      <c r="G240" s="27" t="s">
        <v>1920</v>
      </c>
      <c r="H240" s="27" t="s">
        <v>2423</v>
      </c>
      <c r="I240" s="3">
        <v>41026</v>
      </c>
      <c r="J240" s="27" t="s">
        <v>1408</v>
      </c>
      <c r="K240" s="27" t="s">
        <v>1410</v>
      </c>
      <c r="L240" s="27" t="s">
        <v>4841</v>
      </c>
      <c r="M240" s="27" t="s">
        <v>3748</v>
      </c>
      <c r="N240" s="27" t="s">
        <v>2998</v>
      </c>
      <c r="O240" s="27" t="s">
        <v>2999</v>
      </c>
      <c r="P240" s="3">
        <v>41031</v>
      </c>
      <c r="Q240" s="27" t="s">
        <v>2107</v>
      </c>
      <c r="R240" s="27" t="s">
        <v>10347</v>
      </c>
      <c r="S240" s="27" t="s">
        <v>10225</v>
      </c>
      <c r="T240" s="27" t="s">
        <v>4394</v>
      </c>
      <c r="U240" s="27" t="s">
        <v>15489</v>
      </c>
      <c r="V240" s="3" t="s">
        <v>497</v>
      </c>
      <c r="W240" s="27"/>
      <c r="X240" s="27"/>
      <c r="Y240" s="27"/>
    </row>
    <row r="241" spans="1:25" ht="18" customHeight="1">
      <c r="A241" s="27">
        <v>930</v>
      </c>
      <c r="B241" s="27" t="s">
        <v>1422</v>
      </c>
      <c r="C241" s="3">
        <v>40977</v>
      </c>
      <c r="D241" s="3">
        <v>41022</v>
      </c>
      <c r="E241" s="27" t="s">
        <v>1431</v>
      </c>
      <c r="F241" s="27" t="s">
        <v>1432</v>
      </c>
      <c r="G241" s="27" t="s">
        <v>1423</v>
      </c>
      <c r="H241" s="27" t="s">
        <v>2108</v>
      </c>
      <c r="I241" s="3">
        <v>40987</v>
      </c>
      <c r="J241" s="27" t="s">
        <v>1426</v>
      </c>
      <c r="K241" s="27" t="s">
        <v>1427</v>
      </c>
      <c r="L241" s="27" t="s">
        <v>4842</v>
      </c>
      <c r="M241" s="27" t="s">
        <v>1428</v>
      </c>
      <c r="N241" s="27" t="s">
        <v>2186</v>
      </c>
      <c r="O241" s="27" t="s">
        <v>2187</v>
      </c>
      <c r="P241" s="3">
        <v>40987</v>
      </c>
      <c r="Q241" s="41" t="s">
        <v>497</v>
      </c>
      <c r="R241" s="27" t="s">
        <v>497</v>
      </c>
      <c r="S241" s="27" t="s">
        <v>10348</v>
      </c>
      <c r="T241" s="27" t="s">
        <v>4394</v>
      </c>
      <c r="U241" s="27" t="s">
        <v>497</v>
      </c>
      <c r="V241" s="3" t="s">
        <v>497</v>
      </c>
      <c r="W241" s="27"/>
      <c r="X241" s="27"/>
      <c r="Y241" s="27"/>
    </row>
    <row r="242" spans="1:25" ht="18" customHeight="1">
      <c r="A242" s="27">
        <v>913</v>
      </c>
      <c r="B242" s="27" t="s">
        <v>2152</v>
      </c>
      <c r="C242" s="3">
        <v>40984</v>
      </c>
      <c r="D242" s="3">
        <v>41029</v>
      </c>
      <c r="E242" s="27" t="s">
        <v>1431</v>
      </c>
      <c r="F242" s="27" t="s">
        <v>1432</v>
      </c>
      <c r="G242" s="27" t="s">
        <v>2072</v>
      </c>
      <c r="H242" s="27" t="s">
        <v>2193</v>
      </c>
      <c r="I242" s="3">
        <v>40989</v>
      </c>
      <c r="J242" s="27" t="s">
        <v>2073</v>
      </c>
      <c r="K242" s="27" t="s">
        <v>2167</v>
      </c>
      <c r="L242" s="27" t="s">
        <v>4825</v>
      </c>
      <c r="M242" s="27" t="s">
        <v>2075</v>
      </c>
      <c r="N242" s="27" t="s">
        <v>2338</v>
      </c>
      <c r="O242" s="27" t="s">
        <v>2187</v>
      </c>
      <c r="P242" s="3">
        <v>40991</v>
      </c>
      <c r="Q242" s="27" t="s">
        <v>2168</v>
      </c>
      <c r="R242" s="27" t="s">
        <v>497</v>
      </c>
      <c r="S242" s="27" t="s">
        <v>10325</v>
      </c>
      <c r="T242" s="27" t="s">
        <v>4394</v>
      </c>
      <c r="U242" s="27" t="s">
        <v>497</v>
      </c>
      <c r="V242" s="3" t="s">
        <v>497</v>
      </c>
      <c r="W242" s="27"/>
      <c r="X242" s="27"/>
      <c r="Y242" s="27"/>
    </row>
    <row r="243" spans="1:25" ht="18" customHeight="1">
      <c r="A243" s="27">
        <v>850</v>
      </c>
      <c r="B243" s="27" t="s">
        <v>2150</v>
      </c>
      <c r="C243" s="3">
        <v>40984</v>
      </c>
      <c r="D243" s="3">
        <v>41029</v>
      </c>
      <c r="E243" s="27" t="s">
        <v>1431</v>
      </c>
      <c r="F243" s="27" t="s">
        <v>1432</v>
      </c>
      <c r="G243" s="27" t="s">
        <v>1948</v>
      </c>
      <c r="H243" s="27" t="s">
        <v>2194</v>
      </c>
      <c r="I243" s="3">
        <v>40996</v>
      </c>
      <c r="J243" s="27" t="s">
        <v>2169</v>
      </c>
      <c r="K243" s="27" t="s">
        <v>2170</v>
      </c>
      <c r="L243" s="27" t="s">
        <v>4779</v>
      </c>
      <c r="M243" s="27" t="s">
        <v>1087</v>
      </c>
      <c r="N243" s="27" t="s">
        <v>497</v>
      </c>
      <c r="O243" s="27" t="s">
        <v>1449</v>
      </c>
      <c r="P243" s="3">
        <v>40996</v>
      </c>
      <c r="Q243" s="27" t="s">
        <v>2171</v>
      </c>
      <c r="R243" s="27" t="s">
        <v>497</v>
      </c>
      <c r="S243" s="27" t="s">
        <v>10248</v>
      </c>
      <c r="T243" s="27" t="s">
        <v>4394</v>
      </c>
      <c r="U243" s="27" t="s">
        <v>497</v>
      </c>
      <c r="V243" s="3" t="s">
        <v>497</v>
      </c>
      <c r="W243" s="27"/>
      <c r="X243" s="27"/>
      <c r="Y243" s="27"/>
    </row>
    <row r="244" spans="1:25" ht="18" customHeight="1">
      <c r="A244" s="27">
        <v>854</v>
      </c>
      <c r="B244" s="27" t="s">
        <v>2151</v>
      </c>
      <c r="C244" s="3">
        <v>40984</v>
      </c>
      <c r="D244" s="3">
        <v>41029</v>
      </c>
      <c r="E244" s="27" t="s">
        <v>1431</v>
      </c>
      <c r="F244" s="27" t="s">
        <v>1432</v>
      </c>
      <c r="G244" s="27" t="s">
        <v>1950</v>
      </c>
      <c r="H244" s="27" t="s">
        <v>2324</v>
      </c>
      <c r="I244" s="3">
        <v>40996</v>
      </c>
      <c r="J244" s="27" t="s">
        <v>2172</v>
      </c>
      <c r="K244" s="27" t="s">
        <v>2173</v>
      </c>
      <c r="L244" s="27" t="s">
        <v>4783</v>
      </c>
      <c r="M244" s="27" t="s">
        <v>1096</v>
      </c>
      <c r="N244" s="27" t="s">
        <v>2348</v>
      </c>
      <c r="O244" s="27" t="s">
        <v>2146</v>
      </c>
      <c r="P244" s="3">
        <v>40996</v>
      </c>
      <c r="Q244" s="27" t="s">
        <v>2174</v>
      </c>
      <c r="R244" s="27" t="s">
        <v>497</v>
      </c>
      <c r="S244" s="27" t="s">
        <v>10251</v>
      </c>
      <c r="T244" s="27" t="s">
        <v>4394</v>
      </c>
      <c r="U244" s="27" t="s">
        <v>497</v>
      </c>
      <c r="V244" s="3" t="s">
        <v>497</v>
      </c>
      <c r="W244" s="27"/>
      <c r="X244" s="27"/>
      <c r="Y244" s="27"/>
    </row>
    <row r="245" spans="1:25" ht="18" customHeight="1">
      <c r="A245" s="27">
        <v>896</v>
      </c>
      <c r="B245" s="27" t="s">
        <v>2175</v>
      </c>
      <c r="C245" s="3">
        <v>40984</v>
      </c>
      <c r="D245" s="3">
        <v>41029</v>
      </c>
      <c r="E245" s="27" t="s">
        <v>1431</v>
      </c>
      <c r="F245" s="27" t="s">
        <v>1432</v>
      </c>
      <c r="G245" s="27" t="s">
        <v>2022</v>
      </c>
      <c r="H245" s="27" t="s">
        <v>2214</v>
      </c>
      <c r="I245" s="3">
        <v>40991</v>
      </c>
      <c r="J245" s="27" t="s">
        <v>2023</v>
      </c>
      <c r="K245" s="27" t="s">
        <v>2176</v>
      </c>
      <c r="L245" s="27" t="s">
        <v>4809</v>
      </c>
      <c r="M245" s="27" t="s">
        <v>2024</v>
      </c>
      <c r="N245" s="27" t="s">
        <v>2325</v>
      </c>
      <c r="O245" s="27" t="s">
        <v>1846</v>
      </c>
      <c r="P245" s="3">
        <v>40994</v>
      </c>
      <c r="Q245" s="27" t="s">
        <v>2326</v>
      </c>
      <c r="R245" s="27" t="s">
        <v>497</v>
      </c>
      <c r="S245" s="27" t="s">
        <v>10297</v>
      </c>
      <c r="T245" s="27" t="s">
        <v>4394</v>
      </c>
      <c r="U245" s="27" t="s">
        <v>497</v>
      </c>
      <c r="V245" s="3" t="s">
        <v>497</v>
      </c>
      <c r="W245" s="27"/>
      <c r="X245" s="27"/>
      <c r="Y245" s="27"/>
    </row>
    <row r="246" spans="1:25" ht="18" customHeight="1">
      <c r="A246" s="27">
        <v>862</v>
      </c>
      <c r="B246" s="27" t="s">
        <v>2154</v>
      </c>
      <c r="C246" s="3">
        <v>40984</v>
      </c>
      <c r="D246" s="3">
        <v>41029</v>
      </c>
      <c r="E246" s="27" t="s">
        <v>1431</v>
      </c>
      <c r="F246" s="27" t="s">
        <v>1432</v>
      </c>
      <c r="G246" s="27" t="s">
        <v>1954</v>
      </c>
      <c r="H246" s="27" t="s">
        <v>2215</v>
      </c>
      <c r="I246" s="3">
        <v>40994</v>
      </c>
      <c r="J246" s="27" t="s">
        <v>2177</v>
      </c>
      <c r="K246" s="27" t="s">
        <v>2178</v>
      </c>
      <c r="L246" s="27" t="s">
        <v>4787</v>
      </c>
      <c r="M246" s="27" t="s">
        <v>1116</v>
      </c>
      <c r="N246" s="27" t="s">
        <v>2327</v>
      </c>
      <c r="O246" s="27" t="s">
        <v>1461</v>
      </c>
      <c r="P246" s="3">
        <v>40996</v>
      </c>
      <c r="Q246" s="27" t="s">
        <v>2179</v>
      </c>
      <c r="R246" s="27" t="s">
        <v>497</v>
      </c>
      <c r="S246" s="27" t="s">
        <v>10257</v>
      </c>
      <c r="T246" s="27" t="s">
        <v>4394</v>
      </c>
      <c r="U246" s="27" t="s">
        <v>497</v>
      </c>
      <c r="V246" s="3" t="s">
        <v>497</v>
      </c>
      <c r="W246" s="27"/>
      <c r="X246" s="27"/>
      <c r="Y246" s="27"/>
    </row>
    <row r="247" spans="1:25" ht="18" customHeight="1">
      <c r="A247" s="27">
        <v>855</v>
      </c>
      <c r="B247" s="27" t="s">
        <v>2156</v>
      </c>
      <c r="C247" s="3">
        <v>40984</v>
      </c>
      <c r="D247" s="3">
        <v>40984</v>
      </c>
      <c r="E247" s="27" t="s">
        <v>1431</v>
      </c>
      <c r="F247" s="27" t="s">
        <v>1432</v>
      </c>
      <c r="G247" s="27" t="s">
        <v>997</v>
      </c>
      <c r="H247" s="27" t="s">
        <v>1900</v>
      </c>
      <c r="I247" s="3">
        <v>40995</v>
      </c>
      <c r="J247" s="27" t="s">
        <v>15490</v>
      </c>
      <c r="K247" s="27" t="s">
        <v>2180</v>
      </c>
      <c r="L247" s="27" t="s">
        <v>4755</v>
      </c>
      <c r="M247" s="27" t="s">
        <v>15491</v>
      </c>
      <c r="N247" s="27" t="s">
        <v>2339</v>
      </c>
      <c r="O247" s="27" t="s">
        <v>1521</v>
      </c>
      <c r="P247" s="3">
        <v>40996</v>
      </c>
      <c r="Q247" s="27" t="s">
        <v>2181</v>
      </c>
      <c r="R247" s="27" t="s">
        <v>497</v>
      </c>
      <c r="S247" s="27" t="s">
        <v>10213</v>
      </c>
      <c r="T247" s="27" t="s">
        <v>4394</v>
      </c>
      <c r="U247" s="27" t="s">
        <v>497</v>
      </c>
      <c r="V247" s="3" t="s">
        <v>497</v>
      </c>
      <c r="W247" s="27"/>
      <c r="X247" s="27"/>
      <c r="Y247" s="27"/>
    </row>
    <row r="248" spans="1:25" ht="18" customHeight="1">
      <c r="A248" s="27" t="s">
        <v>2184</v>
      </c>
      <c r="B248" s="27" t="s">
        <v>2183</v>
      </c>
      <c r="C248" s="3">
        <v>40987</v>
      </c>
      <c r="D248" s="3">
        <v>41087</v>
      </c>
      <c r="E248" s="27" t="s">
        <v>1581</v>
      </c>
      <c r="F248" s="27" t="s">
        <v>1432</v>
      </c>
      <c r="G248" s="27" t="s">
        <v>170</v>
      </c>
      <c r="H248" s="27" t="s">
        <v>497</v>
      </c>
      <c r="I248" s="27" t="s">
        <v>497</v>
      </c>
      <c r="J248" s="27" t="s">
        <v>2188</v>
      </c>
      <c r="K248" s="27" t="s">
        <v>2189</v>
      </c>
      <c r="L248" s="27" t="s">
        <v>4603</v>
      </c>
      <c r="M248" s="27" t="s">
        <v>2190</v>
      </c>
      <c r="N248" s="27" t="s">
        <v>497</v>
      </c>
      <c r="O248" s="27" t="s">
        <v>497</v>
      </c>
      <c r="P248" s="27" t="s">
        <v>497</v>
      </c>
      <c r="Q248" s="41" t="s">
        <v>3378</v>
      </c>
      <c r="R248" s="27" t="s">
        <v>497</v>
      </c>
      <c r="S248" s="27" t="s">
        <v>10030</v>
      </c>
      <c r="T248" s="27" t="s">
        <v>15449</v>
      </c>
      <c r="U248" s="41" t="s">
        <v>497</v>
      </c>
      <c r="V248" s="3" t="s">
        <v>497</v>
      </c>
      <c r="W248" s="27"/>
      <c r="X248" s="27"/>
      <c r="Y248" s="27"/>
    </row>
    <row r="249" spans="1:25" ht="18" customHeight="1">
      <c r="A249" s="27">
        <v>948</v>
      </c>
      <c r="B249" s="27" t="s">
        <v>2216</v>
      </c>
      <c r="C249" s="3">
        <v>40989</v>
      </c>
      <c r="D249" s="3">
        <v>41089</v>
      </c>
      <c r="E249" s="27" t="s">
        <v>1431</v>
      </c>
      <c r="F249" s="27" t="s">
        <v>1432</v>
      </c>
      <c r="G249" s="27" t="s">
        <v>2230</v>
      </c>
      <c r="H249" s="27" t="s">
        <v>4843</v>
      </c>
      <c r="I249" s="3">
        <v>41103</v>
      </c>
      <c r="J249" s="27" t="s">
        <v>2242</v>
      </c>
      <c r="K249" s="27" t="s">
        <v>4279</v>
      </c>
      <c r="L249" s="27" t="s">
        <v>4844</v>
      </c>
      <c r="M249" s="27" t="s">
        <v>2243</v>
      </c>
      <c r="N249" s="27" t="s">
        <v>5348</v>
      </c>
      <c r="O249" s="27" t="s">
        <v>497</v>
      </c>
      <c r="P249" s="3">
        <v>41106</v>
      </c>
      <c r="Q249" s="41" t="s">
        <v>4227</v>
      </c>
      <c r="R249" s="27" t="s">
        <v>10349</v>
      </c>
      <c r="S249" s="27" t="s">
        <v>10350</v>
      </c>
      <c r="T249" s="27" t="s">
        <v>4394</v>
      </c>
      <c r="U249" s="27" t="s">
        <v>497</v>
      </c>
      <c r="V249" s="3" t="s">
        <v>497</v>
      </c>
      <c r="W249" s="27"/>
      <c r="X249" s="27"/>
      <c r="Y249" s="27"/>
    </row>
    <row r="250" spans="1:25" ht="18" customHeight="1">
      <c r="A250" s="27">
        <v>938</v>
      </c>
      <c r="B250" s="27" t="s">
        <v>2217</v>
      </c>
      <c r="C250" s="3">
        <v>40989</v>
      </c>
      <c r="D250" s="3">
        <v>41034</v>
      </c>
      <c r="E250" s="27" t="s">
        <v>1431</v>
      </c>
      <c r="F250" s="27" t="s">
        <v>1432</v>
      </c>
      <c r="G250" s="27" t="s">
        <v>2231</v>
      </c>
      <c r="H250" s="27" t="s">
        <v>2328</v>
      </c>
      <c r="I250" s="3">
        <v>40994</v>
      </c>
      <c r="J250" s="27" t="s">
        <v>2244</v>
      </c>
      <c r="K250" s="27" t="s">
        <v>2245</v>
      </c>
      <c r="L250" s="27" t="s">
        <v>4845</v>
      </c>
      <c r="M250" s="27" t="s">
        <v>2246</v>
      </c>
      <c r="N250" s="27" t="s">
        <v>2329</v>
      </c>
      <c r="O250" s="27" t="s">
        <v>1456</v>
      </c>
      <c r="P250" s="3">
        <v>40996</v>
      </c>
      <c r="Q250" s="27" t="s">
        <v>497</v>
      </c>
      <c r="R250" s="27" t="s">
        <v>497</v>
      </c>
      <c r="S250" s="27" t="s">
        <v>10351</v>
      </c>
      <c r="T250" s="27" t="s">
        <v>4394</v>
      </c>
      <c r="U250" s="27" t="s">
        <v>497</v>
      </c>
      <c r="V250" s="3" t="s">
        <v>497</v>
      </c>
      <c r="W250" s="27"/>
      <c r="X250" s="27"/>
      <c r="Y250" s="27"/>
    </row>
    <row r="251" spans="1:25" ht="18" customHeight="1">
      <c r="A251" s="27">
        <v>939</v>
      </c>
      <c r="B251" s="27" t="s">
        <v>2218</v>
      </c>
      <c r="C251" s="3">
        <v>40989</v>
      </c>
      <c r="D251" s="3">
        <v>41096</v>
      </c>
      <c r="E251" s="27" t="s">
        <v>1431</v>
      </c>
      <c r="F251" s="27" t="s">
        <v>1432</v>
      </c>
      <c r="G251" s="27" t="s">
        <v>2232</v>
      </c>
      <c r="H251" s="27" t="s">
        <v>5589</v>
      </c>
      <c r="I251" s="3">
        <v>41108</v>
      </c>
      <c r="J251" s="27" t="s">
        <v>2247</v>
      </c>
      <c r="K251" s="27" t="s">
        <v>2248</v>
      </c>
      <c r="L251" s="27" t="s">
        <v>4846</v>
      </c>
      <c r="M251" s="27" t="s">
        <v>2249</v>
      </c>
      <c r="N251" s="27" t="s">
        <v>13677</v>
      </c>
      <c r="O251" s="27" t="s">
        <v>5378</v>
      </c>
      <c r="P251" s="3">
        <v>41262</v>
      </c>
      <c r="Q251" s="27" t="s">
        <v>2511</v>
      </c>
      <c r="R251" s="27" t="s">
        <v>10352</v>
      </c>
      <c r="S251" s="27" t="s">
        <v>10353</v>
      </c>
      <c r="T251" s="27" t="s">
        <v>4394</v>
      </c>
      <c r="U251" s="27" t="s">
        <v>15492</v>
      </c>
      <c r="V251" s="3" t="s">
        <v>497</v>
      </c>
    </row>
    <row r="252" spans="1:25" ht="18" customHeight="1">
      <c r="A252" s="27">
        <v>940</v>
      </c>
      <c r="B252" s="27" t="s">
        <v>2219</v>
      </c>
      <c r="C252" s="3">
        <v>40989</v>
      </c>
      <c r="D252" s="3">
        <v>41034</v>
      </c>
      <c r="E252" s="27" t="s">
        <v>1431</v>
      </c>
      <c r="F252" s="27" t="s">
        <v>1432</v>
      </c>
      <c r="G252" s="27" t="s">
        <v>2312</v>
      </c>
      <c r="H252" s="27" t="s">
        <v>2317</v>
      </c>
      <c r="I252" s="3">
        <v>40994</v>
      </c>
      <c r="J252" s="27" t="s">
        <v>2250</v>
      </c>
      <c r="K252" s="27" t="s">
        <v>2251</v>
      </c>
      <c r="L252" s="27" t="s">
        <v>4847</v>
      </c>
      <c r="M252" s="27" t="s">
        <v>2252</v>
      </c>
      <c r="N252" s="27" t="s">
        <v>2330</v>
      </c>
      <c r="O252" s="27" t="s">
        <v>2187</v>
      </c>
      <c r="P252" s="3">
        <v>40996</v>
      </c>
      <c r="Q252" s="27" t="s">
        <v>497</v>
      </c>
      <c r="R252" s="27" t="s">
        <v>497</v>
      </c>
      <c r="S252" s="27" t="s">
        <v>10354</v>
      </c>
      <c r="T252" s="27" t="s">
        <v>4394</v>
      </c>
      <c r="U252" s="27" t="s">
        <v>497</v>
      </c>
      <c r="V252" s="3" t="s">
        <v>497</v>
      </c>
    </row>
    <row r="253" spans="1:25" ht="18" customHeight="1">
      <c r="A253" s="27">
        <v>942</v>
      </c>
      <c r="B253" s="27" t="s">
        <v>2220</v>
      </c>
      <c r="C253" s="3">
        <v>40989</v>
      </c>
      <c r="D253" s="3">
        <v>41034</v>
      </c>
      <c r="E253" s="27" t="s">
        <v>1431</v>
      </c>
      <c r="F253" s="27" t="s">
        <v>1432</v>
      </c>
      <c r="G253" s="27" t="s">
        <v>2233</v>
      </c>
      <c r="H253" s="27" t="s">
        <v>2331</v>
      </c>
      <c r="I253" s="3">
        <v>40996</v>
      </c>
      <c r="J253" s="27" t="s">
        <v>2253</v>
      </c>
      <c r="K253" s="27" t="s">
        <v>2254</v>
      </c>
      <c r="L253" s="27" t="s">
        <v>4848</v>
      </c>
      <c r="M253" s="27" t="s">
        <v>2255</v>
      </c>
      <c r="N253" s="27" t="s">
        <v>2349</v>
      </c>
      <c r="O253" s="27" t="s">
        <v>2187</v>
      </c>
      <c r="P253" s="3">
        <v>40998</v>
      </c>
      <c r="Q253" s="27" t="s">
        <v>497</v>
      </c>
      <c r="R253" s="27" t="s">
        <v>497</v>
      </c>
      <c r="S253" s="27" t="s">
        <v>10355</v>
      </c>
      <c r="T253" s="27" t="s">
        <v>4394</v>
      </c>
      <c r="U253" s="27" t="s">
        <v>497</v>
      </c>
      <c r="V253" s="3" t="s">
        <v>497</v>
      </c>
    </row>
    <row r="254" spans="1:25" ht="18" customHeight="1">
      <c r="A254" s="27">
        <v>943</v>
      </c>
      <c r="B254" s="27" t="s">
        <v>2221</v>
      </c>
      <c r="C254" s="3">
        <v>40989</v>
      </c>
      <c r="D254" s="3">
        <v>41089</v>
      </c>
      <c r="E254" s="27" t="s">
        <v>1431</v>
      </c>
      <c r="F254" s="27" t="s">
        <v>1432</v>
      </c>
      <c r="G254" s="27" t="s">
        <v>2234</v>
      </c>
      <c r="H254" s="27" t="s">
        <v>6105</v>
      </c>
      <c r="I254" s="3">
        <v>41122</v>
      </c>
      <c r="J254" s="27" t="s">
        <v>2256</v>
      </c>
      <c r="K254" s="27" t="s">
        <v>4280</v>
      </c>
      <c r="L254" s="27" t="s">
        <v>4849</v>
      </c>
      <c r="M254" s="27" t="s">
        <v>4281</v>
      </c>
      <c r="N254" s="27" t="s">
        <v>6106</v>
      </c>
      <c r="O254" s="27" t="s">
        <v>5747</v>
      </c>
      <c r="P254" s="3">
        <v>41122</v>
      </c>
      <c r="Q254" s="41" t="s">
        <v>4227</v>
      </c>
      <c r="R254" s="27" t="s">
        <v>10356</v>
      </c>
      <c r="S254" s="27" t="s">
        <v>10357</v>
      </c>
      <c r="T254" s="27" t="s">
        <v>4394</v>
      </c>
      <c r="U254" s="27" t="s">
        <v>15472</v>
      </c>
      <c r="V254" s="3" t="s">
        <v>497</v>
      </c>
    </row>
    <row r="255" spans="1:25" ht="18" customHeight="1">
      <c r="A255" s="27">
        <v>944</v>
      </c>
      <c r="B255" s="27" t="s">
        <v>2222</v>
      </c>
      <c r="C255" s="3">
        <v>40989</v>
      </c>
      <c r="D255" s="3">
        <v>41034</v>
      </c>
      <c r="E255" s="27" t="s">
        <v>1431</v>
      </c>
      <c r="F255" s="27" t="s">
        <v>1432</v>
      </c>
      <c r="G255" s="27" t="s">
        <v>2235</v>
      </c>
      <c r="H255" s="27" t="s">
        <v>2965</v>
      </c>
      <c r="I255" s="3">
        <v>41031</v>
      </c>
      <c r="J255" s="27" t="s">
        <v>2257</v>
      </c>
      <c r="K255" s="27" t="s">
        <v>2258</v>
      </c>
      <c r="L255" s="27" t="s">
        <v>4850</v>
      </c>
      <c r="M255" s="27" t="s">
        <v>2259</v>
      </c>
      <c r="N255" s="27" t="s">
        <v>3000</v>
      </c>
      <c r="O255" s="27" t="s">
        <v>1703</v>
      </c>
      <c r="P255" s="3">
        <v>41031</v>
      </c>
      <c r="Q255" s="27" t="s">
        <v>497</v>
      </c>
      <c r="R255" s="27" t="s">
        <v>10358</v>
      </c>
      <c r="S255" s="27" t="s">
        <v>10359</v>
      </c>
      <c r="T255" s="27" t="s">
        <v>4394</v>
      </c>
      <c r="U255" s="27" t="s">
        <v>15493</v>
      </c>
      <c r="V255" s="3" t="s">
        <v>497</v>
      </c>
    </row>
    <row r="256" spans="1:25" ht="18" customHeight="1">
      <c r="A256" s="27">
        <v>945</v>
      </c>
      <c r="B256" s="27" t="s">
        <v>2223</v>
      </c>
      <c r="C256" s="3">
        <v>40989</v>
      </c>
      <c r="D256" s="3">
        <v>41159</v>
      </c>
      <c r="E256" s="27" t="s">
        <v>1431</v>
      </c>
      <c r="F256" s="27" t="s">
        <v>1432</v>
      </c>
      <c r="G256" s="27" t="s">
        <v>2236</v>
      </c>
      <c r="H256" s="27" t="s">
        <v>9057</v>
      </c>
      <c r="I256" s="3">
        <v>41213</v>
      </c>
      <c r="J256" s="27" t="s">
        <v>2260</v>
      </c>
      <c r="K256" s="27" t="s">
        <v>2261</v>
      </c>
      <c r="L256" s="27" t="s">
        <v>4851</v>
      </c>
      <c r="M256" s="27" t="s">
        <v>2262</v>
      </c>
      <c r="N256" s="27" t="s">
        <v>9058</v>
      </c>
      <c r="O256" s="27" t="s">
        <v>5003</v>
      </c>
      <c r="P256" s="3">
        <v>41200</v>
      </c>
      <c r="Q256" s="41" t="s">
        <v>7260</v>
      </c>
      <c r="R256" s="27" t="s">
        <v>10360</v>
      </c>
      <c r="S256" s="27" t="s">
        <v>10361</v>
      </c>
      <c r="T256" s="27" t="s">
        <v>4394</v>
      </c>
      <c r="U256" s="27" t="s">
        <v>15494</v>
      </c>
      <c r="V256" s="3" t="s">
        <v>497</v>
      </c>
    </row>
    <row r="257" spans="1:22" ht="18" customHeight="1">
      <c r="A257" s="27">
        <v>946</v>
      </c>
      <c r="B257" s="27" t="s">
        <v>2224</v>
      </c>
      <c r="C257" s="3">
        <v>40989</v>
      </c>
      <c r="D257" s="3">
        <v>41034</v>
      </c>
      <c r="E257" s="27" t="s">
        <v>1440</v>
      </c>
      <c r="F257" s="27" t="s">
        <v>1432</v>
      </c>
      <c r="G257" s="27" t="s">
        <v>2237</v>
      </c>
      <c r="H257" s="27" t="s">
        <v>497</v>
      </c>
      <c r="I257" s="27" t="s">
        <v>497</v>
      </c>
      <c r="J257" s="27" t="s">
        <v>2263</v>
      </c>
      <c r="K257" s="27" t="s">
        <v>2264</v>
      </c>
      <c r="L257" s="27" t="s">
        <v>4852</v>
      </c>
      <c r="M257" s="27" t="s">
        <v>2265</v>
      </c>
      <c r="N257" s="27" t="s">
        <v>497</v>
      </c>
      <c r="O257" s="27" t="s">
        <v>497</v>
      </c>
      <c r="P257" s="27" t="s">
        <v>497</v>
      </c>
      <c r="Q257" s="41" t="s">
        <v>3379</v>
      </c>
      <c r="R257" s="27" t="s">
        <v>497</v>
      </c>
      <c r="S257" s="27" t="s">
        <v>10362</v>
      </c>
      <c r="T257" s="27" t="s">
        <v>15449</v>
      </c>
      <c r="U257" s="41" t="s">
        <v>497</v>
      </c>
      <c r="V257" s="3" t="s">
        <v>497</v>
      </c>
    </row>
    <row r="258" spans="1:22" ht="18" customHeight="1">
      <c r="A258" s="27">
        <v>947</v>
      </c>
      <c r="B258" s="27" t="s">
        <v>2225</v>
      </c>
      <c r="C258" s="3">
        <v>40989</v>
      </c>
      <c r="D258" s="3">
        <v>41034</v>
      </c>
      <c r="E258" s="27" t="s">
        <v>1431</v>
      </c>
      <c r="F258" s="27" t="s">
        <v>1432</v>
      </c>
      <c r="G258" s="27" t="s">
        <v>2238</v>
      </c>
      <c r="H258" s="27" t="s">
        <v>2566</v>
      </c>
      <c r="I258" s="3">
        <v>41009</v>
      </c>
      <c r="J258" s="27" t="s">
        <v>2266</v>
      </c>
      <c r="K258" s="27" t="s">
        <v>2267</v>
      </c>
      <c r="L258" s="27" t="s">
        <v>4853</v>
      </c>
      <c r="M258" s="27" t="s">
        <v>2268</v>
      </c>
      <c r="N258" s="27" t="s">
        <v>2567</v>
      </c>
      <c r="O258" s="27" t="s">
        <v>2146</v>
      </c>
      <c r="P258" s="3">
        <v>41010</v>
      </c>
      <c r="Q258" s="27" t="s">
        <v>15887</v>
      </c>
      <c r="R258" s="27" t="s">
        <v>497</v>
      </c>
      <c r="S258" s="27" t="s">
        <v>10363</v>
      </c>
      <c r="T258" s="27" t="s">
        <v>4394</v>
      </c>
      <c r="U258" s="27" t="s">
        <v>497</v>
      </c>
      <c r="V258" s="3" t="s">
        <v>497</v>
      </c>
    </row>
    <row r="259" spans="1:22" ht="18" customHeight="1">
      <c r="A259" s="27">
        <v>937</v>
      </c>
      <c r="B259" s="27" t="s">
        <v>2226</v>
      </c>
      <c r="C259" s="3">
        <v>40989</v>
      </c>
      <c r="D259" s="3">
        <v>41034</v>
      </c>
      <c r="E259" s="27" t="s">
        <v>1431</v>
      </c>
      <c r="F259" s="27" t="s">
        <v>1432</v>
      </c>
      <c r="G259" s="27" t="s">
        <v>2299</v>
      </c>
      <c r="H259" s="27" t="s">
        <v>2350</v>
      </c>
      <c r="I259" s="3">
        <v>40997</v>
      </c>
      <c r="J259" s="27" t="s">
        <v>2269</v>
      </c>
      <c r="K259" s="27" t="s">
        <v>2270</v>
      </c>
      <c r="L259" s="27" t="s">
        <v>4854</v>
      </c>
      <c r="M259" s="27" t="s">
        <v>2271</v>
      </c>
      <c r="N259" s="27" t="s">
        <v>2351</v>
      </c>
      <c r="O259" s="27" t="s">
        <v>1560</v>
      </c>
      <c r="P259" s="3">
        <v>41002</v>
      </c>
      <c r="Q259" s="41" t="s">
        <v>497</v>
      </c>
      <c r="R259" s="27" t="s">
        <v>10364</v>
      </c>
      <c r="S259" s="27" t="s">
        <v>10365</v>
      </c>
      <c r="T259" s="27" t="s">
        <v>4394</v>
      </c>
      <c r="U259" s="27" t="s">
        <v>497</v>
      </c>
      <c r="V259" s="3" t="s">
        <v>497</v>
      </c>
    </row>
    <row r="260" spans="1:22" ht="18" customHeight="1">
      <c r="A260" s="27">
        <v>936</v>
      </c>
      <c r="B260" s="27" t="s">
        <v>2227</v>
      </c>
      <c r="C260" s="3">
        <v>40989</v>
      </c>
      <c r="D260" s="3">
        <v>41123</v>
      </c>
      <c r="E260" s="27" t="s">
        <v>1431</v>
      </c>
      <c r="F260" s="27" t="s">
        <v>1432</v>
      </c>
      <c r="G260" s="27" t="s">
        <v>2239</v>
      </c>
      <c r="H260" s="27" t="s">
        <v>7865</v>
      </c>
      <c r="I260" s="3">
        <v>41166</v>
      </c>
      <c r="J260" s="27" t="s">
        <v>2272</v>
      </c>
      <c r="K260" s="27" t="s">
        <v>4282</v>
      </c>
      <c r="L260" s="27" t="s">
        <v>4855</v>
      </c>
      <c r="M260" s="27" t="s">
        <v>2273</v>
      </c>
      <c r="N260" s="27" t="s">
        <v>7866</v>
      </c>
      <c r="O260" s="27" t="s">
        <v>6080</v>
      </c>
      <c r="P260" s="3">
        <v>41169</v>
      </c>
      <c r="Q260" s="27" t="s">
        <v>5140</v>
      </c>
      <c r="R260" s="27" t="s">
        <v>10366</v>
      </c>
      <c r="S260" s="27" t="s">
        <v>10367</v>
      </c>
      <c r="T260" s="27" t="s">
        <v>4394</v>
      </c>
      <c r="U260" s="27" t="s">
        <v>15495</v>
      </c>
      <c r="V260" s="3" t="s">
        <v>497</v>
      </c>
    </row>
    <row r="261" spans="1:22" ht="18" customHeight="1">
      <c r="A261" s="27">
        <v>935</v>
      </c>
      <c r="B261" s="27" t="s">
        <v>2228</v>
      </c>
      <c r="C261" s="3">
        <v>40989</v>
      </c>
      <c r="D261" s="3">
        <v>41034</v>
      </c>
      <c r="E261" s="27" t="s">
        <v>1431</v>
      </c>
      <c r="F261" s="27" t="s">
        <v>1432</v>
      </c>
      <c r="G261" s="27" t="s">
        <v>2240</v>
      </c>
      <c r="H261" s="27" t="s">
        <v>2370</v>
      </c>
      <c r="I261" s="3">
        <v>40998</v>
      </c>
      <c r="J261" s="27" t="s">
        <v>2274</v>
      </c>
      <c r="K261" s="27" t="s">
        <v>2275</v>
      </c>
      <c r="L261" s="27" t="s">
        <v>4856</v>
      </c>
      <c r="M261" s="27" t="s">
        <v>2276</v>
      </c>
      <c r="N261" s="27" t="s">
        <v>2416</v>
      </c>
      <c r="O261" s="27" t="s">
        <v>1560</v>
      </c>
      <c r="P261" s="3">
        <v>41002</v>
      </c>
      <c r="Q261" s="41" t="s">
        <v>497</v>
      </c>
      <c r="R261" s="27" t="s">
        <v>497</v>
      </c>
      <c r="S261" s="27" t="s">
        <v>10368</v>
      </c>
      <c r="T261" s="27" t="s">
        <v>4394</v>
      </c>
      <c r="U261" s="27" t="s">
        <v>497</v>
      </c>
      <c r="V261" s="3" t="s">
        <v>497</v>
      </c>
    </row>
    <row r="262" spans="1:22" ht="18" customHeight="1">
      <c r="A262" s="27">
        <v>934</v>
      </c>
      <c r="B262" s="27" t="s">
        <v>2229</v>
      </c>
      <c r="C262" s="3">
        <v>40989</v>
      </c>
      <c r="D262" s="3">
        <v>41034</v>
      </c>
      <c r="E262" s="27" t="s">
        <v>1431</v>
      </c>
      <c r="F262" s="27" t="s">
        <v>1432</v>
      </c>
      <c r="G262" s="27" t="s">
        <v>2313</v>
      </c>
      <c r="H262" s="27" t="s">
        <v>2587</v>
      </c>
      <c r="I262" s="3">
        <v>41016</v>
      </c>
      <c r="J262" s="27" t="s">
        <v>2277</v>
      </c>
      <c r="K262" s="27" t="s">
        <v>2278</v>
      </c>
      <c r="L262" s="27" t="s">
        <v>4857</v>
      </c>
      <c r="M262" s="27" t="s">
        <v>8906</v>
      </c>
      <c r="N262" s="27" t="s">
        <v>2596</v>
      </c>
      <c r="O262" s="27" t="s">
        <v>2146</v>
      </c>
      <c r="P262" s="3">
        <v>41016</v>
      </c>
      <c r="Q262" s="27" t="s">
        <v>497</v>
      </c>
      <c r="R262" s="27" t="s">
        <v>497</v>
      </c>
      <c r="S262" s="27" t="s">
        <v>10369</v>
      </c>
      <c r="T262" s="27" t="s">
        <v>4394</v>
      </c>
      <c r="U262" s="27" t="s">
        <v>497</v>
      </c>
      <c r="V262" s="3" t="s">
        <v>497</v>
      </c>
    </row>
    <row r="263" spans="1:22" ht="18" customHeight="1">
      <c r="A263" s="27" t="s">
        <v>6246</v>
      </c>
      <c r="B263" s="27">
        <v>9999</v>
      </c>
      <c r="C263" s="3">
        <v>40995</v>
      </c>
      <c r="D263" s="3">
        <v>41040</v>
      </c>
      <c r="E263" s="27" t="s">
        <v>1495</v>
      </c>
      <c r="F263" s="27" t="s">
        <v>1667</v>
      </c>
      <c r="G263" s="27" t="s">
        <v>2332</v>
      </c>
      <c r="H263" s="27" t="s">
        <v>6247</v>
      </c>
      <c r="I263" s="3">
        <v>41121</v>
      </c>
      <c r="J263" s="27" t="s">
        <v>2333</v>
      </c>
      <c r="K263" s="27" t="s">
        <v>2334</v>
      </c>
      <c r="L263" s="27" t="s">
        <v>4858</v>
      </c>
      <c r="M263" s="27">
        <v>33213213</v>
      </c>
      <c r="N263" s="27" t="s">
        <v>497</v>
      </c>
      <c r="O263" s="27" t="s">
        <v>497</v>
      </c>
      <c r="P263" s="27" t="s">
        <v>497</v>
      </c>
      <c r="Q263" s="27" t="s">
        <v>1824</v>
      </c>
      <c r="R263" s="27" t="s">
        <v>10370</v>
      </c>
      <c r="S263" s="27">
        <v>32132121321312</v>
      </c>
      <c r="T263" s="27" t="s">
        <v>4394</v>
      </c>
      <c r="U263" s="27" t="s">
        <v>497</v>
      </c>
      <c r="V263" s="3" t="s">
        <v>497</v>
      </c>
    </row>
    <row r="264" spans="1:22" ht="18" customHeight="1">
      <c r="A264" s="27">
        <v>955</v>
      </c>
      <c r="B264" s="27" t="s">
        <v>2340</v>
      </c>
      <c r="C264" s="3">
        <v>40997</v>
      </c>
      <c r="D264" s="3">
        <v>41105</v>
      </c>
      <c r="E264" s="27" t="s">
        <v>1431</v>
      </c>
      <c r="F264" s="27" t="s">
        <v>1432</v>
      </c>
      <c r="G264" s="27" t="s">
        <v>2341</v>
      </c>
      <c r="H264" s="27" t="s">
        <v>5675</v>
      </c>
      <c r="I264" s="3">
        <v>41115</v>
      </c>
      <c r="J264" s="27" t="s">
        <v>2352</v>
      </c>
      <c r="K264" s="27" t="s">
        <v>4283</v>
      </c>
      <c r="L264" s="27" t="s">
        <v>4859</v>
      </c>
      <c r="M264" s="27" t="s">
        <v>2354</v>
      </c>
      <c r="N264" s="27" t="s">
        <v>5676</v>
      </c>
      <c r="O264" s="27" t="s">
        <v>5677</v>
      </c>
      <c r="P264" s="3">
        <v>41120</v>
      </c>
      <c r="Q264" s="41" t="s">
        <v>3380</v>
      </c>
      <c r="R264" s="27" t="s">
        <v>10371</v>
      </c>
      <c r="S264" s="27" t="s">
        <v>10372</v>
      </c>
      <c r="T264" s="27" t="s">
        <v>4394</v>
      </c>
      <c r="U264" s="27" t="s">
        <v>15496</v>
      </c>
      <c r="V264" s="3" t="s">
        <v>497</v>
      </c>
    </row>
    <row r="265" spans="1:22" ht="18" customHeight="1">
      <c r="A265" s="27">
        <v>951</v>
      </c>
      <c r="B265" s="27" t="s">
        <v>2371</v>
      </c>
      <c r="C265" s="3">
        <v>40997</v>
      </c>
      <c r="D265" s="3">
        <v>41042</v>
      </c>
      <c r="E265" s="27" t="s">
        <v>1431</v>
      </c>
      <c r="F265" s="27" t="s">
        <v>1432</v>
      </c>
      <c r="G265" s="27" t="s">
        <v>2372</v>
      </c>
      <c r="H265" s="27" t="s">
        <v>2424</v>
      </c>
      <c r="I265" s="3">
        <v>41003</v>
      </c>
      <c r="J265" s="27" t="s">
        <v>2373</v>
      </c>
      <c r="K265" s="27" t="s">
        <v>2374</v>
      </c>
      <c r="L265" s="27" t="s">
        <v>4860</v>
      </c>
      <c r="M265" s="27" t="s">
        <v>2375</v>
      </c>
      <c r="N265" s="27" t="s">
        <v>2522</v>
      </c>
      <c r="O265" s="27" t="s">
        <v>1521</v>
      </c>
      <c r="P265" s="3">
        <v>41003</v>
      </c>
      <c r="Q265" s="27" t="s">
        <v>497</v>
      </c>
      <c r="R265" s="27" t="s">
        <v>10373</v>
      </c>
      <c r="S265" s="27" t="s">
        <v>10374</v>
      </c>
      <c r="T265" s="27" t="s">
        <v>4394</v>
      </c>
      <c r="U265" s="27" t="s">
        <v>497</v>
      </c>
      <c r="V265" s="3" t="s">
        <v>497</v>
      </c>
    </row>
    <row r="266" spans="1:22" ht="18" customHeight="1">
      <c r="A266" s="27">
        <v>949</v>
      </c>
      <c r="B266" s="27" t="s">
        <v>2376</v>
      </c>
      <c r="C266" s="3">
        <v>40997</v>
      </c>
      <c r="D266" s="3">
        <v>41118</v>
      </c>
      <c r="E266" s="27" t="s">
        <v>1431</v>
      </c>
      <c r="F266" s="27" t="s">
        <v>1667</v>
      </c>
      <c r="G266" s="27" t="s">
        <v>2377</v>
      </c>
      <c r="H266" s="27" t="s">
        <v>5590</v>
      </c>
      <c r="I266" s="3">
        <v>41157</v>
      </c>
      <c r="J266" s="27" t="s">
        <v>2378</v>
      </c>
      <c r="K266" s="27" t="s">
        <v>2379</v>
      </c>
      <c r="L266" s="27" t="s">
        <v>4861</v>
      </c>
      <c r="M266" s="27" t="s">
        <v>2380</v>
      </c>
      <c r="N266" s="27" t="s">
        <v>7394</v>
      </c>
      <c r="O266" s="27" t="s">
        <v>497</v>
      </c>
      <c r="P266" s="3">
        <v>41157</v>
      </c>
      <c r="Q266" s="27" t="s">
        <v>4284</v>
      </c>
      <c r="R266" s="27" t="s">
        <v>10375</v>
      </c>
      <c r="S266" s="27" t="s">
        <v>10376</v>
      </c>
      <c r="T266" s="27" t="s">
        <v>4394</v>
      </c>
      <c r="U266" s="27" t="s">
        <v>15497</v>
      </c>
      <c r="V266" s="3" t="s">
        <v>497</v>
      </c>
    </row>
    <row r="267" spans="1:22" ht="18" customHeight="1">
      <c r="A267" s="27">
        <v>950</v>
      </c>
      <c r="B267" s="27" t="s">
        <v>2381</v>
      </c>
      <c r="C267" s="3">
        <v>40997</v>
      </c>
      <c r="D267" s="3">
        <v>41118</v>
      </c>
      <c r="E267" s="27" t="s">
        <v>1431</v>
      </c>
      <c r="F267" s="27" t="s">
        <v>1432</v>
      </c>
      <c r="G267" s="27" t="s">
        <v>2382</v>
      </c>
      <c r="H267" s="27" t="s">
        <v>6107</v>
      </c>
      <c r="I267" s="3">
        <v>41129</v>
      </c>
      <c r="J267" s="27" t="s">
        <v>2383</v>
      </c>
      <c r="K267" s="27" t="s">
        <v>4285</v>
      </c>
      <c r="L267" s="27" t="s">
        <v>4862</v>
      </c>
      <c r="M267" s="27" t="s">
        <v>2384</v>
      </c>
      <c r="N267" s="27" t="s">
        <v>6248</v>
      </c>
      <c r="O267" s="27" t="s">
        <v>5506</v>
      </c>
      <c r="P267" s="3">
        <v>41129</v>
      </c>
      <c r="Q267" s="41" t="s">
        <v>3381</v>
      </c>
      <c r="R267" s="27" t="s">
        <v>10377</v>
      </c>
      <c r="S267" s="27" t="s">
        <v>10378</v>
      </c>
      <c r="T267" s="27" t="s">
        <v>4394</v>
      </c>
      <c r="U267" s="27" t="s">
        <v>4589</v>
      </c>
      <c r="V267" s="3" t="s">
        <v>497</v>
      </c>
    </row>
    <row r="268" spans="1:22" ht="18" customHeight="1">
      <c r="A268" s="27">
        <v>952</v>
      </c>
      <c r="B268" s="27" t="s">
        <v>2385</v>
      </c>
      <c r="C268" s="3">
        <v>40997</v>
      </c>
      <c r="D268" s="3">
        <v>41042</v>
      </c>
      <c r="E268" s="27" t="s">
        <v>1431</v>
      </c>
      <c r="F268" s="27" t="s">
        <v>1432</v>
      </c>
      <c r="G268" s="27" t="s">
        <v>2386</v>
      </c>
      <c r="H268" s="27" t="s">
        <v>2966</v>
      </c>
      <c r="I268" s="3">
        <v>41026</v>
      </c>
      <c r="J268" s="27" t="s">
        <v>2387</v>
      </c>
      <c r="K268" s="27" t="s">
        <v>2388</v>
      </c>
      <c r="L268" s="27" t="s">
        <v>4863</v>
      </c>
      <c r="M268" s="27" t="s">
        <v>2389</v>
      </c>
      <c r="N268" s="27" t="s">
        <v>2996</v>
      </c>
      <c r="O268" s="27" t="s">
        <v>1840</v>
      </c>
      <c r="P268" s="3">
        <v>41026</v>
      </c>
      <c r="Q268" s="27" t="s">
        <v>497</v>
      </c>
      <c r="R268" s="27" t="s">
        <v>10379</v>
      </c>
      <c r="S268" s="27" t="s">
        <v>10380</v>
      </c>
      <c r="T268" s="41" t="s">
        <v>4394</v>
      </c>
      <c r="U268" s="27" t="s">
        <v>15498</v>
      </c>
      <c r="V268" s="3" t="s">
        <v>497</v>
      </c>
    </row>
    <row r="269" spans="1:22" ht="18" customHeight="1">
      <c r="A269" s="27">
        <v>953</v>
      </c>
      <c r="B269" s="27" t="s">
        <v>2390</v>
      </c>
      <c r="C269" s="3">
        <v>40997</v>
      </c>
      <c r="D269" s="3">
        <v>41114</v>
      </c>
      <c r="E269" s="27" t="s">
        <v>1431</v>
      </c>
      <c r="F269" s="27" t="s">
        <v>1432</v>
      </c>
      <c r="G269" s="27" t="s">
        <v>4440</v>
      </c>
      <c r="H269" s="27" t="s">
        <v>6249</v>
      </c>
      <c r="I269" s="3">
        <v>41129</v>
      </c>
      <c r="J269" s="27" t="s">
        <v>15499</v>
      </c>
      <c r="K269" s="27" t="s">
        <v>2391</v>
      </c>
      <c r="L269" s="27" t="s">
        <v>4864</v>
      </c>
      <c r="M269" s="27" t="s">
        <v>15500</v>
      </c>
      <c r="N269" s="27" t="s">
        <v>6250</v>
      </c>
      <c r="O269" s="27" t="s">
        <v>2115</v>
      </c>
      <c r="P269" s="3">
        <v>41129</v>
      </c>
      <c r="Q269" s="41" t="s">
        <v>15888</v>
      </c>
      <c r="R269" s="27" t="s">
        <v>10381</v>
      </c>
      <c r="S269" s="27" t="s">
        <v>10382</v>
      </c>
      <c r="T269" s="27" t="s">
        <v>4394</v>
      </c>
      <c r="U269" s="27" t="s">
        <v>5495</v>
      </c>
      <c r="V269" s="3" t="s">
        <v>497</v>
      </c>
    </row>
    <row r="270" spans="1:22" ht="18" customHeight="1">
      <c r="A270" s="27">
        <v>954</v>
      </c>
      <c r="B270" s="27" t="s">
        <v>2399</v>
      </c>
      <c r="C270" s="3">
        <v>40997</v>
      </c>
      <c r="D270" s="3">
        <v>41042</v>
      </c>
      <c r="E270" s="27" t="s">
        <v>1431</v>
      </c>
      <c r="F270" s="27" t="s">
        <v>1432</v>
      </c>
      <c r="G270" s="27" t="s">
        <v>2392</v>
      </c>
      <c r="H270" s="27" t="s">
        <v>2689</v>
      </c>
      <c r="I270" s="3">
        <v>41024</v>
      </c>
      <c r="J270" s="27" t="s">
        <v>2393</v>
      </c>
      <c r="K270" s="27" t="s">
        <v>2394</v>
      </c>
      <c r="L270" s="27" t="s">
        <v>4865</v>
      </c>
      <c r="M270" s="27" t="s">
        <v>2395</v>
      </c>
      <c r="N270" s="27" t="s">
        <v>2906</v>
      </c>
      <c r="O270" s="27" t="s">
        <v>1560</v>
      </c>
      <c r="P270" s="3">
        <v>41024</v>
      </c>
      <c r="Q270" s="27" t="s">
        <v>497</v>
      </c>
      <c r="R270" s="27" t="s">
        <v>10383</v>
      </c>
      <c r="S270" s="27" t="s">
        <v>10384</v>
      </c>
      <c r="T270" s="27" t="s">
        <v>4394</v>
      </c>
      <c r="U270" s="27" t="s">
        <v>3735</v>
      </c>
      <c r="V270" s="3" t="s">
        <v>497</v>
      </c>
    </row>
    <row r="271" spans="1:22" ht="18" customHeight="1">
      <c r="A271" s="27">
        <v>956</v>
      </c>
      <c r="B271" s="27" t="s">
        <v>2400</v>
      </c>
      <c r="C271" s="3">
        <v>40997</v>
      </c>
      <c r="D271" s="3">
        <v>41042</v>
      </c>
      <c r="E271" s="27" t="s">
        <v>1431</v>
      </c>
      <c r="F271" s="27" t="s">
        <v>1432</v>
      </c>
      <c r="G271" s="27" t="s">
        <v>2588</v>
      </c>
      <c r="H271" s="27" t="s">
        <v>2519</v>
      </c>
      <c r="I271" s="3">
        <v>41022</v>
      </c>
      <c r="J271" s="27" t="s">
        <v>2396</v>
      </c>
      <c r="K271" s="27" t="s">
        <v>2397</v>
      </c>
      <c r="L271" s="27" t="s">
        <v>4866</v>
      </c>
      <c r="M271" s="27" t="s">
        <v>2398</v>
      </c>
      <c r="N271" s="27" t="s">
        <v>2873</v>
      </c>
      <c r="O271" s="27" t="s">
        <v>2115</v>
      </c>
      <c r="P271" s="3">
        <v>41023</v>
      </c>
      <c r="Q271" s="41" t="s">
        <v>497</v>
      </c>
      <c r="R271" s="27" t="s">
        <v>10385</v>
      </c>
      <c r="S271" s="27" t="s">
        <v>10386</v>
      </c>
      <c r="T271" s="27" t="s">
        <v>4394</v>
      </c>
      <c r="U271" s="27" t="s">
        <v>497</v>
      </c>
      <c r="V271" s="3" t="s">
        <v>497</v>
      </c>
    </row>
    <row r="272" spans="1:22" ht="18" customHeight="1">
      <c r="A272" s="27">
        <v>3231</v>
      </c>
      <c r="B272" s="27" t="s">
        <v>2488</v>
      </c>
      <c r="C272" s="3">
        <v>41001</v>
      </c>
      <c r="D272" s="3">
        <v>41046</v>
      </c>
      <c r="E272" s="27" t="s">
        <v>1431</v>
      </c>
      <c r="F272" s="27" t="s">
        <v>1432</v>
      </c>
      <c r="G272" s="27" t="s">
        <v>118</v>
      </c>
      <c r="H272" s="27" t="s">
        <v>2568</v>
      </c>
      <c r="I272" s="3">
        <v>41011</v>
      </c>
      <c r="J272" s="27" t="s">
        <v>2425</v>
      </c>
      <c r="K272" s="27" t="s">
        <v>2426</v>
      </c>
      <c r="L272" s="27" t="s">
        <v>4867</v>
      </c>
      <c r="M272" s="27" t="s">
        <v>2427</v>
      </c>
      <c r="N272" s="27" t="s">
        <v>2576</v>
      </c>
      <c r="O272" s="27" t="s">
        <v>2577</v>
      </c>
      <c r="P272" s="3">
        <v>41011</v>
      </c>
      <c r="Q272" s="27" t="s">
        <v>497</v>
      </c>
      <c r="R272" s="27" t="s">
        <v>497</v>
      </c>
      <c r="S272" s="27" t="s">
        <v>10387</v>
      </c>
      <c r="T272" s="27" t="s">
        <v>4394</v>
      </c>
      <c r="U272" s="27" t="s">
        <v>497</v>
      </c>
      <c r="V272" s="3" t="s">
        <v>497</v>
      </c>
    </row>
    <row r="273" spans="1:22" ht="18" customHeight="1">
      <c r="A273" s="27">
        <v>3232</v>
      </c>
      <c r="B273" s="27" t="s">
        <v>2489</v>
      </c>
      <c r="C273" s="3">
        <v>41001</v>
      </c>
      <c r="D273" s="3">
        <v>41046</v>
      </c>
      <c r="E273" s="27" t="s">
        <v>1431</v>
      </c>
      <c r="F273" s="27" t="s">
        <v>1432</v>
      </c>
      <c r="G273" s="27" t="s">
        <v>118</v>
      </c>
      <c r="H273" s="27" t="s">
        <v>2569</v>
      </c>
      <c r="I273" s="3">
        <v>41010</v>
      </c>
      <c r="J273" s="27" t="s">
        <v>15314</v>
      </c>
      <c r="K273" s="27" t="s">
        <v>15315</v>
      </c>
      <c r="L273" s="27" t="s">
        <v>4868</v>
      </c>
      <c r="M273" s="27" t="s">
        <v>2428</v>
      </c>
      <c r="N273" s="27" t="s">
        <v>2574</v>
      </c>
      <c r="O273" s="27" t="s">
        <v>2575</v>
      </c>
      <c r="P273" s="3">
        <v>41032</v>
      </c>
      <c r="Q273" s="41" t="s">
        <v>497</v>
      </c>
      <c r="R273" s="27" t="s">
        <v>10388</v>
      </c>
      <c r="S273" s="27" t="s">
        <v>10389</v>
      </c>
      <c r="T273" s="27" t="s">
        <v>4394</v>
      </c>
      <c r="U273" s="27" t="s">
        <v>497</v>
      </c>
      <c r="V273" s="3" t="s">
        <v>497</v>
      </c>
    </row>
    <row r="274" spans="1:22" ht="18" customHeight="1">
      <c r="A274" s="27">
        <v>3233</v>
      </c>
      <c r="B274" s="27" t="s">
        <v>2490</v>
      </c>
      <c r="C274" s="3">
        <v>41002</v>
      </c>
      <c r="D274" s="3">
        <v>41047</v>
      </c>
      <c r="E274" s="27" t="s">
        <v>1431</v>
      </c>
      <c r="F274" s="27" t="s">
        <v>1432</v>
      </c>
      <c r="G274" s="27" t="s">
        <v>118</v>
      </c>
      <c r="H274" s="27" t="s">
        <v>5349</v>
      </c>
      <c r="I274" s="3">
        <v>41016</v>
      </c>
      <c r="J274" s="27" t="s">
        <v>2429</v>
      </c>
      <c r="K274" s="27" t="s">
        <v>2430</v>
      </c>
      <c r="L274" s="27" t="s">
        <v>4869</v>
      </c>
      <c r="M274" s="27" t="s">
        <v>2487</v>
      </c>
      <c r="N274" s="27" t="s">
        <v>2662</v>
      </c>
      <c r="O274" s="27" t="s">
        <v>1492</v>
      </c>
      <c r="P274" s="3">
        <v>41016</v>
      </c>
      <c r="Q274" s="27" t="s">
        <v>497</v>
      </c>
      <c r="R274" s="27" t="s">
        <v>497</v>
      </c>
      <c r="S274" s="27" t="s">
        <v>10390</v>
      </c>
      <c r="T274" s="27" t="s">
        <v>4394</v>
      </c>
      <c r="U274" s="27" t="s">
        <v>497</v>
      </c>
      <c r="V274" s="3" t="s">
        <v>497</v>
      </c>
    </row>
    <row r="275" spans="1:22" ht="18" customHeight="1">
      <c r="A275" s="27">
        <v>3234</v>
      </c>
      <c r="B275" s="27" t="s">
        <v>2491</v>
      </c>
      <c r="C275" s="3">
        <v>41002</v>
      </c>
      <c r="D275" s="3">
        <v>41155</v>
      </c>
      <c r="E275" s="27" t="s">
        <v>1431</v>
      </c>
      <c r="F275" s="27" t="s">
        <v>1432</v>
      </c>
      <c r="G275" s="27" t="s">
        <v>118</v>
      </c>
      <c r="H275" s="27" t="s">
        <v>7300</v>
      </c>
      <c r="I275" s="3">
        <v>41158</v>
      </c>
      <c r="J275" s="27" t="s">
        <v>2431</v>
      </c>
      <c r="K275" s="27" t="s">
        <v>6409</v>
      </c>
      <c r="L275" s="27" t="s">
        <v>4870</v>
      </c>
      <c r="M275" s="27" t="s">
        <v>2432</v>
      </c>
      <c r="N275" s="27" t="s">
        <v>7395</v>
      </c>
      <c r="O275" s="27" t="s">
        <v>1449</v>
      </c>
      <c r="P275" s="3">
        <v>41158</v>
      </c>
      <c r="Q275" s="41" t="s">
        <v>6410</v>
      </c>
      <c r="R275" s="27" t="s">
        <v>10391</v>
      </c>
      <c r="S275" s="27" t="s">
        <v>10392</v>
      </c>
      <c r="T275" s="27" t="s">
        <v>4394</v>
      </c>
      <c r="U275" s="27" t="s">
        <v>15501</v>
      </c>
      <c r="V275" s="3" t="s">
        <v>497</v>
      </c>
    </row>
    <row r="276" spans="1:22" ht="18" customHeight="1">
      <c r="A276" s="27">
        <v>3236</v>
      </c>
      <c r="B276" s="27" t="s">
        <v>2492</v>
      </c>
      <c r="C276" s="3">
        <v>41002</v>
      </c>
      <c r="D276" s="3">
        <v>41047</v>
      </c>
      <c r="E276" s="27" t="s">
        <v>1431</v>
      </c>
      <c r="F276" s="27" t="s">
        <v>1432</v>
      </c>
      <c r="G276" s="27" t="s">
        <v>118</v>
      </c>
      <c r="H276" s="27" t="s">
        <v>2581</v>
      </c>
      <c r="I276" s="3">
        <v>41012</v>
      </c>
      <c r="J276" s="27" t="s">
        <v>2433</v>
      </c>
      <c r="K276" s="27" t="s">
        <v>15316</v>
      </c>
      <c r="L276" s="27" t="s">
        <v>4676</v>
      </c>
      <c r="M276" s="27" t="s">
        <v>2434</v>
      </c>
      <c r="N276" s="27" t="s">
        <v>2582</v>
      </c>
      <c r="O276" s="27" t="s">
        <v>2149</v>
      </c>
      <c r="P276" s="3">
        <v>41012</v>
      </c>
      <c r="Q276" s="27" t="s">
        <v>497</v>
      </c>
      <c r="R276" s="27" t="s">
        <v>497</v>
      </c>
      <c r="S276" s="27" t="s">
        <v>10393</v>
      </c>
      <c r="T276" s="27" t="s">
        <v>4394</v>
      </c>
      <c r="U276" s="27" t="s">
        <v>497</v>
      </c>
      <c r="V276" s="3" t="s">
        <v>497</v>
      </c>
    </row>
    <row r="277" spans="1:22" ht="18" customHeight="1">
      <c r="A277" s="27">
        <v>3237</v>
      </c>
      <c r="B277" s="27">
        <v>3237</v>
      </c>
      <c r="C277" s="3">
        <v>41002</v>
      </c>
      <c r="D277" s="3">
        <v>41047</v>
      </c>
      <c r="E277" s="27" t="s">
        <v>1431</v>
      </c>
      <c r="F277" s="27" t="s">
        <v>1667</v>
      </c>
      <c r="G277" s="27" t="s">
        <v>118</v>
      </c>
      <c r="H277" s="27" t="s">
        <v>2691</v>
      </c>
      <c r="I277" s="3">
        <v>41017</v>
      </c>
      <c r="J277" s="27" t="s">
        <v>2435</v>
      </c>
      <c r="K277" s="27" t="s">
        <v>15802</v>
      </c>
      <c r="L277" s="27" t="s">
        <v>4871</v>
      </c>
      <c r="M277" s="27" t="s">
        <v>2436</v>
      </c>
      <c r="N277" s="27" t="s">
        <v>2692</v>
      </c>
      <c r="O277" s="27" t="s">
        <v>2018</v>
      </c>
      <c r="P277" s="3">
        <v>41019</v>
      </c>
      <c r="Q277" s="41" t="s">
        <v>497</v>
      </c>
      <c r="R277" s="27" t="s">
        <v>10394</v>
      </c>
      <c r="S277" s="27" t="s">
        <v>10395</v>
      </c>
      <c r="T277" s="27" t="s">
        <v>4394</v>
      </c>
      <c r="U277" s="27" t="s">
        <v>497</v>
      </c>
      <c r="V277" s="3" t="s">
        <v>497</v>
      </c>
    </row>
    <row r="278" spans="1:22" ht="18" customHeight="1">
      <c r="A278" s="27">
        <v>3238</v>
      </c>
      <c r="B278" s="27" t="s">
        <v>2493</v>
      </c>
      <c r="C278" s="3">
        <v>41002</v>
      </c>
      <c r="D278" s="3">
        <v>41047</v>
      </c>
      <c r="E278" s="27" t="s">
        <v>1431</v>
      </c>
      <c r="F278" s="27" t="s">
        <v>1432</v>
      </c>
      <c r="G278" s="27" t="s">
        <v>118</v>
      </c>
      <c r="H278" s="27" t="s">
        <v>2748</v>
      </c>
      <c r="I278" s="3">
        <v>41019</v>
      </c>
      <c r="J278" s="27" t="s">
        <v>2437</v>
      </c>
      <c r="K278" s="27" t="s">
        <v>2438</v>
      </c>
      <c r="L278" s="27" t="s">
        <v>4872</v>
      </c>
      <c r="M278" s="27" t="s">
        <v>2439</v>
      </c>
      <c r="N278" s="27" t="s">
        <v>2749</v>
      </c>
      <c r="O278" s="27" t="s">
        <v>2598</v>
      </c>
      <c r="P278" s="3">
        <v>41019</v>
      </c>
      <c r="Q278" s="27" t="s">
        <v>497</v>
      </c>
      <c r="R278" s="27" t="s">
        <v>10396</v>
      </c>
      <c r="S278" s="27" t="s">
        <v>10397</v>
      </c>
      <c r="T278" s="27" t="s">
        <v>4394</v>
      </c>
      <c r="U278" s="27" t="s">
        <v>497</v>
      </c>
      <c r="V278" s="3" t="s">
        <v>497</v>
      </c>
    </row>
    <row r="279" spans="1:22" ht="18" customHeight="1">
      <c r="A279" s="27">
        <v>3239</v>
      </c>
      <c r="B279" s="27" t="s">
        <v>2494</v>
      </c>
      <c r="C279" s="3">
        <v>41002</v>
      </c>
      <c r="D279" s="3">
        <v>41167</v>
      </c>
      <c r="E279" s="27" t="s">
        <v>1431</v>
      </c>
      <c r="F279" s="27" t="s">
        <v>1432</v>
      </c>
      <c r="G279" s="27" t="s">
        <v>118</v>
      </c>
      <c r="H279" s="27" t="s">
        <v>7301</v>
      </c>
      <c r="I279" s="3">
        <v>41162</v>
      </c>
      <c r="J279" s="27" t="s">
        <v>2440</v>
      </c>
      <c r="K279" s="27" t="s">
        <v>7077</v>
      </c>
      <c r="L279" s="27" t="s">
        <v>4873</v>
      </c>
      <c r="M279" s="27" t="s">
        <v>2441</v>
      </c>
      <c r="N279" s="27" t="s">
        <v>7633</v>
      </c>
      <c r="O279" s="27" t="s">
        <v>1521</v>
      </c>
      <c r="P279" s="3">
        <v>41162</v>
      </c>
      <c r="Q279" s="41" t="s">
        <v>7078</v>
      </c>
      <c r="R279" s="27" t="s">
        <v>10398</v>
      </c>
      <c r="S279" s="27" t="s">
        <v>10399</v>
      </c>
      <c r="T279" s="27" t="s">
        <v>4394</v>
      </c>
      <c r="U279" s="27" t="s">
        <v>497</v>
      </c>
      <c r="V279" s="3" t="s">
        <v>497</v>
      </c>
    </row>
    <row r="280" spans="1:22" ht="18" customHeight="1">
      <c r="A280" s="27">
        <v>3240</v>
      </c>
      <c r="B280" s="27" t="s">
        <v>2495</v>
      </c>
      <c r="C280" s="3">
        <v>41002</v>
      </c>
      <c r="D280" s="3">
        <v>41047</v>
      </c>
      <c r="E280" s="27" t="s">
        <v>1431</v>
      </c>
      <c r="F280" s="27" t="s">
        <v>1432</v>
      </c>
      <c r="G280" s="27" t="s">
        <v>118</v>
      </c>
      <c r="H280" s="27" t="s">
        <v>2589</v>
      </c>
      <c r="I280" s="3">
        <v>41017</v>
      </c>
      <c r="J280" s="27" t="s">
        <v>2442</v>
      </c>
      <c r="K280" s="27" t="s">
        <v>2443</v>
      </c>
      <c r="L280" s="27" t="s">
        <v>4874</v>
      </c>
      <c r="M280" s="27" t="s">
        <v>2444</v>
      </c>
      <c r="N280" s="27" t="s">
        <v>2693</v>
      </c>
      <c r="O280" s="27" t="s">
        <v>1856</v>
      </c>
      <c r="P280" s="3">
        <v>41017</v>
      </c>
      <c r="Q280" s="27" t="s">
        <v>497</v>
      </c>
      <c r="R280" s="27" t="s">
        <v>497</v>
      </c>
      <c r="S280" s="27" t="s">
        <v>10400</v>
      </c>
      <c r="T280" s="27" t="s">
        <v>4394</v>
      </c>
      <c r="U280" s="27" t="s">
        <v>497</v>
      </c>
      <c r="V280" s="3" t="s">
        <v>497</v>
      </c>
    </row>
    <row r="281" spans="1:22" ht="18" customHeight="1">
      <c r="A281" s="27">
        <v>3241</v>
      </c>
      <c r="B281" s="27">
        <v>3241</v>
      </c>
      <c r="C281" s="3">
        <v>41002</v>
      </c>
      <c r="D281" s="3">
        <v>41047</v>
      </c>
      <c r="E281" s="27" t="s">
        <v>1440</v>
      </c>
      <c r="F281" s="27" t="s">
        <v>1667</v>
      </c>
      <c r="G281" s="27" t="s">
        <v>118</v>
      </c>
      <c r="H281" s="27" t="s">
        <v>497</v>
      </c>
      <c r="I281" s="27" t="s">
        <v>497</v>
      </c>
      <c r="J281" s="27" t="s">
        <v>2445</v>
      </c>
      <c r="K281" s="27" t="s">
        <v>2446</v>
      </c>
      <c r="L281" s="27" t="s">
        <v>4875</v>
      </c>
      <c r="M281" s="27" t="s">
        <v>2447</v>
      </c>
      <c r="N281" s="27" t="s">
        <v>497</v>
      </c>
      <c r="O281" s="27" t="s">
        <v>497</v>
      </c>
      <c r="P281" s="27" t="s">
        <v>497</v>
      </c>
      <c r="Q281" s="27" t="s">
        <v>9777</v>
      </c>
      <c r="R281" s="27" t="s">
        <v>497</v>
      </c>
      <c r="S281" s="27" t="s">
        <v>10401</v>
      </c>
      <c r="T281" s="27" t="s">
        <v>15449</v>
      </c>
      <c r="U281" s="41" t="s">
        <v>497</v>
      </c>
      <c r="V281" s="3" t="s">
        <v>497</v>
      </c>
    </row>
    <row r="282" spans="1:22" ht="18" customHeight="1">
      <c r="A282" s="27">
        <v>3242</v>
      </c>
      <c r="B282" s="27" t="s">
        <v>2496</v>
      </c>
      <c r="C282" s="3">
        <v>41002</v>
      </c>
      <c r="D282" s="3">
        <v>41047</v>
      </c>
      <c r="E282" s="27" t="s">
        <v>1431</v>
      </c>
      <c r="F282" s="27" t="s">
        <v>1432</v>
      </c>
      <c r="G282" s="27" t="s">
        <v>118</v>
      </c>
      <c r="H282" s="27" t="s">
        <v>5350</v>
      </c>
      <c r="I282" s="3">
        <v>41015</v>
      </c>
      <c r="J282" s="27" t="s">
        <v>2448</v>
      </c>
      <c r="K282" s="27" t="s">
        <v>2449</v>
      </c>
      <c r="L282" s="27" t="s">
        <v>4876</v>
      </c>
      <c r="M282" s="27" t="s">
        <v>2450</v>
      </c>
      <c r="N282" s="27" t="s">
        <v>2597</v>
      </c>
      <c r="O282" s="27" t="s">
        <v>2598</v>
      </c>
      <c r="P282" s="3">
        <v>41015</v>
      </c>
      <c r="Q282" s="27" t="s">
        <v>497</v>
      </c>
      <c r="R282" s="27" t="s">
        <v>10402</v>
      </c>
      <c r="S282" s="27" t="s">
        <v>10403</v>
      </c>
      <c r="T282" s="27" t="s">
        <v>4394</v>
      </c>
      <c r="U282" s="27" t="s">
        <v>497</v>
      </c>
      <c r="V282" s="3" t="s">
        <v>497</v>
      </c>
    </row>
    <row r="283" spans="1:22" ht="18" customHeight="1">
      <c r="A283" s="27">
        <v>3243</v>
      </c>
      <c r="B283" s="27" t="s">
        <v>2497</v>
      </c>
      <c r="C283" s="3">
        <v>41002</v>
      </c>
      <c r="D283" s="3">
        <v>41047</v>
      </c>
      <c r="E283" s="27" t="s">
        <v>1431</v>
      </c>
      <c r="F283" s="27" t="s">
        <v>1432</v>
      </c>
      <c r="G283" s="27" t="s">
        <v>118</v>
      </c>
      <c r="H283" s="27" t="s">
        <v>2658</v>
      </c>
      <c r="I283" s="3">
        <v>41018</v>
      </c>
      <c r="J283" s="27" t="s">
        <v>2451</v>
      </c>
      <c r="K283" s="27" t="s">
        <v>2452</v>
      </c>
      <c r="L283" s="27" t="s">
        <v>4877</v>
      </c>
      <c r="M283" s="27" t="s">
        <v>2453</v>
      </c>
      <c r="N283" s="27" t="s">
        <v>2750</v>
      </c>
      <c r="O283" s="27" t="s">
        <v>1461</v>
      </c>
      <c r="P283" s="3">
        <v>41018</v>
      </c>
      <c r="Q283" s="27" t="s">
        <v>2659</v>
      </c>
      <c r="R283" s="27" t="s">
        <v>10404</v>
      </c>
      <c r="S283" s="27" t="s">
        <v>10405</v>
      </c>
      <c r="T283" s="27" t="s">
        <v>4394</v>
      </c>
      <c r="U283" s="27" t="s">
        <v>497</v>
      </c>
      <c r="V283" s="3" t="s">
        <v>497</v>
      </c>
    </row>
    <row r="284" spans="1:22" ht="18" customHeight="1">
      <c r="A284" s="27">
        <v>3244</v>
      </c>
      <c r="B284" s="27" t="s">
        <v>2498</v>
      </c>
      <c r="C284" s="3">
        <v>41002</v>
      </c>
      <c r="D284" s="3">
        <v>41047</v>
      </c>
      <c r="E284" s="27" t="s">
        <v>1431</v>
      </c>
      <c r="F284" s="27" t="s">
        <v>1432</v>
      </c>
      <c r="G284" s="27" t="s">
        <v>118</v>
      </c>
      <c r="H284" s="27" t="s">
        <v>2583</v>
      </c>
      <c r="I284" s="3">
        <v>41012</v>
      </c>
      <c r="J284" s="27" t="s">
        <v>2454</v>
      </c>
      <c r="K284" s="27" t="s">
        <v>2455</v>
      </c>
      <c r="L284" s="27" t="s">
        <v>4878</v>
      </c>
      <c r="M284" s="27" t="s">
        <v>2456</v>
      </c>
      <c r="N284" s="27" t="s">
        <v>2584</v>
      </c>
      <c r="O284" s="27" t="s">
        <v>1492</v>
      </c>
      <c r="P284" s="3">
        <v>41012</v>
      </c>
      <c r="Q284" s="27" t="s">
        <v>497</v>
      </c>
      <c r="R284" s="27" t="s">
        <v>497</v>
      </c>
      <c r="S284" s="27" t="s">
        <v>10406</v>
      </c>
      <c r="T284" s="27" t="s">
        <v>4394</v>
      </c>
      <c r="U284" s="27" t="s">
        <v>497</v>
      </c>
      <c r="V284" s="3" t="s">
        <v>497</v>
      </c>
    </row>
    <row r="285" spans="1:22" ht="18" customHeight="1">
      <c r="A285" s="27">
        <v>3245</v>
      </c>
      <c r="B285" s="27">
        <v>3245</v>
      </c>
      <c r="C285" s="3">
        <v>41002</v>
      </c>
      <c r="D285" s="3">
        <v>41047</v>
      </c>
      <c r="E285" s="27" t="s">
        <v>1431</v>
      </c>
      <c r="F285" s="27" t="s">
        <v>1667</v>
      </c>
      <c r="G285" s="27" t="s">
        <v>118</v>
      </c>
      <c r="H285" s="27" t="s">
        <v>3042</v>
      </c>
      <c r="I285" s="3">
        <v>41038</v>
      </c>
      <c r="J285" s="27" t="s">
        <v>2457</v>
      </c>
      <c r="K285" s="27" t="s">
        <v>2458</v>
      </c>
      <c r="L285" s="27" t="s">
        <v>4879</v>
      </c>
      <c r="M285" s="27" t="s">
        <v>2459</v>
      </c>
      <c r="N285" s="27" t="s">
        <v>3043</v>
      </c>
      <c r="O285" s="27" t="s">
        <v>1697</v>
      </c>
      <c r="P285" s="3">
        <v>41038</v>
      </c>
      <c r="Q285" s="27" t="s">
        <v>497</v>
      </c>
      <c r="R285" s="27" t="s">
        <v>10407</v>
      </c>
      <c r="S285" s="27" t="s">
        <v>10408</v>
      </c>
      <c r="T285" s="41" t="s">
        <v>4394</v>
      </c>
      <c r="U285" s="27" t="s">
        <v>497</v>
      </c>
      <c r="V285" s="3" t="s">
        <v>497</v>
      </c>
    </row>
    <row r="286" spans="1:22" ht="18" customHeight="1">
      <c r="A286" s="27">
        <v>3246</v>
      </c>
      <c r="B286" s="27" t="s">
        <v>2499</v>
      </c>
      <c r="C286" s="3">
        <v>41002</v>
      </c>
      <c r="D286" s="3">
        <v>41047</v>
      </c>
      <c r="E286" s="27" t="s">
        <v>1431</v>
      </c>
      <c r="F286" s="27" t="s">
        <v>1432</v>
      </c>
      <c r="G286" s="27" t="s">
        <v>118</v>
      </c>
      <c r="H286" s="27" t="s">
        <v>2590</v>
      </c>
      <c r="I286" s="3">
        <v>41016</v>
      </c>
      <c r="J286" s="27" t="s">
        <v>2460</v>
      </c>
      <c r="K286" s="27" t="s">
        <v>15317</v>
      </c>
      <c r="L286" s="27" t="s">
        <v>4880</v>
      </c>
      <c r="M286" s="27" t="s">
        <v>2461</v>
      </c>
      <c r="N286" s="27" t="s">
        <v>2660</v>
      </c>
      <c r="O286" s="27" t="s">
        <v>2149</v>
      </c>
      <c r="P286" s="3">
        <v>41016</v>
      </c>
      <c r="Q286" s="27" t="s">
        <v>497</v>
      </c>
      <c r="R286" s="27" t="s">
        <v>497</v>
      </c>
      <c r="S286" s="27" t="s">
        <v>10409</v>
      </c>
      <c r="T286" s="27" t="s">
        <v>4394</v>
      </c>
      <c r="U286" s="27" t="s">
        <v>497</v>
      </c>
      <c r="V286" s="3" t="s">
        <v>497</v>
      </c>
    </row>
    <row r="287" spans="1:22" ht="18" customHeight="1">
      <c r="A287" s="27">
        <v>3247</v>
      </c>
      <c r="B287" s="27" t="s">
        <v>2500</v>
      </c>
      <c r="C287" s="3">
        <v>41002</v>
      </c>
      <c r="D287" s="3">
        <v>41047</v>
      </c>
      <c r="E287" s="27" t="s">
        <v>1431</v>
      </c>
      <c r="F287" s="27" t="s">
        <v>1432</v>
      </c>
      <c r="G287" s="27" t="s">
        <v>118</v>
      </c>
      <c r="H287" s="27" t="s">
        <v>2874</v>
      </c>
      <c r="I287" s="3">
        <v>41023</v>
      </c>
      <c r="J287" s="27" t="s">
        <v>2462</v>
      </c>
      <c r="K287" s="27" t="s">
        <v>15318</v>
      </c>
      <c r="L287" s="27" t="s">
        <v>4881</v>
      </c>
      <c r="M287" s="27" t="s">
        <v>2463</v>
      </c>
      <c r="N287" s="27" t="s">
        <v>2901</v>
      </c>
      <c r="O287" s="27" t="s">
        <v>1856</v>
      </c>
      <c r="P287" s="3">
        <v>41023</v>
      </c>
      <c r="Q287" s="41" t="s">
        <v>3382</v>
      </c>
      <c r="R287" s="27" t="s">
        <v>10410</v>
      </c>
      <c r="S287" s="27" t="s">
        <v>10411</v>
      </c>
      <c r="T287" s="27" t="s">
        <v>4394</v>
      </c>
      <c r="U287" s="27" t="s">
        <v>15502</v>
      </c>
      <c r="V287" s="3" t="s">
        <v>497</v>
      </c>
    </row>
    <row r="288" spans="1:22" ht="18" customHeight="1">
      <c r="A288" s="27">
        <v>3248</v>
      </c>
      <c r="B288" s="27" t="s">
        <v>2501</v>
      </c>
      <c r="C288" s="3">
        <v>41002</v>
      </c>
      <c r="D288" s="3">
        <v>41047</v>
      </c>
      <c r="E288" s="27" t="s">
        <v>1431</v>
      </c>
      <c r="F288" s="27" t="s">
        <v>1432</v>
      </c>
      <c r="G288" s="27" t="s">
        <v>118</v>
      </c>
      <c r="H288" s="27" t="s">
        <v>2661</v>
      </c>
      <c r="I288" s="3">
        <v>41023</v>
      </c>
      <c r="J288" s="27" t="s">
        <v>2464</v>
      </c>
      <c r="K288" s="27" t="s">
        <v>15319</v>
      </c>
      <c r="L288" s="27" t="s">
        <v>4882</v>
      </c>
      <c r="M288" s="27" t="s">
        <v>2465</v>
      </c>
      <c r="N288" s="27" t="s">
        <v>2902</v>
      </c>
      <c r="O288" s="27" t="s">
        <v>2577</v>
      </c>
      <c r="P288" s="3">
        <v>41023</v>
      </c>
      <c r="Q288" s="41" t="s">
        <v>3383</v>
      </c>
      <c r="R288" s="27" t="s">
        <v>10412</v>
      </c>
      <c r="S288" s="27" t="s">
        <v>10413</v>
      </c>
      <c r="T288" s="27" t="s">
        <v>4394</v>
      </c>
      <c r="U288" s="27" t="s">
        <v>15454</v>
      </c>
      <c r="V288" s="3" t="s">
        <v>497</v>
      </c>
    </row>
    <row r="289" spans="1:22" ht="18" customHeight="1">
      <c r="A289" s="27">
        <v>3249</v>
      </c>
      <c r="B289" s="27" t="s">
        <v>2502</v>
      </c>
      <c r="C289" s="3">
        <v>41002</v>
      </c>
      <c r="D289" s="3">
        <v>41047</v>
      </c>
      <c r="E289" s="27" t="s">
        <v>1431</v>
      </c>
      <c r="F289" s="27" t="s">
        <v>1432</v>
      </c>
      <c r="G289" s="27" t="s">
        <v>118</v>
      </c>
      <c r="H289" s="27" t="s">
        <v>2694</v>
      </c>
      <c r="I289" s="3">
        <v>41019</v>
      </c>
      <c r="J289" s="27" t="s">
        <v>2466</v>
      </c>
      <c r="K289" s="27" t="s">
        <v>2467</v>
      </c>
      <c r="L289" s="27" t="s">
        <v>4883</v>
      </c>
      <c r="M289" s="27" t="s">
        <v>2468</v>
      </c>
      <c r="N289" s="27" t="s">
        <v>2751</v>
      </c>
      <c r="O289" s="27" t="s">
        <v>2347</v>
      </c>
      <c r="P289" s="3">
        <v>41023</v>
      </c>
      <c r="Q289" s="27" t="s">
        <v>497</v>
      </c>
      <c r="R289" s="27" t="s">
        <v>10414</v>
      </c>
      <c r="S289" s="27" t="s">
        <v>10415</v>
      </c>
      <c r="T289" s="27" t="s">
        <v>4394</v>
      </c>
      <c r="U289" s="27" t="s">
        <v>497</v>
      </c>
      <c r="V289" s="3" t="s">
        <v>497</v>
      </c>
    </row>
    <row r="290" spans="1:22" ht="18" customHeight="1">
      <c r="A290" s="27">
        <v>3250</v>
      </c>
      <c r="B290" s="27">
        <v>3250</v>
      </c>
      <c r="C290" s="3">
        <v>41002</v>
      </c>
      <c r="D290" s="3">
        <v>41225</v>
      </c>
      <c r="E290" s="27" t="s">
        <v>1431</v>
      </c>
      <c r="F290" s="27" t="s">
        <v>1667</v>
      </c>
      <c r="G290" s="27" t="s">
        <v>118</v>
      </c>
      <c r="H290" s="27" t="s">
        <v>9471</v>
      </c>
      <c r="I290" s="3">
        <v>41220</v>
      </c>
      <c r="J290" s="27" t="s">
        <v>2469</v>
      </c>
      <c r="K290" s="27" t="s">
        <v>9778</v>
      </c>
      <c r="L290" s="27" t="s">
        <v>4884</v>
      </c>
      <c r="M290" s="27" t="s">
        <v>9779</v>
      </c>
      <c r="N290" s="27" t="s">
        <v>10416</v>
      </c>
      <c r="O290" s="27" t="s">
        <v>5490</v>
      </c>
      <c r="P290" s="3">
        <v>41242</v>
      </c>
      <c r="Q290" s="41" t="s">
        <v>9693</v>
      </c>
      <c r="R290" s="27" t="s">
        <v>10417</v>
      </c>
      <c r="S290" s="27" t="s">
        <v>10418</v>
      </c>
      <c r="T290" s="27" t="s">
        <v>4394</v>
      </c>
      <c r="U290" s="27" t="s">
        <v>15503</v>
      </c>
      <c r="V290" s="3" t="s">
        <v>497</v>
      </c>
    </row>
    <row r="291" spans="1:22" ht="18" customHeight="1">
      <c r="A291" s="27">
        <v>3252</v>
      </c>
      <c r="B291" s="27" t="s">
        <v>2503</v>
      </c>
      <c r="C291" s="3">
        <v>41002</v>
      </c>
      <c r="D291" s="3">
        <v>41047</v>
      </c>
      <c r="E291" s="27" t="s">
        <v>1431</v>
      </c>
      <c r="F291" s="27" t="s">
        <v>1432</v>
      </c>
      <c r="G291" s="27" t="s">
        <v>118</v>
      </c>
      <c r="H291" s="27" t="s">
        <v>2585</v>
      </c>
      <c r="I291" s="3">
        <v>41012</v>
      </c>
      <c r="J291" s="27" t="s">
        <v>2470</v>
      </c>
      <c r="K291" s="27" t="s">
        <v>15320</v>
      </c>
      <c r="L291" s="27" t="s">
        <v>4672</v>
      </c>
      <c r="M291" s="27" t="s">
        <v>2471</v>
      </c>
      <c r="N291" s="27" t="s">
        <v>2586</v>
      </c>
      <c r="O291" s="27" t="s">
        <v>1521</v>
      </c>
      <c r="P291" s="3">
        <v>41012</v>
      </c>
      <c r="Q291" s="41" t="s">
        <v>497</v>
      </c>
      <c r="R291" s="27" t="s">
        <v>497</v>
      </c>
      <c r="S291" s="27" t="s">
        <v>10419</v>
      </c>
      <c r="T291" s="27" t="s">
        <v>4394</v>
      </c>
      <c r="U291" s="27" t="s">
        <v>497</v>
      </c>
      <c r="V291" s="3" t="s">
        <v>497</v>
      </c>
    </row>
    <row r="292" spans="1:22" ht="18" customHeight="1">
      <c r="A292" s="27">
        <v>3253</v>
      </c>
      <c r="B292" s="27" t="s">
        <v>2504</v>
      </c>
      <c r="C292" s="3">
        <v>41002</v>
      </c>
      <c r="D292" s="3">
        <v>41047</v>
      </c>
      <c r="E292" s="27" t="s">
        <v>1440</v>
      </c>
      <c r="F292" s="27" t="s">
        <v>1432</v>
      </c>
      <c r="G292" s="27" t="s">
        <v>118</v>
      </c>
      <c r="H292" s="27" t="s">
        <v>497</v>
      </c>
      <c r="I292" s="27" t="s">
        <v>497</v>
      </c>
      <c r="J292" s="27" t="s">
        <v>2472</v>
      </c>
      <c r="K292" s="27" t="s">
        <v>2473</v>
      </c>
      <c r="L292" s="27" t="s">
        <v>4885</v>
      </c>
      <c r="M292" s="27" t="s">
        <v>2474</v>
      </c>
      <c r="N292" s="27" t="s">
        <v>497</v>
      </c>
      <c r="O292" s="27" t="s">
        <v>497</v>
      </c>
      <c r="P292" s="27" t="s">
        <v>497</v>
      </c>
      <c r="Q292" s="41" t="s">
        <v>13273</v>
      </c>
      <c r="R292" s="27" t="s">
        <v>497</v>
      </c>
      <c r="S292" s="27" t="s">
        <v>10420</v>
      </c>
      <c r="T292" s="27" t="s">
        <v>15449</v>
      </c>
      <c r="U292" s="41" t="s">
        <v>497</v>
      </c>
      <c r="V292" s="3" t="s">
        <v>497</v>
      </c>
    </row>
    <row r="293" spans="1:22" ht="18" customHeight="1">
      <c r="A293" s="27">
        <v>3254</v>
      </c>
      <c r="B293" s="27" t="s">
        <v>2505</v>
      </c>
      <c r="C293" s="3">
        <v>41002</v>
      </c>
      <c r="D293" s="3">
        <v>41047</v>
      </c>
      <c r="E293" s="27" t="s">
        <v>1431</v>
      </c>
      <c r="F293" s="27" t="s">
        <v>1432</v>
      </c>
      <c r="G293" s="27" t="s">
        <v>118</v>
      </c>
      <c r="H293" s="27" t="s">
        <v>2695</v>
      </c>
      <c r="I293" s="3">
        <v>41019</v>
      </c>
      <c r="J293" s="27" t="s">
        <v>15321</v>
      </c>
      <c r="K293" s="27" t="s">
        <v>15322</v>
      </c>
      <c r="L293" s="27" t="s">
        <v>4886</v>
      </c>
      <c r="M293" s="27" t="s">
        <v>2475</v>
      </c>
      <c r="N293" s="27" t="s">
        <v>2752</v>
      </c>
      <c r="O293" s="27" t="s">
        <v>1468</v>
      </c>
      <c r="P293" s="3">
        <v>41025</v>
      </c>
      <c r="Q293" s="41" t="s">
        <v>497</v>
      </c>
      <c r="R293" s="27" t="s">
        <v>10421</v>
      </c>
      <c r="S293" s="27" t="s">
        <v>10422</v>
      </c>
      <c r="T293" s="27" t="s">
        <v>15449</v>
      </c>
      <c r="U293" s="27" t="s">
        <v>3741</v>
      </c>
      <c r="V293" s="3" t="s">
        <v>497</v>
      </c>
    </row>
    <row r="294" spans="1:22" ht="18" customHeight="1">
      <c r="A294" s="27">
        <v>3251</v>
      </c>
      <c r="B294" s="27" t="s">
        <v>2506</v>
      </c>
      <c r="C294" s="3">
        <v>41002</v>
      </c>
      <c r="D294" s="3">
        <v>41047</v>
      </c>
      <c r="E294" s="27" t="s">
        <v>1440</v>
      </c>
      <c r="F294" s="27" t="s">
        <v>1432</v>
      </c>
      <c r="G294" s="27" t="s">
        <v>118</v>
      </c>
      <c r="H294" s="27" t="s">
        <v>497</v>
      </c>
      <c r="I294" s="27" t="s">
        <v>497</v>
      </c>
      <c r="J294" s="27" t="s">
        <v>2476</v>
      </c>
      <c r="K294" s="27" t="s">
        <v>2477</v>
      </c>
      <c r="L294" s="27" t="s">
        <v>4887</v>
      </c>
      <c r="M294" s="27" t="s">
        <v>2478</v>
      </c>
      <c r="N294" s="27" t="s">
        <v>497</v>
      </c>
      <c r="O294" s="27" t="s">
        <v>497</v>
      </c>
      <c r="P294" s="27" t="s">
        <v>497</v>
      </c>
      <c r="Q294" s="27" t="s">
        <v>2753</v>
      </c>
      <c r="R294" s="27" t="s">
        <v>497</v>
      </c>
      <c r="S294" s="27" t="s">
        <v>10423</v>
      </c>
      <c r="T294" s="27" t="s">
        <v>15449</v>
      </c>
      <c r="U294" s="41" t="s">
        <v>497</v>
      </c>
      <c r="V294" s="3" t="s">
        <v>497</v>
      </c>
    </row>
    <row r="295" spans="1:22" ht="18" customHeight="1">
      <c r="A295" s="27">
        <v>3255</v>
      </c>
      <c r="B295" s="27" t="s">
        <v>2507</v>
      </c>
      <c r="C295" s="3">
        <v>41002</v>
      </c>
      <c r="D295" s="3">
        <v>41047</v>
      </c>
      <c r="E295" s="27" t="s">
        <v>1431</v>
      </c>
      <c r="F295" s="27" t="s">
        <v>1432</v>
      </c>
      <c r="G295" s="27" t="s">
        <v>118</v>
      </c>
      <c r="H295" s="27" t="s">
        <v>2591</v>
      </c>
      <c r="I295" s="3">
        <v>41022</v>
      </c>
      <c r="J295" s="27" t="s">
        <v>2479</v>
      </c>
      <c r="K295" s="27" t="s">
        <v>15803</v>
      </c>
      <c r="L295" s="27" t="s">
        <v>4888</v>
      </c>
      <c r="M295" s="27" t="s">
        <v>2480</v>
      </c>
      <c r="N295" s="27" t="s">
        <v>2875</v>
      </c>
      <c r="O295" s="27" t="s">
        <v>1449</v>
      </c>
      <c r="P295" s="3">
        <v>41023</v>
      </c>
      <c r="Q295" s="41" t="s">
        <v>497</v>
      </c>
      <c r="R295" s="27" t="s">
        <v>10424</v>
      </c>
      <c r="S295" s="27" t="s">
        <v>10425</v>
      </c>
      <c r="T295" s="27" t="s">
        <v>4394</v>
      </c>
      <c r="U295" s="27" t="s">
        <v>497</v>
      </c>
      <c r="V295" s="3" t="s">
        <v>497</v>
      </c>
    </row>
    <row r="296" spans="1:22" ht="18" customHeight="1">
      <c r="A296" s="27">
        <v>3259</v>
      </c>
      <c r="B296" s="27" t="s">
        <v>2508</v>
      </c>
      <c r="C296" s="3">
        <v>41002</v>
      </c>
      <c r="D296" s="3">
        <v>41047</v>
      </c>
      <c r="E296" s="27" t="s">
        <v>1431</v>
      </c>
      <c r="F296" s="27" t="s">
        <v>1432</v>
      </c>
      <c r="G296" s="27" t="s">
        <v>2481</v>
      </c>
      <c r="H296" s="27" t="s">
        <v>3029</v>
      </c>
      <c r="I296" s="3">
        <v>41039</v>
      </c>
      <c r="J296" s="27" t="s">
        <v>2482</v>
      </c>
      <c r="K296" s="27" t="s">
        <v>2876</v>
      </c>
      <c r="L296" s="27" t="s">
        <v>4889</v>
      </c>
      <c r="M296" s="27" t="s">
        <v>2483</v>
      </c>
      <c r="N296" s="27" t="s">
        <v>3103</v>
      </c>
      <c r="O296" s="27" t="s">
        <v>1452</v>
      </c>
      <c r="P296" s="3">
        <v>41039</v>
      </c>
      <c r="Q296" s="41" t="s">
        <v>497</v>
      </c>
      <c r="R296" s="27" t="s">
        <v>10426</v>
      </c>
      <c r="S296" s="27" t="s">
        <v>10427</v>
      </c>
      <c r="T296" s="41" t="s">
        <v>4394</v>
      </c>
      <c r="U296" s="27" t="s">
        <v>15504</v>
      </c>
      <c r="V296" s="3" t="s">
        <v>497</v>
      </c>
    </row>
    <row r="297" spans="1:22" ht="18" customHeight="1">
      <c r="A297" s="27">
        <v>3235</v>
      </c>
      <c r="B297" s="27" t="s">
        <v>2509</v>
      </c>
      <c r="C297" s="3">
        <v>41002</v>
      </c>
      <c r="D297" s="3">
        <v>41047</v>
      </c>
      <c r="E297" s="27" t="s">
        <v>1431</v>
      </c>
      <c r="F297" s="27" t="s">
        <v>1432</v>
      </c>
      <c r="G297" s="27" t="s">
        <v>118</v>
      </c>
      <c r="H297" s="27" t="s">
        <v>2592</v>
      </c>
      <c r="I297" s="3">
        <v>41019</v>
      </c>
      <c r="J297" s="27" t="s">
        <v>2484</v>
      </c>
      <c r="K297" s="27" t="s">
        <v>2485</v>
      </c>
      <c r="L297" s="27" t="s">
        <v>4890</v>
      </c>
      <c r="M297" s="27" t="s">
        <v>2486</v>
      </c>
      <c r="N297" s="27" t="s">
        <v>2754</v>
      </c>
      <c r="O297" s="27" t="s">
        <v>1449</v>
      </c>
      <c r="P297" s="3">
        <v>41032</v>
      </c>
      <c r="Q297" s="41" t="s">
        <v>497</v>
      </c>
      <c r="R297" s="27" t="s">
        <v>10428</v>
      </c>
      <c r="S297" s="27" t="s">
        <v>10429</v>
      </c>
      <c r="T297" s="27" t="s">
        <v>4394</v>
      </c>
      <c r="U297" s="27" t="s">
        <v>497</v>
      </c>
      <c r="V297" s="3" t="s">
        <v>497</v>
      </c>
    </row>
    <row r="298" spans="1:22" ht="18" customHeight="1">
      <c r="A298" s="27">
        <v>3266</v>
      </c>
      <c r="B298" s="27">
        <v>3266</v>
      </c>
      <c r="C298" s="3">
        <v>41003</v>
      </c>
      <c r="D298" s="3">
        <v>41048</v>
      </c>
      <c r="E298" s="27" t="s">
        <v>1431</v>
      </c>
      <c r="F298" s="27" t="s">
        <v>1432</v>
      </c>
      <c r="G298" s="27" t="s">
        <v>2523</v>
      </c>
      <c r="H298" s="27" t="s">
        <v>2593</v>
      </c>
      <c r="I298" s="3">
        <v>41015</v>
      </c>
      <c r="J298" s="27" t="s">
        <v>2524</v>
      </c>
      <c r="K298" s="27" t="s">
        <v>2525</v>
      </c>
      <c r="L298" s="27" t="s">
        <v>4891</v>
      </c>
      <c r="M298" s="27" t="s">
        <v>2526</v>
      </c>
      <c r="N298" s="27" t="s">
        <v>2599</v>
      </c>
      <c r="O298" s="27" t="s">
        <v>2594</v>
      </c>
      <c r="P298" s="3">
        <v>41015</v>
      </c>
      <c r="Q298" s="41" t="s">
        <v>497</v>
      </c>
      <c r="R298" s="27" t="s">
        <v>497</v>
      </c>
      <c r="S298" s="27" t="s">
        <v>10430</v>
      </c>
      <c r="T298" s="27" t="s">
        <v>4394</v>
      </c>
      <c r="U298" s="27" t="s">
        <v>497</v>
      </c>
      <c r="V298" s="3" t="s">
        <v>497</v>
      </c>
    </row>
    <row r="299" spans="1:22" ht="18" customHeight="1">
      <c r="A299" s="27">
        <v>3267</v>
      </c>
      <c r="B299" s="27">
        <v>3267</v>
      </c>
      <c r="C299" s="3">
        <v>41003</v>
      </c>
      <c r="D299" s="3">
        <v>41111</v>
      </c>
      <c r="E299" s="27" t="s">
        <v>1431</v>
      </c>
      <c r="F299" s="27" t="s">
        <v>1432</v>
      </c>
      <c r="G299" s="27" t="s">
        <v>2527</v>
      </c>
      <c r="H299" s="27" t="s">
        <v>5746</v>
      </c>
      <c r="I299" s="3">
        <v>41141</v>
      </c>
      <c r="J299" s="27" t="s">
        <v>2528</v>
      </c>
      <c r="K299" s="27" t="s">
        <v>7079</v>
      </c>
      <c r="L299" s="27" t="s">
        <v>4892</v>
      </c>
      <c r="M299" s="27" t="s">
        <v>2530</v>
      </c>
      <c r="N299" s="27" t="s">
        <v>7396</v>
      </c>
      <c r="O299" s="27" t="s">
        <v>7388</v>
      </c>
      <c r="P299" s="3">
        <v>41158</v>
      </c>
      <c r="Q299" s="41" t="s">
        <v>7080</v>
      </c>
      <c r="R299" s="27" t="s">
        <v>10431</v>
      </c>
      <c r="S299" s="27" t="s">
        <v>10432</v>
      </c>
      <c r="T299" s="27" t="s">
        <v>4394</v>
      </c>
      <c r="U299" s="27" t="s">
        <v>15505</v>
      </c>
      <c r="V299" s="3" t="s">
        <v>497</v>
      </c>
    </row>
    <row r="300" spans="1:22" ht="18" customHeight="1">
      <c r="A300" s="27">
        <v>3268</v>
      </c>
      <c r="B300" s="27">
        <v>3268</v>
      </c>
      <c r="C300" s="3">
        <v>41003</v>
      </c>
      <c r="D300" s="3">
        <v>41111</v>
      </c>
      <c r="E300" s="27" t="s">
        <v>1431</v>
      </c>
      <c r="F300" s="27" t="s">
        <v>1432</v>
      </c>
      <c r="G300" s="27" t="s">
        <v>2531</v>
      </c>
      <c r="H300" s="27" t="s">
        <v>6952</v>
      </c>
      <c r="I300" s="3">
        <v>41150</v>
      </c>
      <c r="J300" s="27" t="s">
        <v>2532</v>
      </c>
      <c r="K300" s="27" t="s">
        <v>4286</v>
      </c>
      <c r="L300" s="27" t="s">
        <v>4893</v>
      </c>
      <c r="M300" s="27" t="s">
        <v>4287</v>
      </c>
      <c r="N300" s="27" t="s">
        <v>6953</v>
      </c>
      <c r="O300" s="27" t="s">
        <v>6906</v>
      </c>
      <c r="P300" s="3">
        <v>41144</v>
      </c>
      <c r="Q300" s="41" t="s">
        <v>5141</v>
      </c>
      <c r="R300" s="27" t="s">
        <v>10433</v>
      </c>
      <c r="S300" s="27" t="s">
        <v>10434</v>
      </c>
      <c r="T300" s="27" t="s">
        <v>4394</v>
      </c>
      <c r="U300" s="27" t="s">
        <v>497</v>
      </c>
      <c r="V300" s="3" t="s">
        <v>497</v>
      </c>
    </row>
    <row r="301" spans="1:22" ht="18" customHeight="1">
      <c r="A301" s="27">
        <v>3269</v>
      </c>
      <c r="B301" s="27">
        <v>3269</v>
      </c>
      <c r="C301" s="3">
        <v>41003</v>
      </c>
      <c r="D301" s="3">
        <v>41111</v>
      </c>
      <c r="E301" s="27" t="s">
        <v>1431</v>
      </c>
      <c r="F301" s="27" t="s">
        <v>1432</v>
      </c>
      <c r="G301" s="27" t="s">
        <v>2533</v>
      </c>
      <c r="H301" s="27" t="s">
        <v>5591</v>
      </c>
      <c r="I301" s="3">
        <v>41152</v>
      </c>
      <c r="J301" s="27" t="s">
        <v>2534</v>
      </c>
      <c r="K301" s="27" t="s">
        <v>4288</v>
      </c>
      <c r="L301" s="27" t="s">
        <v>4894</v>
      </c>
      <c r="M301" s="27" t="s">
        <v>2535</v>
      </c>
      <c r="N301" s="27" t="s">
        <v>9980</v>
      </c>
      <c r="O301" s="27" t="s">
        <v>5739</v>
      </c>
      <c r="P301" s="3">
        <v>41239</v>
      </c>
      <c r="Q301" s="41" t="s">
        <v>4227</v>
      </c>
      <c r="R301" s="27" t="s">
        <v>10435</v>
      </c>
      <c r="S301" s="27" t="s">
        <v>10436</v>
      </c>
      <c r="T301" t="s">
        <v>4394</v>
      </c>
      <c r="U301" t="s">
        <v>4443</v>
      </c>
      <c r="V301" s="3" t="s">
        <v>497</v>
      </c>
    </row>
    <row r="302" spans="1:22" ht="18" customHeight="1">
      <c r="A302" s="27">
        <v>3270</v>
      </c>
      <c r="B302" s="27">
        <v>3270</v>
      </c>
      <c r="C302" s="3">
        <v>41003</v>
      </c>
      <c r="D302" s="3">
        <v>41048</v>
      </c>
      <c r="E302" s="27" t="s">
        <v>1431</v>
      </c>
      <c r="F302" s="27" t="s">
        <v>1432</v>
      </c>
      <c r="G302" s="27" t="s">
        <v>2536</v>
      </c>
      <c r="H302" s="27" t="s">
        <v>2907</v>
      </c>
      <c r="I302" s="3">
        <v>41026</v>
      </c>
      <c r="J302" s="27" t="s">
        <v>2537</v>
      </c>
      <c r="K302" s="27" t="s">
        <v>2538</v>
      </c>
      <c r="L302" s="27" t="s">
        <v>4895</v>
      </c>
      <c r="M302" s="27" t="s">
        <v>2539</v>
      </c>
      <c r="N302" s="27" t="s">
        <v>2986</v>
      </c>
      <c r="O302" s="27" t="s">
        <v>1521</v>
      </c>
      <c r="P302" s="3">
        <v>41026</v>
      </c>
      <c r="Q302" s="41" t="s">
        <v>497</v>
      </c>
      <c r="R302" s="27" t="s">
        <v>10437</v>
      </c>
      <c r="S302" s="27" t="s">
        <v>10438</v>
      </c>
      <c r="T302" s="27" t="s">
        <v>4394</v>
      </c>
      <c r="U302" t="s">
        <v>15506</v>
      </c>
      <c r="V302" s="3" t="s">
        <v>497</v>
      </c>
    </row>
    <row r="303" spans="1:22" ht="18" customHeight="1">
      <c r="A303" s="27">
        <v>3271</v>
      </c>
      <c r="B303" s="27">
        <v>3271</v>
      </c>
      <c r="C303" s="3">
        <v>41003</v>
      </c>
      <c r="D303" s="3">
        <v>41048</v>
      </c>
      <c r="E303" s="27" t="s">
        <v>1431</v>
      </c>
      <c r="F303" s="27" t="s">
        <v>1432</v>
      </c>
      <c r="G303" s="27" t="s">
        <v>2540</v>
      </c>
      <c r="H303" s="27" t="s">
        <v>2696</v>
      </c>
      <c r="I303" s="3">
        <v>41018</v>
      </c>
      <c r="J303" s="27" t="s">
        <v>2541</v>
      </c>
      <c r="K303" s="27" t="s">
        <v>2542</v>
      </c>
      <c r="L303" s="27" t="s">
        <v>4896</v>
      </c>
      <c r="M303" s="27" t="s">
        <v>2543</v>
      </c>
      <c r="N303" s="27" t="s">
        <v>2755</v>
      </c>
      <c r="O303" s="27" t="s">
        <v>2756</v>
      </c>
      <c r="P303" s="3">
        <v>41018</v>
      </c>
      <c r="Q303" s="41" t="s">
        <v>497</v>
      </c>
      <c r="R303" s="27" t="s">
        <v>10439</v>
      </c>
      <c r="S303" s="27" t="s">
        <v>10440</v>
      </c>
      <c r="T303" s="27" t="s">
        <v>4394</v>
      </c>
      <c r="U303" s="27" t="s">
        <v>497</v>
      </c>
      <c r="V303" s="3" t="s">
        <v>497</v>
      </c>
    </row>
    <row r="304" spans="1:22" ht="18" customHeight="1">
      <c r="A304" s="27">
        <v>3272</v>
      </c>
      <c r="B304" s="27">
        <v>3272</v>
      </c>
      <c r="C304" s="3">
        <v>41003</v>
      </c>
      <c r="D304" s="3">
        <v>41048</v>
      </c>
      <c r="E304" s="27" t="s">
        <v>1431</v>
      </c>
      <c r="F304" s="27" t="s">
        <v>1432</v>
      </c>
      <c r="G304" s="27" t="s">
        <v>2540</v>
      </c>
      <c r="H304" s="27" t="s">
        <v>2595</v>
      </c>
      <c r="I304" s="3">
        <v>41017</v>
      </c>
      <c r="J304" s="27" t="s">
        <v>2541</v>
      </c>
      <c r="K304" s="27" t="s">
        <v>2544</v>
      </c>
      <c r="L304" s="27" t="s">
        <v>4896</v>
      </c>
      <c r="M304" s="27" t="s">
        <v>2543</v>
      </c>
      <c r="N304" s="27" t="s">
        <v>2697</v>
      </c>
      <c r="O304" s="27" t="s">
        <v>1846</v>
      </c>
      <c r="P304" s="3">
        <v>41017</v>
      </c>
      <c r="Q304" s="41" t="s">
        <v>497</v>
      </c>
      <c r="R304" s="27" t="s">
        <v>10441</v>
      </c>
      <c r="S304" s="27" t="s">
        <v>10442</v>
      </c>
      <c r="T304" s="27" t="s">
        <v>4394</v>
      </c>
      <c r="U304" s="27" t="s">
        <v>497</v>
      </c>
      <c r="V304" s="3" t="s">
        <v>497</v>
      </c>
    </row>
    <row r="305" spans="1:22" ht="18" customHeight="1">
      <c r="A305" s="27">
        <v>3265</v>
      </c>
      <c r="B305" s="27">
        <v>3265</v>
      </c>
      <c r="C305" s="3">
        <v>41003</v>
      </c>
      <c r="D305" s="3">
        <v>41048</v>
      </c>
      <c r="E305" s="27" t="s">
        <v>1431</v>
      </c>
      <c r="F305" s="27" t="s">
        <v>1432</v>
      </c>
      <c r="G305" s="27" t="s">
        <v>2545</v>
      </c>
      <c r="H305" s="27" t="s">
        <v>2690</v>
      </c>
      <c r="I305" s="3">
        <v>41023</v>
      </c>
      <c r="J305" s="27" t="s">
        <v>2546</v>
      </c>
      <c r="K305" s="27" t="s">
        <v>2547</v>
      </c>
      <c r="L305" s="27" t="s">
        <v>4897</v>
      </c>
      <c r="M305" s="27" t="s">
        <v>2548</v>
      </c>
      <c r="N305" s="27" t="s">
        <v>2903</v>
      </c>
      <c r="O305" s="27" t="s">
        <v>1560</v>
      </c>
      <c r="P305" s="3">
        <v>41023</v>
      </c>
      <c r="Q305" s="41" t="s">
        <v>497</v>
      </c>
      <c r="R305" s="27" t="s">
        <v>10443</v>
      </c>
      <c r="S305" s="27" t="s">
        <v>10444</v>
      </c>
      <c r="T305" s="27" t="s">
        <v>4394</v>
      </c>
      <c r="U305" t="s">
        <v>15507</v>
      </c>
      <c r="V305" s="3" t="s">
        <v>497</v>
      </c>
    </row>
    <row r="306" spans="1:22" ht="18" customHeight="1">
      <c r="A306" s="27">
        <v>3206</v>
      </c>
      <c r="B306" s="27">
        <v>3206</v>
      </c>
      <c r="C306" s="3">
        <v>40988</v>
      </c>
      <c r="D306" s="3">
        <v>41096</v>
      </c>
      <c r="E306" s="27" t="s">
        <v>1431</v>
      </c>
      <c r="F306" s="27" t="s">
        <v>1432</v>
      </c>
      <c r="G306" s="27" t="s">
        <v>2563</v>
      </c>
      <c r="H306" s="27" t="s">
        <v>5678</v>
      </c>
      <c r="I306" s="3">
        <v>41121</v>
      </c>
      <c r="J306" s="27" t="s">
        <v>2570</v>
      </c>
      <c r="K306" s="27" t="s">
        <v>15508</v>
      </c>
      <c r="L306" s="27" t="s">
        <v>4898</v>
      </c>
      <c r="M306" s="27" t="s">
        <v>2571</v>
      </c>
      <c r="N306" s="27" t="s">
        <v>6108</v>
      </c>
      <c r="O306" s="27" t="s">
        <v>6083</v>
      </c>
      <c r="P306" s="3">
        <v>41122</v>
      </c>
      <c r="Q306" s="41" t="s">
        <v>497</v>
      </c>
      <c r="R306" s="27" t="s">
        <v>10445</v>
      </c>
      <c r="S306" s="27" t="s">
        <v>10446</v>
      </c>
      <c r="T306" t="s">
        <v>4394</v>
      </c>
      <c r="U306" t="s">
        <v>15470</v>
      </c>
      <c r="V306" s="3" t="s">
        <v>497</v>
      </c>
    </row>
    <row r="307" spans="1:22" ht="18" customHeight="1">
      <c r="A307" s="27">
        <v>3319</v>
      </c>
      <c r="B307" s="27">
        <v>3319</v>
      </c>
      <c r="C307" s="3">
        <v>41015</v>
      </c>
      <c r="D307" s="3">
        <v>41060</v>
      </c>
      <c r="E307" s="27" t="s">
        <v>1431</v>
      </c>
      <c r="F307" s="27" t="s">
        <v>1432</v>
      </c>
      <c r="G307" s="27" t="s">
        <v>2600</v>
      </c>
      <c r="H307" s="27" t="s">
        <v>2877</v>
      </c>
      <c r="I307" s="3">
        <v>41036</v>
      </c>
      <c r="J307" s="27" t="s">
        <v>2601</v>
      </c>
      <c r="K307" s="27" t="s">
        <v>2602</v>
      </c>
      <c r="L307" s="27" t="s">
        <v>4899</v>
      </c>
      <c r="M307" s="27" t="s">
        <v>2603</v>
      </c>
      <c r="N307" s="27" t="s">
        <v>3030</v>
      </c>
      <c r="O307" s="27" t="s">
        <v>2146</v>
      </c>
      <c r="P307" s="3">
        <v>41036</v>
      </c>
      <c r="Q307" s="41" t="s">
        <v>497</v>
      </c>
      <c r="R307" s="27" t="s">
        <v>10447</v>
      </c>
      <c r="S307" s="27" t="s">
        <v>10448</v>
      </c>
      <c r="T307" s="27" t="s">
        <v>4394</v>
      </c>
      <c r="U307" t="s">
        <v>3741</v>
      </c>
      <c r="V307" s="3" t="s">
        <v>497</v>
      </c>
    </row>
    <row r="308" spans="1:22" ht="18" customHeight="1">
      <c r="A308" s="27">
        <v>3318</v>
      </c>
      <c r="B308" s="27">
        <v>3318</v>
      </c>
      <c r="C308" s="3">
        <v>41015</v>
      </c>
      <c r="D308" s="3">
        <v>41119</v>
      </c>
      <c r="E308" s="27" t="s">
        <v>1431</v>
      </c>
      <c r="F308" s="27" t="s">
        <v>1432</v>
      </c>
      <c r="G308" s="27" t="s">
        <v>2604</v>
      </c>
      <c r="H308" s="27" t="s">
        <v>8045</v>
      </c>
      <c r="I308" s="3">
        <v>41152</v>
      </c>
      <c r="J308" s="27" t="s">
        <v>2605</v>
      </c>
      <c r="K308" s="27" t="s">
        <v>4289</v>
      </c>
      <c r="L308" s="27" t="s">
        <v>4900</v>
      </c>
      <c r="M308" s="27" t="s">
        <v>2607</v>
      </c>
      <c r="N308" s="27" t="s">
        <v>8046</v>
      </c>
      <c r="O308" s="27" t="s">
        <v>5316</v>
      </c>
      <c r="P308" s="3">
        <v>41173</v>
      </c>
      <c r="Q308" s="41" t="s">
        <v>15889</v>
      </c>
      <c r="R308" s="27" t="s">
        <v>10449</v>
      </c>
      <c r="S308" s="27" t="s">
        <v>10450</v>
      </c>
      <c r="T308" t="s">
        <v>4394</v>
      </c>
      <c r="U308" t="s">
        <v>15453</v>
      </c>
      <c r="V308" s="3" t="s">
        <v>497</v>
      </c>
    </row>
    <row r="309" spans="1:22" ht="18" customHeight="1">
      <c r="A309" s="27">
        <v>3320</v>
      </c>
      <c r="B309" s="27">
        <v>3320</v>
      </c>
      <c r="C309" s="3">
        <v>41015</v>
      </c>
      <c r="D309" s="3">
        <v>41129</v>
      </c>
      <c r="E309" s="27" t="s">
        <v>1431</v>
      </c>
      <c r="F309" s="27" t="s">
        <v>1432</v>
      </c>
      <c r="G309" s="27" t="s">
        <v>4901</v>
      </c>
      <c r="H309" s="27" t="s">
        <v>9722</v>
      </c>
      <c r="I309" s="3">
        <v>41141</v>
      </c>
      <c r="J309" s="27" t="s">
        <v>2608</v>
      </c>
      <c r="K309" s="27" t="s">
        <v>4902</v>
      </c>
      <c r="L309" s="27" t="s">
        <v>4903</v>
      </c>
      <c r="M309" s="27" t="s">
        <v>6411</v>
      </c>
      <c r="N309" s="27" t="s">
        <v>9780</v>
      </c>
      <c r="O309" s="27" t="s">
        <v>7673</v>
      </c>
      <c r="P309" s="3">
        <v>41233</v>
      </c>
      <c r="Q309" s="41" t="s">
        <v>4904</v>
      </c>
      <c r="R309" s="27" t="s">
        <v>10451</v>
      </c>
      <c r="S309" s="27" t="s">
        <v>10452</v>
      </c>
      <c r="T309" t="s">
        <v>15449</v>
      </c>
      <c r="U309" t="s">
        <v>15509</v>
      </c>
      <c r="V309" s="3" t="s">
        <v>497</v>
      </c>
    </row>
    <row r="310" spans="1:22" ht="18" customHeight="1">
      <c r="A310" s="27">
        <v>3323</v>
      </c>
      <c r="B310" s="27">
        <v>3323</v>
      </c>
      <c r="C310" s="3">
        <v>41015</v>
      </c>
      <c r="D310" s="3">
        <v>41119</v>
      </c>
      <c r="E310" s="27" t="s">
        <v>1431</v>
      </c>
      <c r="F310" s="27" t="s">
        <v>1432</v>
      </c>
      <c r="G310" s="27" t="s">
        <v>2610</v>
      </c>
      <c r="H310" s="27" t="s">
        <v>6109</v>
      </c>
      <c r="I310" s="3">
        <v>41123</v>
      </c>
      <c r="J310" s="27" t="s">
        <v>2611</v>
      </c>
      <c r="K310" s="27" t="s">
        <v>4290</v>
      </c>
      <c r="L310" s="27" t="s">
        <v>4905</v>
      </c>
      <c r="M310" s="27" t="s">
        <v>2613</v>
      </c>
      <c r="N310" s="27" t="s">
        <v>6110</v>
      </c>
      <c r="O310" s="27" t="s">
        <v>5713</v>
      </c>
      <c r="P310" s="3">
        <v>41123</v>
      </c>
      <c r="Q310" s="41" t="s">
        <v>497</v>
      </c>
      <c r="R310" s="27" t="s">
        <v>10453</v>
      </c>
      <c r="S310" s="27" t="s">
        <v>10454</v>
      </c>
      <c r="T310" s="41" t="s">
        <v>4394</v>
      </c>
      <c r="U310" t="s">
        <v>4589</v>
      </c>
      <c r="V310" s="3" t="s">
        <v>497</v>
      </c>
    </row>
    <row r="311" spans="1:22" ht="18" customHeight="1">
      <c r="A311" s="27">
        <v>3325</v>
      </c>
      <c r="B311" s="27">
        <v>3325</v>
      </c>
      <c r="C311" s="3">
        <v>41015</v>
      </c>
      <c r="D311" s="3">
        <v>41060</v>
      </c>
      <c r="E311" s="27" t="s">
        <v>1431</v>
      </c>
      <c r="F311" s="27" t="s">
        <v>1432</v>
      </c>
      <c r="G311" s="27" t="s">
        <v>2614</v>
      </c>
      <c r="H311" s="27" t="s">
        <v>3031</v>
      </c>
      <c r="I311" s="3">
        <v>41033</v>
      </c>
      <c r="J311" s="27" t="s">
        <v>2615</v>
      </c>
      <c r="K311" s="27" t="s">
        <v>2616</v>
      </c>
      <c r="L311" s="27" t="s">
        <v>4906</v>
      </c>
      <c r="M311" s="27" t="s">
        <v>2617</v>
      </c>
      <c r="N311" s="27" t="s">
        <v>3032</v>
      </c>
      <c r="O311" s="27" t="s">
        <v>1521</v>
      </c>
      <c r="P311" s="3">
        <v>41033</v>
      </c>
      <c r="Q311" s="41" t="s">
        <v>497</v>
      </c>
      <c r="R311" s="27" t="s">
        <v>10455</v>
      </c>
      <c r="S311" s="27" t="s">
        <v>10456</v>
      </c>
      <c r="T311" s="27" t="s">
        <v>4394</v>
      </c>
      <c r="U311" s="27" t="s">
        <v>497</v>
      </c>
      <c r="V311" s="3" t="s">
        <v>497</v>
      </c>
    </row>
    <row r="312" spans="1:22" ht="18" customHeight="1">
      <c r="A312" s="27">
        <v>3326</v>
      </c>
      <c r="B312" s="27">
        <v>3326</v>
      </c>
      <c r="C312" s="3">
        <v>41015</v>
      </c>
      <c r="D312" s="3">
        <v>41060</v>
      </c>
      <c r="E312" s="27" t="s">
        <v>1431</v>
      </c>
      <c r="F312" s="27" t="s">
        <v>1432</v>
      </c>
      <c r="G312" s="27" t="s">
        <v>2618</v>
      </c>
      <c r="H312" s="27" t="s">
        <v>2967</v>
      </c>
      <c r="I312" s="3">
        <v>41031</v>
      </c>
      <c r="J312" s="27" t="s">
        <v>2619</v>
      </c>
      <c r="K312" s="27" t="s">
        <v>2620</v>
      </c>
      <c r="L312" s="27" t="s">
        <v>4907</v>
      </c>
      <c r="M312" s="27" t="s">
        <v>2621</v>
      </c>
      <c r="N312" s="27" t="s">
        <v>3001</v>
      </c>
      <c r="O312" s="27" t="s">
        <v>1846</v>
      </c>
      <c r="P312" s="3">
        <v>41031</v>
      </c>
      <c r="Q312" s="41" t="s">
        <v>497</v>
      </c>
      <c r="R312" s="224">
        <v>10148192</v>
      </c>
      <c r="S312" s="27" t="s">
        <v>10457</v>
      </c>
      <c r="T312" s="27" t="s">
        <v>4394</v>
      </c>
      <c r="U312" t="s">
        <v>15510</v>
      </c>
      <c r="V312" s="3" t="s">
        <v>497</v>
      </c>
    </row>
    <row r="313" spans="1:22" ht="18" customHeight="1">
      <c r="A313" s="27">
        <v>3327</v>
      </c>
      <c r="B313" s="27">
        <v>3327</v>
      </c>
      <c r="C313" s="3">
        <v>41015</v>
      </c>
      <c r="D313" s="3">
        <v>41060</v>
      </c>
      <c r="E313" s="27" t="s">
        <v>1431</v>
      </c>
      <c r="F313" s="27" t="s">
        <v>1432</v>
      </c>
      <c r="G313" s="27" t="s">
        <v>2622</v>
      </c>
      <c r="H313" s="27" t="s">
        <v>2878</v>
      </c>
      <c r="I313" s="3">
        <v>41032</v>
      </c>
      <c r="J313" s="27" t="s">
        <v>2623</v>
      </c>
      <c r="K313" s="27" t="s">
        <v>2624</v>
      </c>
      <c r="L313" s="27" t="s">
        <v>4908</v>
      </c>
      <c r="M313" s="27" t="s">
        <v>2625</v>
      </c>
      <c r="N313" s="27" t="s">
        <v>3017</v>
      </c>
      <c r="O313" s="27" t="s">
        <v>2115</v>
      </c>
      <c r="P313" s="3">
        <v>41032</v>
      </c>
      <c r="Q313" s="41" t="s">
        <v>497</v>
      </c>
      <c r="R313" s="27" t="s">
        <v>10458</v>
      </c>
      <c r="S313" s="27" t="s">
        <v>10459</v>
      </c>
      <c r="T313" s="27" t="s">
        <v>4394</v>
      </c>
      <c r="U313" t="s">
        <v>3741</v>
      </c>
      <c r="V313" s="3" t="s">
        <v>497</v>
      </c>
    </row>
    <row r="314" spans="1:22" ht="18" customHeight="1">
      <c r="A314" s="27">
        <v>3328</v>
      </c>
      <c r="B314" s="27">
        <v>3328</v>
      </c>
      <c r="C314" s="3">
        <v>41015</v>
      </c>
      <c r="D314" s="3">
        <v>41119</v>
      </c>
      <c r="E314" s="27" t="s">
        <v>1431</v>
      </c>
      <c r="F314" s="27" t="s">
        <v>1432</v>
      </c>
      <c r="G314" s="27" t="s">
        <v>2626</v>
      </c>
      <c r="H314" s="27" t="s">
        <v>5592</v>
      </c>
      <c r="I314" s="3">
        <v>41114</v>
      </c>
      <c r="J314" s="27" t="s">
        <v>2627</v>
      </c>
      <c r="K314" s="27" t="s">
        <v>4291</v>
      </c>
      <c r="L314" s="27" t="s">
        <v>4909</v>
      </c>
      <c r="M314" s="27" t="s">
        <v>2629</v>
      </c>
      <c r="N314" s="27" t="s">
        <v>5984</v>
      </c>
      <c r="O314" s="27" t="s">
        <v>1449</v>
      </c>
      <c r="P314" s="3">
        <v>41114</v>
      </c>
      <c r="Q314" s="41" t="s">
        <v>4227</v>
      </c>
      <c r="R314" s="27" t="s">
        <v>10460</v>
      </c>
      <c r="S314" s="27" t="s">
        <v>10461</v>
      </c>
      <c r="T314" t="s">
        <v>4394</v>
      </c>
      <c r="U314" t="s">
        <v>5495</v>
      </c>
      <c r="V314" s="3" t="s">
        <v>497</v>
      </c>
    </row>
    <row r="315" spans="1:22" ht="18" customHeight="1">
      <c r="A315" s="27">
        <v>3329</v>
      </c>
      <c r="B315" s="27">
        <v>3329</v>
      </c>
      <c r="C315" s="3">
        <v>41015</v>
      </c>
      <c r="D315" s="3">
        <v>41078</v>
      </c>
      <c r="E315" s="27" t="s">
        <v>1431</v>
      </c>
      <c r="F315" s="27" t="s">
        <v>1432</v>
      </c>
      <c r="G315" s="27" t="s">
        <v>2630</v>
      </c>
      <c r="H315" s="27" t="s">
        <v>3412</v>
      </c>
      <c r="I315" s="3">
        <v>41054</v>
      </c>
      <c r="J315" s="27" t="s">
        <v>2631</v>
      </c>
      <c r="K315" s="27" t="s">
        <v>3033</v>
      </c>
      <c r="L315" s="27" t="s">
        <v>4910</v>
      </c>
      <c r="M315" s="27" t="s">
        <v>2633</v>
      </c>
      <c r="N315" s="27" t="s">
        <v>3546</v>
      </c>
      <c r="O315" s="27" t="s">
        <v>1449</v>
      </c>
      <c r="P315" s="3">
        <v>41054</v>
      </c>
      <c r="Q315" s="41" t="s">
        <v>3384</v>
      </c>
      <c r="R315" s="27" t="s">
        <v>10462</v>
      </c>
      <c r="S315" s="27" t="s">
        <v>10463</v>
      </c>
      <c r="T315" t="s">
        <v>4394</v>
      </c>
      <c r="U315" s="27" t="s">
        <v>497</v>
      </c>
      <c r="V315" s="3" t="s">
        <v>497</v>
      </c>
    </row>
    <row r="316" spans="1:22" ht="18" customHeight="1">
      <c r="A316" s="27">
        <v>3330</v>
      </c>
      <c r="B316" s="27">
        <v>3330</v>
      </c>
      <c r="C316" s="3">
        <v>41015</v>
      </c>
      <c r="D316" s="3">
        <v>41115</v>
      </c>
      <c r="E316" s="27" t="s">
        <v>1431</v>
      </c>
      <c r="F316" s="27" t="s">
        <v>1432</v>
      </c>
      <c r="G316" s="27" t="s">
        <v>2634</v>
      </c>
      <c r="H316" s="27" t="s">
        <v>5679</v>
      </c>
      <c r="I316" s="3">
        <v>41116</v>
      </c>
      <c r="J316" s="27" t="s">
        <v>2635</v>
      </c>
      <c r="K316" s="27" t="s">
        <v>4292</v>
      </c>
      <c r="L316" s="27" t="s">
        <v>4911</v>
      </c>
      <c r="M316" s="27" t="s">
        <v>2637</v>
      </c>
      <c r="N316" s="27" t="s">
        <v>5707</v>
      </c>
      <c r="O316" s="27" t="s">
        <v>5747</v>
      </c>
      <c r="P316" s="3">
        <v>41116</v>
      </c>
      <c r="Q316" s="41" t="s">
        <v>4227</v>
      </c>
      <c r="R316" s="27" t="s">
        <v>10464</v>
      </c>
      <c r="S316" s="27" t="s">
        <v>10465</v>
      </c>
      <c r="T316" t="s">
        <v>4394</v>
      </c>
      <c r="U316" s="27" t="s">
        <v>497</v>
      </c>
      <c r="V316" s="3" t="s">
        <v>497</v>
      </c>
    </row>
    <row r="317" spans="1:22" ht="18" customHeight="1">
      <c r="A317" s="27">
        <v>3336</v>
      </c>
      <c r="B317" s="27">
        <v>3336</v>
      </c>
      <c r="C317" s="3">
        <v>41016</v>
      </c>
      <c r="D317" s="3">
        <v>41116</v>
      </c>
      <c r="E317" s="27" t="s">
        <v>1431</v>
      </c>
      <c r="F317" s="27" t="s">
        <v>1432</v>
      </c>
      <c r="G317" s="27" t="s">
        <v>2663</v>
      </c>
      <c r="H317" s="27" t="s">
        <v>5680</v>
      </c>
      <c r="I317" s="3">
        <v>41123</v>
      </c>
      <c r="J317" s="27" t="s">
        <v>2664</v>
      </c>
      <c r="K317" s="27" t="s">
        <v>4293</v>
      </c>
      <c r="L317" s="27" t="s">
        <v>4912</v>
      </c>
      <c r="M317" s="27" t="s">
        <v>2666</v>
      </c>
      <c r="N317" s="27" t="s">
        <v>6111</v>
      </c>
      <c r="O317" s="27" t="s">
        <v>6083</v>
      </c>
      <c r="P317" s="3">
        <v>41124</v>
      </c>
      <c r="Q317" s="41" t="s">
        <v>497</v>
      </c>
      <c r="R317" s="27" t="s">
        <v>10466</v>
      </c>
      <c r="S317" s="27" t="s">
        <v>10467</v>
      </c>
      <c r="T317" s="41" t="s">
        <v>4394</v>
      </c>
      <c r="U317" t="s">
        <v>15511</v>
      </c>
      <c r="V317" s="3" t="s">
        <v>497</v>
      </c>
    </row>
    <row r="318" spans="1:22" ht="18" customHeight="1">
      <c r="A318" s="27">
        <v>3335</v>
      </c>
      <c r="B318" s="27">
        <v>3335</v>
      </c>
      <c r="C318" s="3">
        <v>41016</v>
      </c>
      <c r="D318" s="3">
        <v>41061</v>
      </c>
      <c r="E318" s="27" t="s">
        <v>1431</v>
      </c>
      <c r="F318" s="27" t="s">
        <v>1432</v>
      </c>
      <c r="G318" s="27" t="s">
        <v>2667</v>
      </c>
      <c r="H318" s="27" t="s">
        <v>3551</v>
      </c>
      <c r="I318" s="3">
        <v>41059</v>
      </c>
      <c r="J318" s="27" t="s">
        <v>2668</v>
      </c>
      <c r="K318" s="27" t="s">
        <v>2669</v>
      </c>
      <c r="L318" s="27" t="s">
        <v>4913</v>
      </c>
      <c r="M318" s="27" t="s">
        <v>2670</v>
      </c>
      <c r="N318" s="27" t="s">
        <v>3722</v>
      </c>
      <c r="O318" s="27" t="s">
        <v>3723</v>
      </c>
      <c r="P318" s="3">
        <v>41059</v>
      </c>
      <c r="Q318" s="41" t="s">
        <v>497</v>
      </c>
      <c r="R318" s="27" t="s">
        <v>10468</v>
      </c>
      <c r="S318" s="27" t="s">
        <v>10469</v>
      </c>
      <c r="T318" s="41" t="s">
        <v>4394</v>
      </c>
      <c r="U318" t="s">
        <v>3742</v>
      </c>
      <c r="V318" s="3" t="s">
        <v>497</v>
      </c>
    </row>
    <row r="319" spans="1:22" ht="18" customHeight="1">
      <c r="A319" s="27">
        <v>3333</v>
      </c>
      <c r="B319" s="27">
        <v>3333</v>
      </c>
      <c r="C319" s="3">
        <v>41016</v>
      </c>
      <c r="D319" s="3">
        <v>41061</v>
      </c>
      <c r="E319" s="27" t="s">
        <v>1431</v>
      </c>
      <c r="F319" s="27" t="s">
        <v>1432</v>
      </c>
      <c r="G319" s="27" t="s">
        <v>2671</v>
      </c>
      <c r="H319" s="27" t="s">
        <v>3002</v>
      </c>
      <c r="I319" s="3">
        <v>41053</v>
      </c>
      <c r="J319" s="27" t="s">
        <v>2672</v>
      </c>
      <c r="K319" s="27" t="s">
        <v>2673</v>
      </c>
      <c r="L319" s="27" t="s">
        <v>4914</v>
      </c>
      <c r="M319" s="27" t="s">
        <v>2674</v>
      </c>
      <c r="N319" s="27" t="s">
        <v>3470</v>
      </c>
      <c r="O319" s="27" t="s">
        <v>2598</v>
      </c>
      <c r="P319" s="3">
        <v>41053</v>
      </c>
      <c r="Q319" s="41" t="s">
        <v>497</v>
      </c>
      <c r="R319" s="27" t="s">
        <v>10470</v>
      </c>
      <c r="S319" s="27" t="s">
        <v>10471</v>
      </c>
      <c r="T319" s="41" t="s">
        <v>4394</v>
      </c>
      <c r="U319" s="27" t="s">
        <v>497</v>
      </c>
      <c r="V319" s="3" t="s">
        <v>497</v>
      </c>
    </row>
    <row r="320" spans="1:22" ht="18" customHeight="1">
      <c r="A320" s="27">
        <v>3332</v>
      </c>
      <c r="B320" s="27">
        <v>3332</v>
      </c>
      <c r="C320" s="3">
        <v>41016</v>
      </c>
      <c r="D320" s="3">
        <v>41061</v>
      </c>
      <c r="E320" s="27" t="s">
        <v>1431</v>
      </c>
      <c r="F320" s="27" t="s">
        <v>1432</v>
      </c>
      <c r="G320" s="27" t="s">
        <v>2675</v>
      </c>
      <c r="H320" s="27" t="s">
        <v>2879</v>
      </c>
      <c r="I320" s="3">
        <v>41023</v>
      </c>
      <c r="J320" s="27" t="s">
        <v>2676</v>
      </c>
      <c r="K320" s="27" t="s">
        <v>2677</v>
      </c>
      <c r="L320" s="27" t="s">
        <v>4915</v>
      </c>
      <c r="M320" s="27" t="s">
        <v>2678</v>
      </c>
      <c r="N320" s="27" t="s">
        <v>2904</v>
      </c>
      <c r="O320" s="27" t="s">
        <v>2905</v>
      </c>
      <c r="P320" s="3">
        <v>41023</v>
      </c>
      <c r="Q320" s="41" t="s">
        <v>497</v>
      </c>
      <c r="R320" s="27" t="s">
        <v>10472</v>
      </c>
      <c r="S320" s="27" t="s">
        <v>10473</v>
      </c>
      <c r="T320" s="41" t="s">
        <v>4394</v>
      </c>
      <c r="U320" s="27" t="s">
        <v>497</v>
      </c>
      <c r="V320" s="3" t="s">
        <v>497</v>
      </c>
    </row>
    <row r="321" spans="1:22" ht="18" customHeight="1">
      <c r="A321" s="27">
        <v>3340</v>
      </c>
      <c r="B321" s="27">
        <v>3340</v>
      </c>
      <c r="C321" s="3">
        <v>41017</v>
      </c>
      <c r="D321" s="3">
        <v>41062</v>
      </c>
      <c r="E321" s="27" t="s">
        <v>1431</v>
      </c>
      <c r="F321" s="27" t="s">
        <v>1432</v>
      </c>
      <c r="G321" s="27" t="s">
        <v>2699</v>
      </c>
      <c r="H321" s="27" t="s">
        <v>2908</v>
      </c>
      <c r="I321" s="3">
        <v>41032</v>
      </c>
      <c r="J321" s="27" t="s">
        <v>2700</v>
      </c>
      <c r="K321" s="27" t="s">
        <v>2701</v>
      </c>
      <c r="L321" s="27" t="s">
        <v>4916</v>
      </c>
      <c r="M321" s="27" t="s">
        <v>2702</v>
      </c>
      <c r="N321" s="27" t="s">
        <v>3018</v>
      </c>
      <c r="O321" s="27" t="s">
        <v>3019</v>
      </c>
      <c r="P321" s="3">
        <v>41032</v>
      </c>
      <c r="Q321" s="41" t="s">
        <v>497</v>
      </c>
      <c r="R321" s="27" t="s">
        <v>10474</v>
      </c>
      <c r="S321" s="27" t="s">
        <v>10475</v>
      </c>
      <c r="T321" s="41" t="s">
        <v>4394</v>
      </c>
      <c r="U321" t="s">
        <v>3741</v>
      </c>
      <c r="V321" s="3" t="s">
        <v>497</v>
      </c>
    </row>
    <row r="322" spans="1:22" ht="18" customHeight="1">
      <c r="A322" s="27">
        <v>3341</v>
      </c>
      <c r="B322" s="27">
        <v>3341</v>
      </c>
      <c r="C322" s="3">
        <v>41017</v>
      </c>
      <c r="D322" s="3">
        <v>41117</v>
      </c>
      <c r="E322" s="27" t="s">
        <v>1431</v>
      </c>
      <c r="F322" s="27" t="s">
        <v>1432</v>
      </c>
      <c r="G322" s="27" t="s">
        <v>2703</v>
      </c>
      <c r="H322" s="27" t="s">
        <v>5351</v>
      </c>
      <c r="I322" s="3">
        <v>41107</v>
      </c>
      <c r="J322" s="27" t="s">
        <v>2704</v>
      </c>
      <c r="K322" s="27" t="s">
        <v>4294</v>
      </c>
      <c r="L322" s="27" t="s">
        <v>4917</v>
      </c>
      <c r="M322" s="27" t="s">
        <v>2706</v>
      </c>
      <c r="N322" s="27" t="s">
        <v>5514</v>
      </c>
      <c r="O322" s="27" t="s">
        <v>5497</v>
      </c>
      <c r="P322" s="3">
        <v>41107</v>
      </c>
      <c r="Q322" s="41" t="s">
        <v>497</v>
      </c>
      <c r="R322" s="27" t="s">
        <v>10476</v>
      </c>
      <c r="S322" s="27" t="s">
        <v>10477</v>
      </c>
      <c r="T322" s="41" t="s">
        <v>4394</v>
      </c>
      <c r="U322" t="s">
        <v>5496</v>
      </c>
      <c r="V322" s="3" t="s">
        <v>497</v>
      </c>
    </row>
    <row r="323" spans="1:22" ht="18" customHeight="1">
      <c r="A323" s="27">
        <v>3342</v>
      </c>
      <c r="B323" s="27">
        <v>3342</v>
      </c>
      <c r="C323" s="3">
        <v>41017</v>
      </c>
      <c r="D323" s="3">
        <v>41117</v>
      </c>
      <c r="E323" s="27" t="s">
        <v>1431</v>
      </c>
      <c r="F323" s="27" t="s">
        <v>1432</v>
      </c>
      <c r="G323" s="27" t="s">
        <v>2707</v>
      </c>
      <c r="H323" s="27" t="s">
        <v>5681</v>
      </c>
      <c r="I323" s="3">
        <v>41115</v>
      </c>
      <c r="J323" s="27" t="s">
        <v>2708</v>
      </c>
      <c r="K323" s="27" t="s">
        <v>4295</v>
      </c>
      <c r="L323" s="27" t="s">
        <v>4918</v>
      </c>
      <c r="M323" s="27" t="s">
        <v>2710</v>
      </c>
      <c r="N323" s="27" t="s">
        <v>5682</v>
      </c>
      <c r="O323" s="27" t="s">
        <v>1468</v>
      </c>
      <c r="P323" s="3">
        <v>41115</v>
      </c>
      <c r="Q323" s="41" t="s">
        <v>4227</v>
      </c>
      <c r="R323" s="27" t="s">
        <v>10478</v>
      </c>
      <c r="S323" s="27" t="s">
        <v>10479</v>
      </c>
      <c r="T323" t="s">
        <v>4394</v>
      </c>
      <c r="U323" t="s">
        <v>5664</v>
      </c>
      <c r="V323" s="3" t="s">
        <v>497</v>
      </c>
    </row>
    <row r="324" spans="1:22" ht="18" customHeight="1">
      <c r="A324" s="27">
        <v>3337</v>
      </c>
      <c r="B324" s="27">
        <v>3337</v>
      </c>
      <c r="C324" s="3">
        <v>41017</v>
      </c>
      <c r="D324" s="3">
        <v>41062</v>
      </c>
      <c r="E324" s="27" t="s">
        <v>1431</v>
      </c>
      <c r="F324" s="27" t="s">
        <v>1432</v>
      </c>
      <c r="G324" s="27" t="s">
        <v>2711</v>
      </c>
      <c r="H324" s="27" t="s">
        <v>3020</v>
      </c>
      <c r="I324" s="3">
        <v>41032</v>
      </c>
      <c r="J324" s="27" t="s">
        <v>2712</v>
      </c>
      <c r="K324" s="27" t="s">
        <v>2713</v>
      </c>
      <c r="L324" s="27" t="s">
        <v>4919</v>
      </c>
      <c r="M324" s="27" t="s">
        <v>2714</v>
      </c>
      <c r="N324" s="27" t="s">
        <v>3021</v>
      </c>
      <c r="O324" s="27" t="s">
        <v>1806</v>
      </c>
      <c r="P324" s="3">
        <v>41032</v>
      </c>
      <c r="Q324" s="41" t="s">
        <v>497</v>
      </c>
      <c r="R324" s="27" t="s">
        <v>10480</v>
      </c>
      <c r="S324" s="27" t="s">
        <v>10481</v>
      </c>
      <c r="T324" s="41" t="s">
        <v>4394</v>
      </c>
      <c r="U324" t="s">
        <v>15489</v>
      </c>
      <c r="V324" s="3" t="s">
        <v>497</v>
      </c>
    </row>
    <row r="325" spans="1:22" ht="18" customHeight="1">
      <c r="A325" s="27">
        <v>3339</v>
      </c>
      <c r="B325" s="27">
        <v>3339</v>
      </c>
      <c r="C325" s="3">
        <v>41017</v>
      </c>
      <c r="D325" s="3">
        <v>41104</v>
      </c>
      <c r="E325" s="27" t="s">
        <v>1431</v>
      </c>
      <c r="F325" s="27" t="s">
        <v>1432</v>
      </c>
      <c r="G325" s="27" t="s">
        <v>2715</v>
      </c>
      <c r="H325" s="27" t="s">
        <v>5748</v>
      </c>
      <c r="I325" s="3">
        <v>41123</v>
      </c>
      <c r="J325" s="27" t="s">
        <v>2716</v>
      </c>
      <c r="K325" s="27" t="s">
        <v>4296</v>
      </c>
      <c r="L325" s="27" t="s">
        <v>4920</v>
      </c>
      <c r="M325" s="27" t="s">
        <v>2718</v>
      </c>
      <c r="N325" s="27" t="s">
        <v>6112</v>
      </c>
      <c r="O325" s="27" t="s">
        <v>6085</v>
      </c>
      <c r="P325" s="3">
        <v>41124</v>
      </c>
      <c r="Q325" s="41" t="s">
        <v>497</v>
      </c>
      <c r="R325" s="27" t="s">
        <v>10482</v>
      </c>
      <c r="S325" s="27" t="s">
        <v>10483</v>
      </c>
      <c r="T325" s="41" t="s">
        <v>4394</v>
      </c>
      <c r="U325" t="s">
        <v>15453</v>
      </c>
      <c r="V325" s="3" t="s">
        <v>497</v>
      </c>
    </row>
    <row r="326" spans="1:22" ht="18" customHeight="1">
      <c r="A326" s="27">
        <v>3343</v>
      </c>
      <c r="B326" s="27">
        <v>3343</v>
      </c>
      <c r="C326" s="3">
        <v>41017</v>
      </c>
      <c r="D326" s="3">
        <v>41062</v>
      </c>
      <c r="E326" s="27" t="s">
        <v>1431</v>
      </c>
      <c r="F326" s="27" t="s">
        <v>1432</v>
      </c>
      <c r="G326" s="27" t="s">
        <v>2719</v>
      </c>
      <c r="H326" s="27" t="s">
        <v>3003</v>
      </c>
      <c r="I326" s="3">
        <v>41032</v>
      </c>
      <c r="J326" s="27" t="s">
        <v>2720</v>
      </c>
      <c r="K326" s="27" t="s">
        <v>15804</v>
      </c>
      <c r="L326" s="27" t="s">
        <v>4921</v>
      </c>
      <c r="M326" s="27" t="s">
        <v>2722</v>
      </c>
      <c r="N326" s="27" t="s">
        <v>3022</v>
      </c>
      <c r="O326" s="27" t="s">
        <v>1521</v>
      </c>
      <c r="P326" s="3">
        <v>41032</v>
      </c>
      <c r="Q326" s="41" t="s">
        <v>497</v>
      </c>
      <c r="R326" s="27" t="s">
        <v>10484</v>
      </c>
      <c r="S326" s="27" t="s">
        <v>10485</v>
      </c>
      <c r="T326" s="41" t="s">
        <v>4394</v>
      </c>
      <c r="U326" t="s">
        <v>3741</v>
      </c>
      <c r="V326" s="3" t="s">
        <v>497</v>
      </c>
    </row>
    <row r="327" spans="1:22" ht="18" customHeight="1">
      <c r="A327" s="27">
        <v>3344</v>
      </c>
      <c r="B327" s="27">
        <v>3344</v>
      </c>
      <c r="C327" s="3">
        <v>41017</v>
      </c>
      <c r="D327" s="3">
        <v>41062</v>
      </c>
      <c r="E327" s="27" t="s">
        <v>1431</v>
      </c>
      <c r="F327" s="27" t="s">
        <v>1432</v>
      </c>
      <c r="G327" s="27" t="s">
        <v>2723</v>
      </c>
      <c r="H327" s="27" t="s">
        <v>2968</v>
      </c>
      <c r="I327" s="3">
        <v>41031</v>
      </c>
      <c r="J327" s="27" t="s">
        <v>2724</v>
      </c>
      <c r="K327" s="27" t="s">
        <v>2725</v>
      </c>
      <c r="L327" s="27" t="s">
        <v>4922</v>
      </c>
      <c r="M327" s="27" t="s">
        <v>2726</v>
      </c>
      <c r="N327" s="27" t="s">
        <v>3004</v>
      </c>
      <c r="O327" s="27" t="s">
        <v>3005</v>
      </c>
      <c r="P327" s="3">
        <v>41031</v>
      </c>
      <c r="Q327" s="27" t="s">
        <v>2969</v>
      </c>
      <c r="R327" s="27" t="s">
        <v>10486</v>
      </c>
      <c r="S327" s="27" t="s">
        <v>10487</v>
      </c>
      <c r="T327" t="s">
        <v>4394</v>
      </c>
      <c r="U327" s="27" t="s">
        <v>497</v>
      </c>
      <c r="V327" s="3" t="s">
        <v>497</v>
      </c>
    </row>
    <row r="328" spans="1:22" ht="18" customHeight="1">
      <c r="A328" s="27">
        <v>3346</v>
      </c>
      <c r="B328" s="27">
        <v>3346</v>
      </c>
      <c r="C328" s="3">
        <v>41017</v>
      </c>
      <c r="D328" s="3">
        <v>41117</v>
      </c>
      <c r="E328" s="27" t="s">
        <v>1431</v>
      </c>
      <c r="F328" s="27" t="s">
        <v>1432</v>
      </c>
      <c r="G328" s="27" t="s">
        <v>2727</v>
      </c>
      <c r="H328" s="27" t="s">
        <v>6412</v>
      </c>
      <c r="I328" s="3">
        <v>41131</v>
      </c>
      <c r="J328" s="27" t="s">
        <v>2728</v>
      </c>
      <c r="K328" s="27" t="s">
        <v>4297</v>
      </c>
      <c r="L328" s="27" t="s">
        <v>4923</v>
      </c>
      <c r="M328" s="27">
        <v>3337648264</v>
      </c>
      <c r="N328" s="27" t="s">
        <v>6413</v>
      </c>
      <c r="O328" s="27" t="s">
        <v>6080</v>
      </c>
      <c r="P328" s="3">
        <v>41131</v>
      </c>
      <c r="Q328" s="41" t="s">
        <v>497</v>
      </c>
      <c r="R328" s="27" t="s">
        <v>10488</v>
      </c>
      <c r="S328" s="27" t="s">
        <v>10489</v>
      </c>
      <c r="T328" t="s">
        <v>4394</v>
      </c>
      <c r="U328" t="s">
        <v>15512</v>
      </c>
      <c r="V328" s="3" t="s">
        <v>497</v>
      </c>
    </row>
    <row r="329" spans="1:22" ht="18" customHeight="1">
      <c r="A329" s="27">
        <v>3350</v>
      </c>
      <c r="B329" s="27">
        <v>3350</v>
      </c>
      <c r="C329" s="3">
        <v>41019</v>
      </c>
      <c r="D329" s="3">
        <v>41119</v>
      </c>
      <c r="E329" s="27" t="s">
        <v>1431</v>
      </c>
      <c r="F329" s="27" t="s">
        <v>1432</v>
      </c>
      <c r="G329" s="27" t="s">
        <v>2757</v>
      </c>
      <c r="H329" s="27" t="s">
        <v>5749</v>
      </c>
      <c r="I329" s="3">
        <v>41121</v>
      </c>
      <c r="J329" s="27" t="s">
        <v>2758</v>
      </c>
      <c r="K329" s="27" t="s">
        <v>2759</v>
      </c>
      <c r="L329" s="27" t="s">
        <v>4924</v>
      </c>
      <c r="M329" s="27" t="s">
        <v>2760</v>
      </c>
      <c r="N329" s="27" t="s">
        <v>6113</v>
      </c>
      <c r="O329" s="27" t="s">
        <v>6069</v>
      </c>
      <c r="P329" s="3">
        <v>41123</v>
      </c>
      <c r="Q329" s="41" t="s">
        <v>4298</v>
      </c>
      <c r="R329" s="27" t="s">
        <v>10490</v>
      </c>
      <c r="S329" s="27" t="s">
        <v>10491</v>
      </c>
      <c r="T329" t="s">
        <v>4394</v>
      </c>
      <c r="U329" t="s">
        <v>15513</v>
      </c>
      <c r="V329" s="3" t="s">
        <v>497</v>
      </c>
    </row>
    <row r="330" spans="1:22" ht="18" customHeight="1">
      <c r="A330" s="27">
        <v>3351</v>
      </c>
      <c r="B330" s="27">
        <v>3351</v>
      </c>
      <c r="C330" s="3">
        <v>41019</v>
      </c>
      <c r="D330" s="3">
        <v>41126</v>
      </c>
      <c r="E330" s="27" t="s">
        <v>1431</v>
      </c>
      <c r="F330" s="27" t="s">
        <v>1432</v>
      </c>
      <c r="G330" s="27" t="s">
        <v>2761</v>
      </c>
      <c r="H330" s="27" t="s">
        <v>5352</v>
      </c>
      <c r="I330" s="3">
        <v>41102</v>
      </c>
      <c r="J330" s="27" t="s">
        <v>2762</v>
      </c>
      <c r="K330" s="27" t="s">
        <v>15805</v>
      </c>
      <c r="L330" s="27" t="s">
        <v>4925</v>
      </c>
      <c r="M330" s="27">
        <v>3735241736</v>
      </c>
      <c r="N330" s="27" t="s">
        <v>5353</v>
      </c>
      <c r="O330" s="27" t="s">
        <v>1468</v>
      </c>
      <c r="P330" s="3">
        <v>41108</v>
      </c>
      <c r="Q330" s="41" t="s">
        <v>4448</v>
      </c>
      <c r="R330" s="27" t="s">
        <v>10492</v>
      </c>
      <c r="S330" s="27" t="s">
        <v>10493</v>
      </c>
      <c r="T330" t="s">
        <v>4394</v>
      </c>
      <c r="U330" t="s">
        <v>15514</v>
      </c>
      <c r="V330" s="3" t="s">
        <v>497</v>
      </c>
    </row>
    <row r="331" spans="1:22" ht="18" customHeight="1">
      <c r="A331" s="27">
        <v>3348</v>
      </c>
      <c r="B331" s="27">
        <v>3348</v>
      </c>
      <c r="C331" s="3">
        <v>41019</v>
      </c>
      <c r="D331" s="3">
        <v>41126</v>
      </c>
      <c r="E331" s="27" t="s">
        <v>1431</v>
      </c>
      <c r="F331" s="27" t="s">
        <v>1432</v>
      </c>
      <c r="G331" s="27" t="s">
        <v>2764</v>
      </c>
      <c r="H331" s="27" t="s">
        <v>9472</v>
      </c>
      <c r="I331" s="3">
        <v>41129</v>
      </c>
      <c r="J331" s="27" t="s">
        <v>2765</v>
      </c>
      <c r="K331" s="27" t="s">
        <v>4449</v>
      </c>
      <c r="L331" s="27" t="s">
        <v>4926</v>
      </c>
      <c r="M331" s="27" t="s">
        <v>2767</v>
      </c>
      <c r="N331" s="27" t="s">
        <v>9642</v>
      </c>
      <c r="O331" s="27" t="s">
        <v>6080</v>
      </c>
      <c r="P331" s="3">
        <v>41222</v>
      </c>
      <c r="Q331" s="41" t="s">
        <v>4448</v>
      </c>
      <c r="R331" s="27" t="s">
        <v>10494</v>
      </c>
      <c r="S331" s="27" t="s">
        <v>10495</v>
      </c>
      <c r="T331" t="s">
        <v>4394</v>
      </c>
      <c r="U331" t="s">
        <v>15474</v>
      </c>
      <c r="V331" s="3" t="s">
        <v>497</v>
      </c>
    </row>
    <row r="332" spans="1:22" ht="18" customHeight="1">
      <c r="A332" s="27">
        <v>3349</v>
      </c>
      <c r="B332" s="27">
        <v>3349</v>
      </c>
      <c r="C332" s="3">
        <v>41019</v>
      </c>
      <c r="D332" s="3">
        <v>41064</v>
      </c>
      <c r="E332" s="27" t="s">
        <v>1431</v>
      </c>
      <c r="F332" s="27" t="s">
        <v>1432</v>
      </c>
      <c r="G332" s="27" t="s">
        <v>2768</v>
      </c>
      <c r="H332" s="27" t="s">
        <v>3006</v>
      </c>
      <c r="I332" s="3">
        <v>41033</v>
      </c>
      <c r="J332" s="27" t="s">
        <v>2769</v>
      </c>
      <c r="K332" s="27" t="s">
        <v>2770</v>
      </c>
      <c r="L332" s="27" t="s">
        <v>4927</v>
      </c>
      <c r="M332" s="27" t="s">
        <v>2771</v>
      </c>
      <c r="N332" s="27" t="s">
        <v>3034</v>
      </c>
      <c r="O332" s="27" t="s">
        <v>1452</v>
      </c>
      <c r="P332" s="3">
        <v>41036</v>
      </c>
      <c r="Q332" s="41" t="s">
        <v>497</v>
      </c>
      <c r="R332" s="27" t="s">
        <v>10496</v>
      </c>
      <c r="S332" s="27" t="s">
        <v>10497</v>
      </c>
      <c r="T332" s="27" t="s">
        <v>4394</v>
      </c>
      <c r="U332" t="s">
        <v>3741</v>
      </c>
      <c r="V332" s="3" t="s">
        <v>497</v>
      </c>
    </row>
    <row r="333" spans="1:22" ht="18" customHeight="1">
      <c r="A333" s="27">
        <v>3352</v>
      </c>
      <c r="B333" s="27">
        <v>3352</v>
      </c>
      <c r="C333" s="3">
        <v>41019</v>
      </c>
      <c r="D333" s="3">
        <v>41064</v>
      </c>
      <c r="E333" s="27" t="s">
        <v>1431</v>
      </c>
      <c r="F333" s="27" t="s">
        <v>1432</v>
      </c>
      <c r="G333" s="27" t="s">
        <v>2772</v>
      </c>
      <c r="H333" s="27" t="s">
        <v>2909</v>
      </c>
      <c r="I333" s="3">
        <v>41038</v>
      </c>
      <c r="J333" s="27" t="s">
        <v>2773</v>
      </c>
      <c r="K333" s="27" t="s">
        <v>15806</v>
      </c>
      <c r="L333" s="27" t="s">
        <v>4928</v>
      </c>
      <c r="M333" s="27" t="s">
        <v>2775</v>
      </c>
      <c r="N333" s="27" t="s">
        <v>3104</v>
      </c>
      <c r="O333" s="27" t="s">
        <v>3105</v>
      </c>
      <c r="P333" s="3">
        <v>41038</v>
      </c>
      <c r="Q333" s="41" t="s">
        <v>497</v>
      </c>
      <c r="R333" s="27" t="s">
        <v>10498</v>
      </c>
      <c r="S333" s="27" t="s">
        <v>10499</v>
      </c>
      <c r="T333" s="41" t="s">
        <v>4394</v>
      </c>
      <c r="U333" s="27" t="s">
        <v>497</v>
      </c>
      <c r="V333" s="3" t="s">
        <v>497</v>
      </c>
    </row>
    <row r="334" spans="1:22" ht="18" customHeight="1">
      <c r="A334" s="27">
        <v>3353</v>
      </c>
      <c r="B334" s="27">
        <v>3353</v>
      </c>
      <c r="C334" s="3">
        <v>41019</v>
      </c>
      <c r="D334" s="3">
        <v>41064</v>
      </c>
      <c r="E334" s="27" t="s">
        <v>1431</v>
      </c>
      <c r="F334" s="27" t="s">
        <v>1432</v>
      </c>
      <c r="G334" s="27" t="s">
        <v>2772</v>
      </c>
      <c r="H334" s="27" t="s">
        <v>2910</v>
      </c>
      <c r="I334" s="3">
        <v>41040</v>
      </c>
      <c r="J334" s="27" t="s">
        <v>2776</v>
      </c>
      <c r="K334" s="27" t="s">
        <v>2777</v>
      </c>
      <c r="L334" s="27" t="s">
        <v>4929</v>
      </c>
      <c r="M334" s="27" t="s">
        <v>2778</v>
      </c>
      <c r="N334" s="27" t="s">
        <v>3114</v>
      </c>
      <c r="O334" s="27" t="s">
        <v>742</v>
      </c>
      <c r="P334" s="3">
        <v>41040</v>
      </c>
      <c r="Q334" s="41" t="s">
        <v>497</v>
      </c>
      <c r="R334" s="27" t="s">
        <v>10500</v>
      </c>
      <c r="S334" s="27" t="s">
        <v>10501</v>
      </c>
      <c r="T334" s="41" t="s">
        <v>4394</v>
      </c>
      <c r="U334" s="27" t="s">
        <v>497</v>
      </c>
      <c r="V334" s="3" t="s">
        <v>497</v>
      </c>
    </row>
    <row r="335" spans="1:22" ht="18" customHeight="1">
      <c r="A335" s="27">
        <v>3354</v>
      </c>
      <c r="B335" s="27">
        <v>3354</v>
      </c>
      <c r="C335" s="3">
        <v>41019</v>
      </c>
      <c r="D335" s="3">
        <v>41126</v>
      </c>
      <c r="E335" s="27" t="s">
        <v>1431</v>
      </c>
      <c r="F335" s="27" t="s">
        <v>1432</v>
      </c>
      <c r="G335" s="27" t="s">
        <v>2772</v>
      </c>
      <c r="H335" s="27" t="s">
        <v>3007</v>
      </c>
      <c r="I335" s="3">
        <v>41137</v>
      </c>
      <c r="J335" s="27" t="s">
        <v>2779</v>
      </c>
      <c r="K335" s="27" t="s">
        <v>4450</v>
      </c>
      <c r="L335" s="27" t="s">
        <v>4930</v>
      </c>
      <c r="M335" s="27" t="s">
        <v>2778</v>
      </c>
      <c r="N335" s="27" t="s">
        <v>6710</v>
      </c>
      <c r="O335" s="27" t="s">
        <v>5976</v>
      </c>
      <c r="P335" s="3">
        <v>41137</v>
      </c>
      <c r="Q335" s="27" t="s">
        <v>4442</v>
      </c>
      <c r="R335" s="27" t="s">
        <v>10502</v>
      </c>
      <c r="S335" s="27" t="s">
        <v>10503</v>
      </c>
      <c r="T335" t="s">
        <v>4394</v>
      </c>
      <c r="U335" t="s">
        <v>15470</v>
      </c>
      <c r="V335" s="3" t="s">
        <v>497</v>
      </c>
    </row>
    <row r="336" spans="1:22" ht="18" customHeight="1">
      <c r="A336" s="27">
        <v>3355</v>
      </c>
      <c r="B336" s="27">
        <v>3355</v>
      </c>
      <c r="C336" s="3">
        <v>41019</v>
      </c>
      <c r="D336" s="3">
        <v>41064</v>
      </c>
      <c r="E336" s="27" t="s">
        <v>1431</v>
      </c>
      <c r="F336" s="27" t="s">
        <v>1432</v>
      </c>
      <c r="G336" s="27" t="s">
        <v>2772</v>
      </c>
      <c r="H336" s="27" t="s">
        <v>3008</v>
      </c>
      <c r="I336" s="3">
        <v>41040</v>
      </c>
      <c r="J336" s="27" t="s">
        <v>2781</v>
      </c>
      <c r="K336" s="27" t="s">
        <v>2782</v>
      </c>
      <c r="L336" s="27" t="s">
        <v>4929</v>
      </c>
      <c r="M336" s="27" t="s">
        <v>2778</v>
      </c>
      <c r="N336" s="27" t="s">
        <v>3115</v>
      </c>
      <c r="O336" s="27" t="s">
        <v>2115</v>
      </c>
      <c r="P336" s="3">
        <v>41040</v>
      </c>
      <c r="Q336" s="41" t="s">
        <v>497</v>
      </c>
      <c r="R336" s="27" t="s">
        <v>10504</v>
      </c>
      <c r="S336" s="27" t="s">
        <v>10505</v>
      </c>
      <c r="T336" s="41" t="s">
        <v>4394</v>
      </c>
      <c r="U336" s="27" t="s">
        <v>497</v>
      </c>
      <c r="V336" s="3" t="s">
        <v>497</v>
      </c>
    </row>
    <row r="337" spans="1:22" ht="18" customHeight="1">
      <c r="A337" s="27">
        <v>3357</v>
      </c>
      <c r="B337" s="27">
        <v>3357</v>
      </c>
      <c r="C337" s="3">
        <v>41019</v>
      </c>
      <c r="D337" s="3">
        <v>41064</v>
      </c>
      <c r="E337" s="27" t="s">
        <v>1431</v>
      </c>
      <c r="F337" s="27" t="s">
        <v>1432</v>
      </c>
      <c r="G337" s="27" t="s">
        <v>2772</v>
      </c>
      <c r="H337" s="27" t="s">
        <v>3009</v>
      </c>
      <c r="I337" s="3">
        <v>41039</v>
      </c>
      <c r="J337" s="27" t="s">
        <v>2783</v>
      </c>
      <c r="K337" s="27" t="s">
        <v>2784</v>
      </c>
      <c r="L337" s="27" t="s">
        <v>4929</v>
      </c>
      <c r="M337" s="27" t="s">
        <v>2778</v>
      </c>
      <c r="N337" s="27" t="s">
        <v>3106</v>
      </c>
      <c r="O337" s="27" t="s">
        <v>2146</v>
      </c>
      <c r="P337" s="3">
        <v>41039</v>
      </c>
      <c r="Q337" s="41" t="s">
        <v>497</v>
      </c>
      <c r="R337" s="27" t="s">
        <v>10506</v>
      </c>
      <c r="S337" s="27" t="s">
        <v>10507</v>
      </c>
      <c r="T337" s="41" t="s">
        <v>4394</v>
      </c>
      <c r="U337" s="27" t="s">
        <v>497</v>
      </c>
      <c r="V337" s="3" t="s">
        <v>497</v>
      </c>
    </row>
    <row r="338" spans="1:22" ht="18" customHeight="1">
      <c r="A338" s="27">
        <v>3358</v>
      </c>
      <c r="B338" s="27">
        <v>3358</v>
      </c>
      <c r="C338" s="3">
        <v>41019</v>
      </c>
      <c r="D338" s="3">
        <v>41064</v>
      </c>
      <c r="E338" s="27" t="s">
        <v>1431</v>
      </c>
      <c r="F338" s="27" t="s">
        <v>1432</v>
      </c>
      <c r="G338" s="27" t="s">
        <v>2563</v>
      </c>
      <c r="H338" s="27" t="s">
        <v>3010</v>
      </c>
      <c r="I338" s="3">
        <v>41066</v>
      </c>
      <c r="J338" s="27" t="s">
        <v>2785</v>
      </c>
      <c r="K338" s="27" t="s">
        <v>2786</v>
      </c>
      <c r="L338" s="27" t="s">
        <v>4898</v>
      </c>
      <c r="M338" s="27" t="s">
        <v>2787</v>
      </c>
      <c r="N338" s="27" t="s">
        <v>3777</v>
      </c>
      <c r="O338" s="27" t="s">
        <v>2115</v>
      </c>
      <c r="P338" s="3">
        <v>41066</v>
      </c>
      <c r="Q338" s="41" t="s">
        <v>497</v>
      </c>
      <c r="R338" s="27" t="s">
        <v>10508</v>
      </c>
      <c r="S338" s="27" t="s">
        <v>10509</v>
      </c>
      <c r="T338" s="41" t="s">
        <v>4394</v>
      </c>
      <c r="U338" t="s">
        <v>3775</v>
      </c>
      <c r="V338" s="3" t="s">
        <v>497</v>
      </c>
    </row>
    <row r="339" spans="1:22" ht="18" customHeight="1">
      <c r="A339" s="27">
        <v>3359</v>
      </c>
      <c r="B339" s="27">
        <v>3359</v>
      </c>
      <c r="C339" s="3">
        <v>41019</v>
      </c>
      <c r="D339" s="3">
        <v>41064</v>
      </c>
      <c r="E339" s="27" t="s">
        <v>1431</v>
      </c>
      <c r="F339" s="27" t="s">
        <v>1432</v>
      </c>
      <c r="G339" s="27" t="s">
        <v>2563</v>
      </c>
      <c r="H339" s="27" t="s">
        <v>3036</v>
      </c>
      <c r="I339" s="3">
        <v>41060</v>
      </c>
      <c r="J339" s="27" t="s">
        <v>2788</v>
      </c>
      <c r="K339" s="27" t="s">
        <v>2789</v>
      </c>
      <c r="L339" s="27" t="s">
        <v>4898</v>
      </c>
      <c r="M339" s="27" t="s">
        <v>2790</v>
      </c>
      <c r="N339" s="27" t="s">
        <v>3730</v>
      </c>
      <c r="O339" s="27" t="s">
        <v>1449</v>
      </c>
      <c r="P339" s="3">
        <v>41060</v>
      </c>
      <c r="Q339" s="41" t="s">
        <v>497</v>
      </c>
      <c r="R339" s="27" t="s">
        <v>10347</v>
      </c>
      <c r="S339" s="27" t="s">
        <v>10510</v>
      </c>
      <c r="T339" s="41" t="s">
        <v>4394</v>
      </c>
      <c r="U339" s="27" t="s">
        <v>497</v>
      </c>
      <c r="V339" s="3" t="s">
        <v>497</v>
      </c>
    </row>
    <row r="340" spans="1:22" ht="18" customHeight="1">
      <c r="A340" s="27">
        <v>3361</v>
      </c>
      <c r="B340" s="27">
        <v>3361</v>
      </c>
      <c r="C340" s="3">
        <v>41019</v>
      </c>
      <c r="D340" s="3">
        <v>41064</v>
      </c>
      <c r="E340" s="27" t="s">
        <v>1431</v>
      </c>
      <c r="F340" s="27" t="s">
        <v>1432</v>
      </c>
      <c r="G340" s="27" t="s">
        <v>2563</v>
      </c>
      <c r="H340" s="27" t="s">
        <v>3011</v>
      </c>
      <c r="I340" s="3">
        <v>41074</v>
      </c>
      <c r="J340" s="27" t="s">
        <v>2791</v>
      </c>
      <c r="K340" s="27" t="s">
        <v>2792</v>
      </c>
      <c r="L340" s="27" t="s">
        <v>4898</v>
      </c>
      <c r="M340" s="27" t="s">
        <v>2793</v>
      </c>
      <c r="N340" s="27" t="s">
        <v>3807</v>
      </c>
      <c r="O340" s="27" t="s">
        <v>2598</v>
      </c>
      <c r="P340" s="3">
        <v>41078</v>
      </c>
      <c r="Q340" s="41" t="s">
        <v>497</v>
      </c>
      <c r="R340" s="27" t="s">
        <v>10511</v>
      </c>
      <c r="S340" s="27" t="s">
        <v>10512</v>
      </c>
      <c r="T340" s="41" t="s">
        <v>4394</v>
      </c>
      <c r="U340" s="27" t="s">
        <v>497</v>
      </c>
      <c r="V340" s="3" t="s">
        <v>497</v>
      </c>
    </row>
    <row r="341" spans="1:22" ht="18" customHeight="1">
      <c r="A341" s="27">
        <v>3362</v>
      </c>
      <c r="B341" s="27">
        <v>3362</v>
      </c>
      <c r="C341" s="3">
        <v>41019</v>
      </c>
      <c r="D341" s="3">
        <v>41064</v>
      </c>
      <c r="E341" s="27" t="s">
        <v>1431</v>
      </c>
      <c r="F341" s="27" t="s">
        <v>1432</v>
      </c>
      <c r="G341" s="27" t="s">
        <v>188</v>
      </c>
      <c r="H341" s="27" t="s">
        <v>3012</v>
      </c>
      <c r="I341" s="3">
        <v>41066</v>
      </c>
      <c r="J341" s="27" t="s">
        <v>2794</v>
      </c>
      <c r="K341" s="27" t="s">
        <v>15515</v>
      </c>
      <c r="L341" s="27" t="s">
        <v>4645</v>
      </c>
      <c r="M341" s="27" t="s">
        <v>2796</v>
      </c>
      <c r="N341" s="27" t="s">
        <v>3778</v>
      </c>
      <c r="O341" s="27" t="s">
        <v>2598</v>
      </c>
      <c r="P341" s="3">
        <v>41066</v>
      </c>
      <c r="Q341" s="41" t="s">
        <v>497</v>
      </c>
      <c r="R341" s="27" t="s">
        <v>10513</v>
      </c>
      <c r="S341" s="27" t="s">
        <v>10514</v>
      </c>
      <c r="T341" s="41" t="s">
        <v>4394</v>
      </c>
      <c r="U341" t="s">
        <v>3776</v>
      </c>
      <c r="V341" s="3" t="s">
        <v>497</v>
      </c>
    </row>
    <row r="342" spans="1:22" ht="18" customHeight="1">
      <c r="A342" s="27">
        <v>3363</v>
      </c>
      <c r="B342" s="27">
        <v>3363</v>
      </c>
      <c r="C342" s="3">
        <v>41019</v>
      </c>
      <c r="D342" s="3">
        <v>41064</v>
      </c>
      <c r="E342" s="27" t="s">
        <v>1431</v>
      </c>
      <c r="F342" s="27" t="s">
        <v>1432</v>
      </c>
      <c r="G342" s="27" t="s">
        <v>188</v>
      </c>
      <c r="H342" s="27" t="s">
        <v>3749</v>
      </c>
      <c r="I342" s="3">
        <v>41061</v>
      </c>
      <c r="J342" s="27" t="s">
        <v>15516</v>
      </c>
      <c r="K342" s="27" t="s">
        <v>15517</v>
      </c>
      <c r="L342" s="27" t="s">
        <v>4645</v>
      </c>
      <c r="M342" s="27" t="s">
        <v>15922</v>
      </c>
      <c r="N342" s="27" t="s">
        <v>3750</v>
      </c>
      <c r="O342" s="27" t="s">
        <v>1856</v>
      </c>
      <c r="P342" s="3">
        <v>41064</v>
      </c>
      <c r="Q342" s="41" t="s">
        <v>497</v>
      </c>
      <c r="R342" s="27" t="s">
        <v>10515</v>
      </c>
      <c r="S342" s="27" t="s">
        <v>10516</v>
      </c>
      <c r="T342" s="41" t="s">
        <v>4394</v>
      </c>
      <c r="U342" s="27" t="s">
        <v>497</v>
      </c>
      <c r="V342" s="3" t="s">
        <v>497</v>
      </c>
    </row>
    <row r="343" spans="1:22" ht="18" customHeight="1">
      <c r="A343" s="27">
        <v>3373</v>
      </c>
      <c r="B343" s="27">
        <v>3373</v>
      </c>
      <c r="C343" s="3">
        <v>41022</v>
      </c>
      <c r="D343" s="3">
        <v>41067</v>
      </c>
      <c r="E343" s="27" t="s">
        <v>1431</v>
      </c>
      <c r="F343" s="27" t="s">
        <v>1432</v>
      </c>
      <c r="G343" s="27" t="s">
        <v>2880</v>
      </c>
      <c r="H343" s="27" t="s">
        <v>3044</v>
      </c>
      <c r="I343" s="3">
        <v>41039</v>
      </c>
      <c r="J343" s="27" t="s">
        <v>2881</v>
      </c>
      <c r="K343" s="27" t="s">
        <v>2882</v>
      </c>
      <c r="L343" s="27" t="s">
        <v>4931</v>
      </c>
      <c r="M343" s="27" t="s">
        <v>2883</v>
      </c>
      <c r="N343" s="27" t="s">
        <v>3116</v>
      </c>
      <c r="O343" s="27" t="s">
        <v>2598</v>
      </c>
      <c r="P343" s="3">
        <v>41040</v>
      </c>
      <c r="Q343" s="41" t="s">
        <v>497</v>
      </c>
      <c r="R343" s="27" t="s">
        <v>10517</v>
      </c>
      <c r="S343" s="27" t="s">
        <v>10518</v>
      </c>
      <c r="T343" s="41" t="s">
        <v>4394</v>
      </c>
      <c r="U343" t="s">
        <v>15489</v>
      </c>
      <c r="V343" s="3" t="s">
        <v>497</v>
      </c>
    </row>
    <row r="344" spans="1:22" ht="18" customHeight="1">
      <c r="A344" s="27">
        <v>3374</v>
      </c>
      <c r="B344" s="27">
        <v>3374</v>
      </c>
      <c r="C344" s="3">
        <v>41022</v>
      </c>
      <c r="D344" s="3">
        <v>41067</v>
      </c>
      <c r="E344" s="27" t="s">
        <v>1431</v>
      </c>
      <c r="F344" s="27" t="s">
        <v>1432</v>
      </c>
      <c r="G344" s="27" t="s">
        <v>2880</v>
      </c>
      <c r="H344" s="27" t="s">
        <v>3045</v>
      </c>
      <c r="I344" s="3">
        <v>41038</v>
      </c>
      <c r="J344" s="27" t="s">
        <v>2884</v>
      </c>
      <c r="K344" s="27" t="s">
        <v>2885</v>
      </c>
      <c r="L344" s="27" t="s">
        <v>4931</v>
      </c>
      <c r="M344" s="27" t="s">
        <v>2886</v>
      </c>
      <c r="N344" s="27" t="s">
        <v>3107</v>
      </c>
      <c r="O344" s="27" t="s">
        <v>2598</v>
      </c>
      <c r="P344" s="3">
        <v>41039</v>
      </c>
      <c r="Q344" s="41" t="s">
        <v>497</v>
      </c>
      <c r="R344" s="27" t="s">
        <v>10519</v>
      </c>
      <c r="S344" s="27" t="s">
        <v>10520</v>
      </c>
      <c r="T344" s="41" t="s">
        <v>4394</v>
      </c>
      <c r="U344" s="27" t="s">
        <v>497</v>
      </c>
      <c r="V344" s="3" t="s">
        <v>497</v>
      </c>
    </row>
    <row r="345" spans="1:22" ht="18" customHeight="1">
      <c r="A345" s="27">
        <v>3372</v>
      </c>
      <c r="B345" s="27">
        <v>3372</v>
      </c>
      <c r="C345" s="3">
        <v>41022</v>
      </c>
      <c r="D345" s="3">
        <v>41067</v>
      </c>
      <c r="E345" s="27" t="s">
        <v>1431</v>
      </c>
      <c r="F345" s="27" t="s">
        <v>1432</v>
      </c>
      <c r="G345" s="27" t="s">
        <v>2887</v>
      </c>
      <c r="H345" s="27" t="s">
        <v>3117</v>
      </c>
      <c r="I345" s="3">
        <v>41045</v>
      </c>
      <c r="J345" s="27" t="s">
        <v>2888</v>
      </c>
      <c r="K345" s="27" t="s">
        <v>2889</v>
      </c>
      <c r="L345" s="27" t="s">
        <v>4932</v>
      </c>
      <c r="M345" s="27" t="s">
        <v>2890</v>
      </c>
      <c r="N345" s="27" t="s">
        <v>3270</v>
      </c>
      <c r="O345" s="27" t="s">
        <v>2598</v>
      </c>
      <c r="P345" s="3">
        <v>41046</v>
      </c>
      <c r="Q345" s="41" t="s">
        <v>497</v>
      </c>
      <c r="R345" s="27" t="s">
        <v>10521</v>
      </c>
      <c r="S345" s="27" t="s">
        <v>10522</v>
      </c>
      <c r="T345" s="41" t="s">
        <v>4394</v>
      </c>
      <c r="U345" t="s">
        <v>3735</v>
      </c>
      <c r="V345" s="3" t="s">
        <v>497</v>
      </c>
    </row>
    <row r="346" spans="1:22" ht="18" customHeight="1">
      <c r="A346" s="27">
        <v>3371</v>
      </c>
      <c r="B346" s="27">
        <v>3371</v>
      </c>
      <c r="C346" s="3">
        <v>41022</v>
      </c>
      <c r="D346" s="3">
        <v>41067</v>
      </c>
      <c r="E346" s="27" t="s">
        <v>1431</v>
      </c>
      <c r="F346" s="27" t="s">
        <v>1432</v>
      </c>
      <c r="G346" s="27" t="s">
        <v>2887</v>
      </c>
      <c r="H346" s="27" t="s">
        <v>3929</v>
      </c>
      <c r="I346" s="3">
        <v>41046</v>
      </c>
      <c r="J346" s="27" t="s">
        <v>2891</v>
      </c>
      <c r="K346" s="27" t="s">
        <v>2892</v>
      </c>
      <c r="L346" s="27" t="s">
        <v>4932</v>
      </c>
      <c r="M346" s="27" t="s">
        <v>2893</v>
      </c>
      <c r="N346" s="27" t="s">
        <v>3538</v>
      </c>
      <c r="O346" s="27" t="s">
        <v>2598</v>
      </c>
      <c r="P346" s="3">
        <v>41054</v>
      </c>
      <c r="Q346" s="41" t="s">
        <v>497</v>
      </c>
      <c r="R346" s="27" t="s">
        <v>10523</v>
      </c>
      <c r="S346" s="27" t="s">
        <v>10524</v>
      </c>
      <c r="T346" s="41" t="s">
        <v>4394</v>
      </c>
      <c r="U346" t="s">
        <v>3741</v>
      </c>
      <c r="V346" s="3" t="s">
        <v>497</v>
      </c>
    </row>
    <row r="347" spans="1:22" ht="18" customHeight="1">
      <c r="A347" s="27">
        <v>3383</v>
      </c>
      <c r="B347" s="27">
        <v>3383</v>
      </c>
      <c r="C347" s="3">
        <v>41024</v>
      </c>
      <c r="D347" s="3">
        <v>41069</v>
      </c>
      <c r="E347" s="27" t="s">
        <v>1431</v>
      </c>
      <c r="F347" s="27" t="s">
        <v>1432</v>
      </c>
      <c r="G347" s="27" t="s">
        <v>2911</v>
      </c>
      <c r="H347" s="27" t="s">
        <v>3023</v>
      </c>
      <c r="I347" s="3">
        <v>41038</v>
      </c>
      <c r="J347" s="27" t="s">
        <v>2912</v>
      </c>
      <c r="K347" s="27" t="s">
        <v>2913</v>
      </c>
      <c r="L347" s="27" t="s">
        <v>4933</v>
      </c>
      <c r="M347" s="27" t="s">
        <v>2914</v>
      </c>
      <c r="N347" s="27" t="s">
        <v>3108</v>
      </c>
      <c r="O347" s="27" t="s">
        <v>1521</v>
      </c>
      <c r="P347" s="3">
        <v>41038</v>
      </c>
      <c r="Q347" s="41" t="s">
        <v>497</v>
      </c>
      <c r="R347" s="27" t="s">
        <v>10525</v>
      </c>
      <c r="S347" s="27" t="s">
        <v>10526</v>
      </c>
      <c r="T347" s="41" t="s">
        <v>4394</v>
      </c>
      <c r="U347" s="27" t="s">
        <v>497</v>
      </c>
      <c r="V347" s="3" t="s">
        <v>497</v>
      </c>
    </row>
    <row r="348" spans="1:22" ht="18" customHeight="1">
      <c r="A348" s="27">
        <v>3382</v>
      </c>
      <c r="B348" s="27">
        <v>3382</v>
      </c>
      <c r="C348" s="3">
        <v>41024</v>
      </c>
      <c r="D348" s="3">
        <v>41069</v>
      </c>
      <c r="E348" s="27" t="s">
        <v>1431</v>
      </c>
      <c r="F348" s="27" t="s">
        <v>1432</v>
      </c>
      <c r="G348" s="27" t="s">
        <v>2911</v>
      </c>
      <c r="H348" s="27" t="s">
        <v>3024</v>
      </c>
      <c r="I348" s="3">
        <v>41039</v>
      </c>
      <c r="J348" s="27" t="s">
        <v>2915</v>
      </c>
      <c r="K348" s="27" t="s">
        <v>2916</v>
      </c>
      <c r="L348" s="27" t="s">
        <v>4933</v>
      </c>
      <c r="M348" s="27" t="s">
        <v>2917</v>
      </c>
      <c r="N348" s="27" t="s">
        <v>3109</v>
      </c>
      <c r="O348" s="27" t="s">
        <v>3110</v>
      </c>
      <c r="P348" s="3">
        <v>41039</v>
      </c>
      <c r="Q348" s="41" t="s">
        <v>497</v>
      </c>
      <c r="R348" s="27" t="s">
        <v>10527</v>
      </c>
      <c r="S348" s="27" t="s">
        <v>10528</v>
      </c>
      <c r="T348" s="41" t="s">
        <v>15449</v>
      </c>
      <c r="U348" s="27" t="s">
        <v>497</v>
      </c>
      <c r="V348" s="3" t="s">
        <v>497</v>
      </c>
    </row>
    <row r="349" spans="1:22" ht="18" customHeight="1">
      <c r="A349" s="27">
        <v>3385</v>
      </c>
      <c r="B349" s="27">
        <v>3385</v>
      </c>
      <c r="C349" s="3">
        <v>41024</v>
      </c>
      <c r="D349" s="3">
        <v>41069</v>
      </c>
      <c r="E349" s="27" t="s">
        <v>1431</v>
      </c>
      <c r="F349" s="27" t="s">
        <v>1432</v>
      </c>
      <c r="G349" s="27" t="s">
        <v>2918</v>
      </c>
      <c r="H349" s="27" t="s">
        <v>3025</v>
      </c>
      <c r="I349" s="3">
        <v>41039</v>
      </c>
      <c r="J349" s="27" t="s">
        <v>2919</v>
      </c>
      <c r="K349" s="27" t="s">
        <v>15807</v>
      </c>
      <c r="L349" s="27" t="s">
        <v>4934</v>
      </c>
      <c r="M349" s="27" t="s">
        <v>15923</v>
      </c>
      <c r="N349" s="27" t="s">
        <v>3118</v>
      </c>
      <c r="O349" s="27" t="s">
        <v>1840</v>
      </c>
      <c r="P349" s="3">
        <v>41040</v>
      </c>
      <c r="Q349" s="41" t="s">
        <v>497</v>
      </c>
      <c r="R349" s="27" t="s">
        <v>10529</v>
      </c>
      <c r="S349" s="27" t="s">
        <v>10530</v>
      </c>
      <c r="T349" s="41" t="s">
        <v>4394</v>
      </c>
      <c r="U349" t="s">
        <v>15518</v>
      </c>
      <c r="V349" s="3" t="s">
        <v>497</v>
      </c>
    </row>
    <row r="350" spans="1:22" ht="18" customHeight="1">
      <c r="A350" s="27">
        <v>3386</v>
      </c>
      <c r="B350" s="27">
        <v>3386</v>
      </c>
      <c r="C350" s="3">
        <v>41024</v>
      </c>
      <c r="D350" s="3">
        <v>41069</v>
      </c>
      <c r="E350" s="27" t="s">
        <v>1431</v>
      </c>
      <c r="F350" s="27" t="s">
        <v>1432</v>
      </c>
      <c r="G350" s="27" t="s">
        <v>2918</v>
      </c>
      <c r="H350" s="27" t="s">
        <v>3111</v>
      </c>
      <c r="I350" s="3">
        <v>41039</v>
      </c>
      <c r="J350" s="27" t="s">
        <v>2921</v>
      </c>
      <c r="K350" s="27" t="s">
        <v>2922</v>
      </c>
      <c r="L350" s="27" t="s">
        <v>4934</v>
      </c>
      <c r="M350" s="27" t="s">
        <v>2923</v>
      </c>
      <c r="N350" s="27" t="s">
        <v>3119</v>
      </c>
      <c r="O350" s="27" t="s">
        <v>2149</v>
      </c>
      <c r="P350" s="3">
        <v>41043</v>
      </c>
      <c r="Q350" s="41" t="s">
        <v>497</v>
      </c>
      <c r="R350" s="27" t="s">
        <v>10531</v>
      </c>
      <c r="S350" s="27" t="s">
        <v>10532</v>
      </c>
      <c r="T350" s="41" t="s">
        <v>4394</v>
      </c>
      <c r="U350" t="s">
        <v>3735</v>
      </c>
      <c r="V350" s="3" t="s">
        <v>497</v>
      </c>
    </row>
    <row r="351" spans="1:22" ht="18" customHeight="1">
      <c r="A351" s="27">
        <v>3387</v>
      </c>
      <c r="B351" s="27">
        <v>3387</v>
      </c>
      <c r="C351" s="3">
        <v>41024</v>
      </c>
      <c r="D351" s="3">
        <v>41069</v>
      </c>
      <c r="E351" s="27" t="s">
        <v>1431</v>
      </c>
      <c r="F351" s="27" t="s">
        <v>1432</v>
      </c>
      <c r="G351" s="27" t="s">
        <v>2924</v>
      </c>
      <c r="H351" s="27" t="s">
        <v>3120</v>
      </c>
      <c r="I351" s="3">
        <v>41043</v>
      </c>
      <c r="J351" s="27" t="s">
        <v>2925</v>
      </c>
      <c r="K351" s="27" t="s">
        <v>2926</v>
      </c>
      <c r="L351" s="27" t="s">
        <v>4935</v>
      </c>
      <c r="M351" s="27" t="s">
        <v>2927</v>
      </c>
      <c r="N351" s="27" t="s">
        <v>3147</v>
      </c>
      <c r="O351" s="27" t="s">
        <v>3148</v>
      </c>
      <c r="P351" s="3">
        <v>41043</v>
      </c>
      <c r="Q351" s="41" t="s">
        <v>497</v>
      </c>
      <c r="R351" s="27" t="s">
        <v>10533</v>
      </c>
      <c r="S351" s="27" t="s">
        <v>10534</v>
      </c>
      <c r="T351" s="41" t="s">
        <v>4394</v>
      </c>
      <c r="U351" t="s">
        <v>3741</v>
      </c>
      <c r="V351" s="3" t="s">
        <v>497</v>
      </c>
    </row>
    <row r="352" spans="1:22" ht="18" customHeight="1">
      <c r="A352" s="27">
        <v>3388</v>
      </c>
      <c r="B352" s="27">
        <v>3388</v>
      </c>
      <c r="C352" s="3">
        <v>41024</v>
      </c>
      <c r="D352" s="3">
        <v>41069</v>
      </c>
      <c r="E352" s="27" t="s">
        <v>1431</v>
      </c>
      <c r="F352" s="27" t="s">
        <v>1432</v>
      </c>
      <c r="G352" s="27" t="s">
        <v>2924</v>
      </c>
      <c r="H352" s="27" t="s">
        <v>3552</v>
      </c>
      <c r="I352" s="3">
        <v>41060</v>
      </c>
      <c r="J352" s="27" t="s">
        <v>2928</v>
      </c>
      <c r="K352" s="27" t="s">
        <v>2929</v>
      </c>
      <c r="L352" s="27" t="s">
        <v>4935</v>
      </c>
      <c r="M352" s="27" t="s">
        <v>2930</v>
      </c>
      <c r="N352" s="27" t="s">
        <v>3724</v>
      </c>
      <c r="O352" s="27" t="s">
        <v>2149</v>
      </c>
      <c r="P352" s="3">
        <v>41060</v>
      </c>
      <c r="Q352" s="41" t="s">
        <v>497</v>
      </c>
      <c r="R352" s="27" t="s">
        <v>10535</v>
      </c>
      <c r="S352" s="27" t="s">
        <v>10536</v>
      </c>
      <c r="T352" s="41" t="s">
        <v>4394</v>
      </c>
      <c r="U352" t="s">
        <v>3735</v>
      </c>
      <c r="V352" s="3" t="s">
        <v>497</v>
      </c>
    </row>
    <row r="353" spans="1:22" ht="18" customHeight="1">
      <c r="A353" s="27">
        <v>3381</v>
      </c>
      <c r="B353" s="27">
        <v>3381</v>
      </c>
      <c r="C353" s="3">
        <v>41024</v>
      </c>
      <c r="D353" s="3">
        <v>41069</v>
      </c>
      <c r="E353" s="27" t="s">
        <v>1431</v>
      </c>
      <c r="F353" s="27" t="s">
        <v>1432</v>
      </c>
      <c r="G353" s="27" t="s">
        <v>2911</v>
      </c>
      <c r="H353" s="27" t="s">
        <v>3026</v>
      </c>
      <c r="I353" s="3">
        <v>41040</v>
      </c>
      <c r="J353" s="27" t="s">
        <v>2931</v>
      </c>
      <c r="K353" s="27" t="s">
        <v>2932</v>
      </c>
      <c r="L353" s="27" t="s">
        <v>4933</v>
      </c>
      <c r="M353" s="27" t="s">
        <v>2933</v>
      </c>
      <c r="N353" s="27" t="s">
        <v>3121</v>
      </c>
      <c r="O353" s="27" t="s">
        <v>1449</v>
      </c>
      <c r="P353" s="3">
        <v>41040</v>
      </c>
      <c r="Q353" s="41" t="s">
        <v>497</v>
      </c>
      <c r="R353" s="27" t="s">
        <v>10537</v>
      </c>
      <c r="S353" s="27" t="s">
        <v>10538</v>
      </c>
      <c r="T353" s="41" t="s">
        <v>4394</v>
      </c>
      <c r="U353" t="s">
        <v>15519</v>
      </c>
      <c r="V353" s="3" t="s">
        <v>497</v>
      </c>
    </row>
    <row r="354" spans="1:22" ht="18" customHeight="1">
      <c r="A354" s="27">
        <v>3380</v>
      </c>
      <c r="B354" s="27">
        <v>3380</v>
      </c>
      <c r="C354" s="3">
        <v>41024</v>
      </c>
      <c r="D354" s="3">
        <v>41069</v>
      </c>
      <c r="E354" s="27" t="s">
        <v>1431</v>
      </c>
      <c r="F354" s="27" t="s">
        <v>1432</v>
      </c>
      <c r="G354" s="27" t="s">
        <v>2911</v>
      </c>
      <c r="H354" s="27" t="s">
        <v>3282</v>
      </c>
      <c r="I354" s="3">
        <v>41047</v>
      </c>
      <c r="J354" s="27" t="s">
        <v>2970</v>
      </c>
      <c r="K354" s="27" t="s">
        <v>2971</v>
      </c>
      <c r="L354" s="27" t="s">
        <v>4933</v>
      </c>
      <c r="M354" s="27" t="s">
        <v>2914</v>
      </c>
      <c r="N354" s="27" t="s">
        <v>3283</v>
      </c>
      <c r="O354" s="27" t="s">
        <v>1449</v>
      </c>
      <c r="P354" s="3">
        <v>41051</v>
      </c>
      <c r="Q354" s="41" t="s">
        <v>497</v>
      </c>
      <c r="R354" s="27" t="s">
        <v>10539</v>
      </c>
      <c r="S354" s="27" t="s">
        <v>10540</v>
      </c>
      <c r="T354" s="41" t="s">
        <v>4394</v>
      </c>
      <c r="U354" s="27" t="s">
        <v>497</v>
      </c>
      <c r="V354" s="3" t="s">
        <v>497</v>
      </c>
    </row>
    <row r="355" spans="1:22" ht="18" customHeight="1">
      <c r="A355" s="27">
        <v>3379</v>
      </c>
      <c r="B355" s="27">
        <v>3379</v>
      </c>
      <c r="C355" s="3">
        <v>41024</v>
      </c>
      <c r="D355" s="3">
        <v>41069</v>
      </c>
      <c r="E355" s="27" t="s">
        <v>1431</v>
      </c>
      <c r="F355" s="27" t="s">
        <v>1432</v>
      </c>
      <c r="G355" s="27" t="s">
        <v>186</v>
      </c>
      <c r="H355" s="27" t="s">
        <v>3271</v>
      </c>
      <c r="I355" s="3">
        <v>41045</v>
      </c>
      <c r="J355" s="27" t="s">
        <v>2972</v>
      </c>
      <c r="K355" s="27" t="s">
        <v>2973</v>
      </c>
      <c r="L355" s="27" t="s">
        <v>4643</v>
      </c>
      <c r="M355" s="27" t="s">
        <v>2974</v>
      </c>
      <c r="N355" s="27" t="s">
        <v>3272</v>
      </c>
      <c r="O355" s="27" t="s">
        <v>1449</v>
      </c>
      <c r="P355" s="3">
        <v>41046</v>
      </c>
      <c r="Q355" s="41" t="s">
        <v>497</v>
      </c>
      <c r="R355" s="27" t="s">
        <v>10541</v>
      </c>
      <c r="S355" s="27" t="s">
        <v>10542</v>
      </c>
      <c r="T355" s="41" t="s">
        <v>4394</v>
      </c>
      <c r="U355" t="s">
        <v>3735</v>
      </c>
      <c r="V355" s="3" t="s">
        <v>497</v>
      </c>
    </row>
    <row r="356" spans="1:22" ht="18" customHeight="1">
      <c r="A356" s="27">
        <v>3378</v>
      </c>
      <c r="B356" s="27">
        <v>3378</v>
      </c>
      <c r="C356" s="3">
        <v>41024</v>
      </c>
      <c r="D356" s="3">
        <v>41069</v>
      </c>
      <c r="E356" s="27" t="s">
        <v>1431</v>
      </c>
      <c r="F356" s="27" t="s">
        <v>1432</v>
      </c>
      <c r="G356" s="27" t="s">
        <v>186</v>
      </c>
      <c r="H356" s="27" t="s">
        <v>3273</v>
      </c>
      <c r="I356" s="3">
        <v>41046</v>
      </c>
      <c r="J356" s="27" t="s">
        <v>2975</v>
      </c>
      <c r="K356" s="27" t="s">
        <v>2976</v>
      </c>
      <c r="L356" s="27" t="s">
        <v>4643</v>
      </c>
      <c r="M356" s="27" t="s">
        <v>2977</v>
      </c>
      <c r="N356" s="27" t="s">
        <v>3274</v>
      </c>
      <c r="O356" s="27" t="s">
        <v>1449</v>
      </c>
      <c r="P356" s="3">
        <v>41046</v>
      </c>
      <c r="Q356" s="41" t="s">
        <v>497</v>
      </c>
      <c r="R356" s="27" t="s">
        <v>10543</v>
      </c>
      <c r="S356" s="27" t="s">
        <v>10544</v>
      </c>
      <c r="T356" s="41" t="s">
        <v>4394</v>
      </c>
      <c r="U356" t="s">
        <v>3735</v>
      </c>
      <c r="V356" s="3" t="s">
        <v>497</v>
      </c>
    </row>
    <row r="357" spans="1:22" ht="18" customHeight="1">
      <c r="A357" s="27">
        <v>3377</v>
      </c>
      <c r="B357" s="27">
        <v>3377</v>
      </c>
      <c r="C357" s="3">
        <v>41024</v>
      </c>
      <c r="D357" s="3">
        <v>41069</v>
      </c>
      <c r="E357" s="27" t="s">
        <v>1431</v>
      </c>
      <c r="F357" s="27" t="s">
        <v>1432</v>
      </c>
      <c r="G357" s="27" t="s">
        <v>1753</v>
      </c>
      <c r="H357" s="27" t="s">
        <v>3547</v>
      </c>
      <c r="I357" s="3">
        <v>41057</v>
      </c>
      <c r="J357" s="27" t="s">
        <v>2978</v>
      </c>
      <c r="K357" s="27" t="s">
        <v>15323</v>
      </c>
      <c r="L357" s="27" t="s">
        <v>4702</v>
      </c>
      <c r="M357" s="27" t="s">
        <v>2979</v>
      </c>
      <c r="N357" s="27" t="s">
        <v>3548</v>
      </c>
      <c r="O357" s="27" t="s">
        <v>2115</v>
      </c>
      <c r="P357" s="3">
        <v>41058</v>
      </c>
      <c r="Q357" s="41" t="s">
        <v>497</v>
      </c>
      <c r="R357" s="27" t="s">
        <v>10545</v>
      </c>
      <c r="S357" s="27" t="s">
        <v>10546</v>
      </c>
      <c r="T357" s="41" t="s">
        <v>4394</v>
      </c>
      <c r="U357" t="s">
        <v>15520</v>
      </c>
      <c r="V357" s="3" t="s">
        <v>497</v>
      </c>
    </row>
    <row r="358" spans="1:22" ht="18" customHeight="1">
      <c r="A358" s="27">
        <v>3376</v>
      </c>
      <c r="B358" s="27">
        <v>3376</v>
      </c>
      <c r="C358" s="3">
        <v>41024</v>
      </c>
      <c r="D358" s="3">
        <v>41069</v>
      </c>
      <c r="E358" s="27" t="s">
        <v>1431</v>
      </c>
      <c r="F358" s="27" t="s">
        <v>1432</v>
      </c>
      <c r="G358" s="27" t="s">
        <v>2980</v>
      </c>
      <c r="H358" s="27" t="s">
        <v>3396</v>
      </c>
      <c r="I358" s="3">
        <v>41060</v>
      </c>
      <c r="J358" s="27" t="s">
        <v>2981</v>
      </c>
      <c r="K358" s="27" t="s">
        <v>2982</v>
      </c>
      <c r="L358" s="27" t="s">
        <v>4936</v>
      </c>
      <c r="M358" s="27" t="s">
        <v>2983</v>
      </c>
      <c r="N358" s="27" t="s">
        <v>3731</v>
      </c>
      <c r="O358" s="27" t="s">
        <v>2146</v>
      </c>
      <c r="P358" s="3">
        <v>41060</v>
      </c>
      <c r="Q358" s="41" t="s">
        <v>497</v>
      </c>
      <c r="R358" s="27" t="s">
        <v>10547</v>
      </c>
      <c r="S358" s="27" t="s">
        <v>10548</v>
      </c>
      <c r="T358" s="41" t="s">
        <v>4394</v>
      </c>
      <c r="U358" t="s">
        <v>3736</v>
      </c>
      <c r="V358" s="3" t="s">
        <v>497</v>
      </c>
    </row>
    <row r="359" spans="1:22" ht="18" customHeight="1">
      <c r="A359" s="27">
        <v>3375</v>
      </c>
      <c r="B359" s="27">
        <v>3375</v>
      </c>
      <c r="C359" s="3">
        <v>41024</v>
      </c>
      <c r="D359" s="3">
        <v>41069</v>
      </c>
      <c r="E359" s="27" t="s">
        <v>1431</v>
      </c>
      <c r="F359" s="27" t="s">
        <v>1432</v>
      </c>
      <c r="G359" s="27" t="s">
        <v>2980</v>
      </c>
      <c r="H359" s="27" t="s">
        <v>3284</v>
      </c>
      <c r="I359" s="3">
        <v>41060</v>
      </c>
      <c r="J359" s="27" t="s">
        <v>2984</v>
      </c>
      <c r="K359" s="27" t="s">
        <v>2985</v>
      </c>
      <c r="L359" s="27" t="s">
        <v>4936</v>
      </c>
      <c r="M359" s="27" t="s">
        <v>2983</v>
      </c>
      <c r="N359" s="27" t="s">
        <v>3732</v>
      </c>
      <c r="O359" s="27" t="s">
        <v>3723</v>
      </c>
      <c r="P359" s="3">
        <v>41061</v>
      </c>
      <c r="Q359" s="41" t="s">
        <v>497</v>
      </c>
      <c r="R359" s="27" t="s">
        <v>10549</v>
      </c>
      <c r="S359" s="27" t="s">
        <v>10550</v>
      </c>
      <c r="T359" s="41" t="s">
        <v>4394</v>
      </c>
      <c r="U359" t="s">
        <v>3745</v>
      </c>
      <c r="V359" s="3" t="s">
        <v>497</v>
      </c>
    </row>
    <row r="360" spans="1:22" ht="18" customHeight="1">
      <c r="A360" s="27">
        <v>3453</v>
      </c>
      <c r="B360" s="27">
        <v>3453</v>
      </c>
      <c r="C360" s="3">
        <v>41037</v>
      </c>
      <c r="D360" s="3">
        <v>41082</v>
      </c>
      <c r="E360" s="27" t="s">
        <v>1431</v>
      </c>
      <c r="F360" s="27" t="s">
        <v>1432</v>
      </c>
      <c r="G360" s="27" t="s">
        <v>3046</v>
      </c>
      <c r="H360" s="27" t="s">
        <v>4299</v>
      </c>
      <c r="I360" s="3">
        <v>41085</v>
      </c>
      <c r="J360" s="27" t="s">
        <v>3047</v>
      </c>
      <c r="K360" s="27" t="s">
        <v>3048</v>
      </c>
      <c r="L360" s="27" t="s">
        <v>4937</v>
      </c>
      <c r="M360" s="27" t="s">
        <v>3049</v>
      </c>
      <c r="N360" s="27" t="s">
        <v>4300</v>
      </c>
      <c r="O360" s="27" t="s">
        <v>4220</v>
      </c>
      <c r="P360" s="3">
        <v>41085</v>
      </c>
      <c r="Q360" s="41" t="s">
        <v>497</v>
      </c>
      <c r="R360" s="27" t="s">
        <v>10551</v>
      </c>
      <c r="S360" s="27" t="s">
        <v>10552</v>
      </c>
      <c r="T360" s="41" t="s">
        <v>4394</v>
      </c>
      <c r="U360" t="s">
        <v>4219</v>
      </c>
      <c r="V360" s="3" t="s">
        <v>497</v>
      </c>
    </row>
    <row r="361" spans="1:22" ht="18" customHeight="1">
      <c r="A361" s="27">
        <v>3450</v>
      </c>
      <c r="B361" s="27">
        <v>3450</v>
      </c>
      <c r="C361" s="3">
        <v>41037</v>
      </c>
      <c r="D361" s="3">
        <v>41082</v>
      </c>
      <c r="E361" s="27" t="s">
        <v>1431</v>
      </c>
      <c r="F361" s="27" t="s">
        <v>1432</v>
      </c>
      <c r="G361" s="27" t="s">
        <v>2004</v>
      </c>
      <c r="H361" s="27" t="s">
        <v>3275</v>
      </c>
      <c r="I361" s="3">
        <v>41082</v>
      </c>
      <c r="J361" s="27" t="s">
        <v>3050</v>
      </c>
      <c r="K361" s="27" t="s">
        <v>3051</v>
      </c>
      <c r="L361" s="27" t="s">
        <v>4804</v>
      </c>
      <c r="M361" s="27" t="s">
        <v>3052</v>
      </c>
      <c r="N361" s="27" t="s">
        <v>4301</v>
      </c>
      <c r="O361" s="27" t="s">
        <v>1840</v>
      </c>
      <c r="P361" s="3">
        <v>41082</v>
      </c>
      <c r="Q361" s="41" t="s">
        <v>497</v>
      </c>
      <c r="R361" s="27" t="s">
        <v>10553</v>
      </c>
      <c r="S361" s="27" t="s">
        <v>10554</v>
      </c>
      <c r="T361" s="41" t="s">
        <v>4394</v>
      </c>
      <c r="U361" t="s">
        <v>4211</v>
      </c>
      <c r="V361" s="3" t="s">
        <v>497</v>
      </c>
    </row>
    <row r="362" spans="1:22" ht="18" customHeight="1">
      <c r="A362" s="27">
        <v>3451</v>
      </c>
      <c r="B362" s="27">
        <v>3451</v>
      </c>
      <c r="C362" s="3">
        <v>41037</v>
      </c>
      <c r="D362" s="3">
        <v>41131</v>
      </c>
      <c r="E362" s="27" t="s">
        <v>1431</v>
      </c>
      <c r="F362" s="27" t="s">
        <v>1432</v>
      </c>
      <c r="G362" s="27" t="s">
        <v>3269</v>
      </c>
      <c r="H362" s="27" t="s">
        <v>3276</v>
      </c>
      <c r="I362" s="3">
        <v>41092</v>
      </c>
      <c r="J362" s="27" t="s">
        <v>3053</v>
      </c>
      <c r="K362" s="27" t="s">
        <v>15808</v>
      </c>
      <c r="L362" s="27" t="s">
        <v>4938</v>
      </c>
      <c r="M362" s="27" t="s">
        <v>3054</v>
      </c>
      <c r="N362" s="27" t="s">
        <v>4939</v>
      </c>
      <c r="O362" s="27" t="s">
        <v>2598</v>
      </c>
      <c r="P362" s="3">
        <v>41092</v>
      </c>
      <c r="Q362" s="27" t="s">
        <v>3122</v>
      </c>
      <c r="R362" s="27" t="s">
        <v>10555</v>
      </c>
      <c r="S362" s="27" t="s">
        <v>10556</v>
      </c>
      <c r="T362" t="s">
        <v>4394</v>
      </c>
      <c r="U362" t="s">
        <v>4569</v>
      </c>
      <c r="V362" s="3" t="s">
        <v>497</v>
      </c>
    </row>
    <row r="363" spans="1:22" ht="18" customHeight="1">
      <c r="A363" s="27">
        <v>3452</v>
      </c>
      <c r="B363" s="27">
        <v>3452</v>
      </c>
      <c r="C363" s="3">
        <v>41037</v>
      </c>
      <c r="D363" s="3">
        <v>41082</v>
      </c>
      <c r="E363" s="27" t="s">
        <v>1431</v>
      </c>
      <c r="F363" s="27" t="s">
        <v>1432</v>
      </c>
      <c r="G363" s="27" t="s">
        <v>3269</v>
      </c>
      <c r="H363" s="27" t="s">
        <v>6414</v>
      </c>
      <c r="I363" s="3">
        <v>41093</v>
      </c>
      <c r="J363" s="27" t="s">
        <v>3055</v>
      </c>
      <c r="K363" s="27" t="s">
        <v>3056</v>
      </c>
      <c r="L363" s="27" t="s">
        <v>4938</v>
      </c>
      <c r="M363" s="27" t="s">
        <v>3054</v>
      </c>
      <c r="N363" s="27" t="s">
        <v>4940</v>
      </c>
      <c r="O363" s="27" t="s">
        <v>4941</v>
      </c>
      <c r="P363" s="3">
        <v>41123</v>
      </c>
      <c r="Q363" s="41" t="s">
        <v>497</v>
      </c>
      <c r="R363" s="27" t="s">
        <v>10557</v>
      </c>
      <c r="S363" s="27" t="s">
        <v>10558</v>
      </c>
      <c r="T363" s="41" t="s">
        <v>4394</v>
      </c>
      <c r="U363" s="27" t="s">
        <v>497</v>
      </c>
      <c r="V363" s="3" t="s">
        <v>497</v>
      </c>
    </row>
    <row r="364" spans="1:22" ht="18" customHeight="1">
      <c r="A364" s="27" t="s">
        <v>3277</v>
      </c>
      <c r="B364" s="27">
        <v>3449</v>
      </c>
      <c r="C364" s="3">
        <v>41037</v>
      </c>
      <c r="D364" s="3">
        <v>41082</v>
      </c>
      <c r="E364" s="27" t="s">
        <v>1440</v>
      </c>
      <c r="F364" s="27" t="s">
        <v>1432</v>
      </c>
      <c r="G364" s="27" t="s">
        <v>2004</v>
      </c>
      <c r="H364" s="27" t="s">
        <v>3278</v>
      </c>
      <c r="I364" s="3">
        <v>41057</v>
      </c>
      <c r="J364" s="27" t="s">
        <v>3057</v>
      </c>
      <c r="K364" s="27" t="s">
        <v>3058</v>
      </c>
      <c r="L364" s="27" t="s">
        <v>4804</v>
      </c>
      <c r="M364" s="27" t="s">
        <v>3059</v>
      </c>
      <c r="N364" s="27" t="s">
        <v>497</v>
      </c>
      <c r="O364" s="27" t="s">
        <v>497</v>
      </c>
      <c r="P364" s="27" t="s">
        <v>497</v>
      </c>
      <c r="Q364" s="27" t="s">
        <v>3123</v>
      </c>
      <c r="R364" s="27" t="s">
        <v>10270</v>
      </c>
      <c r="S364" s="27" t="s">
        <v>10559</v>
      </c>
      <c r="T364" t="s">
        <v>4394</v>
      </c>
      <c r="U364" s="27" t="s">
        <v>497</v>
      </c>
      <c r="V364" s="3" t="s">
        <v>497</v>
      </c>
    </row>
    <row r="365" spans="1:22" ht="18" customHeight="1">
      <c r="A365" s="27">
        <v>3448</v>
      </c>
      <c r="B365" s="27">
        <v>3448</v>
      </c>
      <c r="C365" s="3">
        <v>41037</v>
      </c>
      <c r="D365" s="3">
        <v>41082</v>
      </c>
      <c r="E365" s="27" t="s">
        <v>1431</v>
      </c>
      <c r="F365" s="27" t="s">
        <v>1432</v>
      </c>
      <c r="G365" s="27" t="s">
        <v>2004</v>
      </c>
      <c r="H365" s="27" t="s">
        <v>3397</v>
      </c>
      <c r="I365" s="3">
        <v>41085</v>
      </c>
      <c r="J365" s="27" t="s">
        <v>3060</v>
      </c>
      <c r="K365" s="27" t="s">
        <v>3061</v>
      </c>
      <c r="L365" s="27" t="s">
        <v>4804</v>
      </c>
      <c r="M365" s="27" t="s">
        <v>3062</v>
      </c>
      <c r="N365" s="27" t="s">
        <v>4302</v>
      </c>
      <c r="O365" s="27" t="s">
        <v>2149</v>
      </c>
      <c r="P365" s="3">
        <v>41085</v>
      </c>
      <c r="Q365" s="41" t="s">
        <v>15890</v>
      </c>
      <c r="R365" s="27" t="s">
        <v>10560</v>
      </c>
      <c r="S365" s="27" t="s">
        <v>10561</v>
      </c>
      <c r="T365" s="41" t="s">
        <v>4394</v>
      </c>
      <c r="U365" t="s">
        <v>15521</v>
      </c>
      <c r="V365" s="3" t="s">
        <v>497</v>
      </c>
    </row>
    <row r="366" spans="1:22" ht="18" customHeight="1">
      <c r="A366" s="27">
        <v>3445</v>
      </c>
      <c r="B366" s="27">
        <v>3445</v>
      </c>
      <c r="C366" s="3">
        <v>41037</v>
      </c>
      <c r="D366" s="3">
        <v>41082</v>
      </c>
      <c r="E366" s="27" t="s">
        <v>1431</v>
      </c>
      <c r="F366" s="27" t="s">
        <v>1432</v>
      </c>
      <c r="G366" s="27" t="s">
        <v>121</v>
      </c>
      <c r="H366" s="27" t="s">
        <v>3398</v>
      </c>
      <c r="I366" s="3">
        <v>41086</v>
      </c>
      <c r="J366" s="27" t="s">
        <v>3063</v>
      </c>
      <c r="K366" s="27" t="s">
        <v>15324</v>
      </c>
      <c r="L366" s="27" t="s">
        <v>4669</v>
      </c>
      <c r="M366" s="27" t="s">
        <v>3064</v>
      </c>
      <c r="N366" s="27" t="s">
        <v>4398</v>
      </c>
      <c r="O366" s="27" t="s">
        <v>3723</v>
      </c>
      <c r="P366" s="3">
        <v>41086</v>
      </c>
      <c r="Q366" s="27" t="s">
        <v>497</v>
      </c>
      <c r="R366" s="27" t="s">
        <v>10562</v>
      </c>
      <c r="S366" s="27" t="s">
        <v>10563</v>
      </c>
      <c r="T366" s="41" t="s">
        <v>4394</v>
      </c>
      <c r="U366" t="s">
        <v>15522</v>
      </c>
      <c r="V366" s="3" t="s">
        <v>497</v>
      </c>
    </row>
    <row r="367" spans="1:22" ht="18" customHeight="1">
      <c r="A367" s="27">
        <v>3444</v>
      </c>
      <c r="B367" s="27">
        <v>3444</v>
      </c>
      <c r="C367" s="3">
        <v>41037</v>
      </c>
      <c r="D367" s="3">
        <v>41082</v>
      </c>
      <c r="E367" s="27" t="s">
        <v>1431</v>
      </c>
      <c r="F367" s="27" t="s">
        <v>1432</v>
      </c>
      <c r="G367" s="27" t="s">
        <v>2004</v>
      </c>
      <c r="H367" s="27" t="s">
        <v>3399</v>
      </c>
      <c r="I367" s="3">
        <v>41094</v>
      </c>
      <c r="J367" s="27" t="s">
        <v>3065</v>
      </c>
      <c r="K367" s="27" t="s">
        <v>3066</v>
      </c>
      <c r="L367" s="27" t="s">
        <v>4804</v>
      </c>
      <c r="M367" s="27" t="s">
        <v>3067</v>
      </c>
      <c r="N367" s="27" t="s">
        <v>4942</v>
      </c>
      <c r="O367" s="27" t="s">
        <v>2347</v>
      </c>
      <c r="P367" s="3">
        <v>41095</v>
      </c>
      <c r="Q367" s="41" t="s">
        <v>497</v>
      </c>
      <c r="R367" s="27" t="s">
        <v>10564</v>
      </c>
      <c r="S367" s="27" t="s">
        <v>10565</v>
      </c>
      <c r="T367" s="41" t="s">
        <v>4394</v>
      </c>
      <c r="U367" t="s">
        <v>5121</v>
      </c>
      <c r="V367" s="3" t="s">
        <v>497</v>
      </c>
    </row>
    <row r="368" spans="1:22" ht="18" customHeight="1">
      <c r="A368" s="27">
        <v>3443</v>
      </c>
      <c r="B368" s="27">
        <v>3443</v>
      </c>
      <c r="C368" s="3">
        <v>41037</v>
      </c>
      <c r="D368" s="3">
        <v>41082</v>
      </c>
      <c r="E368" s="27" t="s">
        <v>1431</v>
      </c>
      <c r="F368" s="27" t="s">
        <v>1432</v>
      </c>
      <c r="G368" s="27" t="s">
        <v>2004</v>
      </c>
      <c r="H368" s="27" t="s">
        <v>3400</v>
      </c>
      <c r="I368" s="3">
        <v>41087</v>
      </c>
      <c r="J368" s="27" t="s">
        <v>3068</v>
      </c>
      <c r="K368" s="27" t="s">
        <v>3069</v>
      </c>
      <c r="L368" s="27" t="s">
        <v>4804</v>
      </c>
      <c r="M368" s="27" t="s">
        <v>3070</v>
      </c>
      <c r="N368" s="27" t="s">
        <v>4451</v>
      </c>
      <c r="O368" s="27" t="s">
        <v>2149</v>
      </c>
      <c r="P368" s="3">
        <v>41087</v>
      </c>
      <c r="Q368" s="27" t="s">
        <v>497</v>
      </c>
      <c r="R368" s="27" t="s">
        <v>10566</v>
      </c>
      <c r="S368" s="27" t="s">
        <v>10567</v>
      </c>
      <c r="T368" s="41" t="s">
        <v>4394</v>
      </c>
      <c r="U368" t="s">
        <v>4443</v>
      </c>
      <c r="V368" s="3" t="s">
        <v>497</v>
      </c>
    </row>
    <row r="369" spans="1:22" ht="18" customHeight="1">
      <c r="A369" s="27">
        <v>3442</v>
      </c>
      <c r="B369" s="27">
        <v>3442</v>
      </c>
      <c r="C369" s="3">
        <v>41037</v>
      </c>
      <c r="D369" s="3">
        <v>41082</v>
      </c>
      <c r="E369" s="27" t="s">
        <v>1431</v>
      </c>
      <c r="F369" s="27" t="s">
        <v>1432</v>
      </c>
      <c r="G369" s="27" t="s">
        <v>2004</v>
      </c>
      <c r="H369" s="27" t="s">
        <v>3401</v>
      </c>
      <c r="I369" s="27" t="s">
        <v>497</v>
      </c>
      <c r="J369" s="27" t="s">
        <v>3071</v>
      </c>
      <c r="K369" s="27" t="s">
        <v>3072</v>
      </c>
      <c r="L369" s="27" t="s">
        <v>4804</v>
      </c>
      <c r="M369" s="27" t="s">
        <v>3073</v>
      </c>
      <c r="N369" s="27" t="s">
        <v>4452</v>
      </c>
      <c r="O369" s="27" t="s">
        <v>2905</v>
      </c>
      <c r="P369" s="3">
        <v>41087</v>
      </c>
      <c r="Q369" s="41" t="s">
        <v>497</v>
      </c>
      <c r="R369" s="27" t="s">
        <v>10568</v>
      </c>
      <c r="S369" s="27" t="s">
        <v>10569</v>
      </c>
      <c r="T369" s="41" t="s">
        <v>4394</v>
      </c>
      <c r="U369" s="27" t="s">
        <v>497</v>
      </c>
      <c r="V369" s="3" t="s">
        <v>497</v>
      </c>
    </row>
    <row r="370" spans="1:22" ht="18" customHeight="1">
      <c r="A370" s="27" t="s">
        <v>3279</v>
      </c>
      <c r="B370" s="27">
        <v>3441</v>
      </c>
      <c r="C370" s="3">
        <v>41037</v>
      </c>
      <c r="D370" s="3">
        <v>41082</v>
      </c>
      <c r="E370" s="27" t="s">
        <v>1581</v>
      </c>
      <c r="F370" s="27" t="s">
        <v>1432</v>
      </c>
      <c r="G370" s="27" t="s">
        <v>2004</v>
      </c>
      <c r="H370" s="27" t="s">
        <v>497</v>
      </c>
      <c r="I370" s="27" t="s">
        <v>497</v>
      </c>
      <c r="J370" s="27" t="s">
        <v>3074</v>
      </c>
      <c r="K370" s="27" t="s">
        <v>3075</v>
      </c>
      <c r="L370" s="27" t="s">
        <v>4804</v>
      </c>
      <c r="M370" s="27" t="s">
        <v>3076</v>
      </c>
      <c r="N370" s="27" t="s">
        <v>497</v>
      </c>
      <c r="O370" s="27" t="s">
        <v>497</v>
      </c>
      <c r="P370" s="27" t="s">
        <v>497</v>
      </c>
      <c r="Q370" s="27" t="s">
        <v>3280</v>
      </c>
      <c r="R370" s="27" t="s">
        <v>497</v>
      </c>
      <c r="S370" s="27" t="s">
        <v>10570</v>
      </c>
      <c r="T370" t="s">
        <v>15449</v>
      </c>
      <c r="U370" s="41" t="s">
        <v>497</v>
      </c>
      <c r="V370" s="3" t="s">
        <v>497</v>
      </c>
    </row>
    <row r="371" spans="1:22" ht="18" customHeight="1">
      <c r="A371" s="27">
        <v>3460</v>
      </c>
      <c r="B371" s="27">
        <v>3460</v>
      </c>
      <c r="C371" s="3">
        <v>41038</v>
      </c>
      <c r="D371" s="3">
        <v>41083</v>
      </c>
      <c r="E371" s="27" t="s">
        <v>1431</v>
      </c>
      <c r="F371" s="27" t="s">
        <v>1432</v>
      </c>
      <c r="G371" s="27" t="s">
        <v>3077</v>
      </c>
      <c r="H371" s="27" t="s">
        <v>3402</v>
      </c>
      <c r="I371" s="3">
        <v>41100</v>
      </c>
      <c r="J371" s="27" t="s">
        <v>3078</v>
      </c>
      <c r="K371" s="27" t="s">
        <v>15325</v>
      </c>
      <c r="L371" s="27" t="s">
        <v>4943</v>
      </c>
      <c r="M371" s="27" t="s">
        <v>3281</v>
      </c>
      <c r="N371" s="27" t="s">
        <v>5354</v>
      </c>
      <c r="O371" s="27" t="s">
        <v>5355</v>
      </c>
      <c r="P371" s="3">
        <v>41102</v>
      </c>
      <c r="Q371" s="41" t="s">
        <v>497</v>
      </c>
      <c r="R371" s="27" t="s">
        <v>10571</v>
      </c>
      <c r="S371" s="27" t="s">
        <v>10572</v>
      </c>
      <c r="T371" s="41" t="s">
        <v>4394</v>
      </c>
      <c r="U371" t="s">
        <v>4592</v>
      </c>
      <c r="V371" s="3" t="s">
        <v>497</v>
      </c>
    </row>
    <row r="372" spans="1:22" ht="18" customHeight="1">
      <c r="A372" s="27">
        <v>3459</v>
      </c>
      <c r="B372" s="27">
        <v>3459</v>
      </c>
      <c r="C372" s="3">
        <v>41038</v>
      </c>
      <c r="D372" s="3">
        <v>41083</v>
      </c>
      <c r="E372" s="27" t="s">
        <v>1431</v>
      </c>
      <c r="F372" s="27" t="s">
        <v>1432</v>
      </c>
      <c r="G372" s="27" t="s">
        <v>1801</v>
      </c>
      <c r="H372" s="27" t="s">
        <v>3403</v>
      </c>
      <c r="I372" s="3">
        <v>41087</v>
      </c>
      <c r="J372" s="27" t="s">
        <v>3079</v>
      </c>
      <c r="K372" s="27" t="s">
        <v>3080</v>
      </c>
      <c r="L372" s="27" t="s">
        <v>4944</v>
      </c>
      <c r="M372" s="27" t="s">
        <v>3081</v>
      </c>
      <c r="N372" s="27" t="s">
        <v>4453</v>
      </c>
      <c r="O372" s="27" t="s">
        <v>2598</v>
      </c>
      <c r="P372" s="3">
        <v>41087</v>
      </c>
      <c r="Q372" s="27" t="s">
        <v>497</v>
      </c>
      <c r="R372" s="27" t="s">
        <v>10573</v>
      </c>
      <c r="S372" s="27" t="s">
        <v>10574</v>
      </c>
      <c r="T372" s="41" t="s">
        <v>4394</v>
      </c>
      <c r="U372" t="s">
        <v>4463</v>
      </c>
      <c r="V372" s="3" t="s">
        <v>497</v>
      </c>
    </row>
    <row r="373" spans="1:22" ht="18" customHeight="1">
      <c r="A373" s="27">
        <v>3456</v>
      </c>
      <c r="B373" s="27">
        <v>3456</v>
      </c>
      <c r="C373" s="3">
        <v>41038</v>
      </c>
      <c r="D373" s="3">
        <v>41083</v>
      </c>
      <c r="E373" s="27" t="s">
        <v>1431</v>
      </c>
      <c r="F373" s="27" t="s">
        <v>1432</v>
      </c>
      <c r="G373" s="27" t="s">
        <v>3046</v>
      </c>
      <c r="H373" s="27" t="s">
        <v>3404</v>
      </c>
      <c r="I373" s="3">
        <v>41082</v>
      </c>
      <c r="J373" s="27" t="s">
        <v>3082</v>
      </c>
      <c r="K373" s="27" t="s">
        <v>3083</v>
      </c>
      <c r="L373" s="27" t="s">
        <v>4937</v>
      </c>
      <c r="M373" s="27" t="s">
        <v>3084</v>
      </c>
      <c r="N373" s="27" t="s">
        <v>4303</v>
      </c>
      <c r="O373" s="27" t="s">
        <v>1521</v>
      </c>
      <c r="P373" s="3">
        <v>41082</v>
      </c>
      <c r="Q373" s="41" t="s">
        <v>497</v>
      </c>
      <c r="R373" s="27" t="s">
        <v>10575</v>
      </c>
      <c r="S373" s="27" t="s">
        <v>10576</v>
      </c>
      <c r="T373" s="41" t="s">
        <v>4394</v>
      </c>
      <c r="U373" t="s">
        <v>4212</v>
      </c>
      <c r="V373" s="3" t="s">
        <v>497</v>
      </c>
    </row>
    <row r="374" spans="1:22" ht="18" customHeight="1">
      <c r="A374" s="27">
        <v>3457</v>
      </c>
      <c r="B374" s="27">
        <v>3457</v>
      </c>
      <c r="C374" s="3">
        <v>41038</v>
      </c>
      <c r="D374" s="3">
        <v>41083</v>
      </c>
      <c r="E374" s="27" t="s">
        <v>1431</v>
      </c>
      <c r="F374" s="27" t="s">
        <v>1432</v>
      </c>
      <c r="G374" s="27" t="s">
        <v>3046</v>
      </c>
      <c r="H374" s="27" t="s">
        <v>3405</v>
      </c>
      <c r="I374" s="3">
        <v>41082</v>
      </c>
      <c r="J374" s="27" t="s">
        <v>3085</v>
      </c>
      <c r="K374" s="27" t="s">
        <v>3086</v>
      </c>
      <c r="L374" s="27" t="s">
        <v>4937</v>
      </c>
      <c r="M374" s="27" t="s">
        <v>3087</v>
      </c>
      <c r="N374" s="27" t="s">
        <v>4304</v>
      </c>
      <c r="O374" s="27" t="s">
        <v>1521</v>
      </c>
      <c r="P374" s="3">
        <v>41082</v>
      </c>
      <c r="Q374" s="27" t="s">
        <v>497</v>
      </c>
      <c r="R374" s="27" t="s">
        <v>10577</v>
      </c>
      <c r="S374" s="27" t="s">
        <v>10578</v>
      </c>
      <c r="T374" s="41" t="s">
        <v>4394</v>
      </c>
      <c r="U374" t="s">
        <v>4185</v>
      </c>
      <c r="V374" s="3" t="s">
        <v>497</v>
      </c>
    </row>
    <row r="375" spans="1:22" ht="18" customHeight="1">
      <c r="A375" s="27">
        <v>3458</v>
      </c>
      <c r="B375" s="27">
        <v>3458</v>
      </c>
      <c r="C375" s="3">
        <v>41038</v>
      </c>
      <c r="D375" s="3">
        <v>41083</v>
      </c>
      <c r="E375" s="27" t="s">
        <v>1431</v>
      </c>
      <c r="F375" s="27" t="s">
        <v>1432</v>
      </c>
      <c r="G375" s="27" t="s">
        <v>1801</v>
      </c>
      <c r="H375" s="27" t="s">
        <v>3406</v>
      </c>
      <c r="I375" s="3">
        <v>41095</v>
      </c>
      <c r="J375" s="27" t="s">
        <v>3088</v>
      </c>
      <c r="K375" s="27" t="s">
        <v>15326</v>
      </c>
      <c r="L375" s="27" t="s">
        <v>4944</v>
      </c>
      <c r="M375" s="27" t="s">
        <v>3089</v>
      </c>
      <c r="N375" s="27" t="s">
        <v>5142</v>
      </c>
      <c r="O375" s="27" t="s">
        <v>2149</v>
      </c>
      <c r="P375" s="3">
        <v>41095</v>
      </c>
      <c r="Q375" s="41" t="s">
        <v>497</v>
      </c>
      <c r="R375" s="27" t="s">
        <v>10579</v>
      </c>
      <c r="S375" s="27" t="s">
        <v>10580</v>
      </c>
      <c r="T375" s="41" t="s">
        <v>4394</v>
      </c>
      <c r="U375" t="s">
        <v>15523</v>
      </c>
      <c r="V375" s="3" t="s">
        <v>497</v>
      </c>
    </row>
    <row r="376" spans="1:22" ht="18" customHeight="1">
      <c r="A376" s="27">
        <v>3461</v>
      </c>
      <c r="B376" s="27">
        <v>3461</v>
      </c>
      <c r="C376" s="3">
        <v>41038</v>
      </c>
      <c r="D376" s="3">
        <v>41083</v>
      </c>
      <c r="E376" s="27" t="s">
        <v>1431</v>
      </c>
      <c r="F376" s="27" t="s">
        <v>1432</v>
      </c>
      <c r="G376" s="27" t="s">
        <v>1801</v>
      </c>
      <c r="H376" s="27" t="s">
        <v>3407</v>
      </c>
      <c r="I376" s="3">
        <v>41095</v>
      </c>
      <c r="J376" s="27" t="s">
        <v>3090</v>
      </c>
      <c r="K376" s="27" t="s">
        <v>3091</v>
      </c>
      <c r="L376" s="27" t="s">
        <v>4944</v>
      </c>
      <c r="M376" s="27" t="s">
        <v>3092</v>
      </c>
      <c r="N376" s="27" t="s">
        <v>5143</v>
      </c>
      <c r="O376" s="27" t="s">
        <v>2149</v>
      </c>
      <c r="P376" s="3">
        <v>41095</v>
      </c>
      <c r="Q376" s="27" t="s">
        <v>497</v>
      </c>
      <c r="R376" s="27" t="s">
        <v>10581</v>
      </c>
      <c r="S376" s="27" t="s">
        <v>10582</v>
      </c>
      <c r="T376" s="41" t="s">
        <v>4394</v>
      </c>
      <c r="U376" t="s">
        <v>15453</v>
      </c>
      <c r="V376" s="3" t="s">
        <v>497</v>
      </c>
    </row>
    <row r="377" spans="1:22" ht="18" customHeight="1">
      <c r="A377" s="27">
        <v>3462</v>
      </c>
      <c r="B377" s="27">
        <v>3462</v>
      </c>
      <c r="C377" s="3">
        <v>41038</v>
      </c>
      <c r="D377" s="3">
        <v>41127</v>
      </c>
      <c r="E377" s="27" t="s">
        <v>1440</v>
      </c>
      <c r="F377" s="27" t="s">
        <v>1432</v>
      </c>
      <c r="G377" s="27" t="s">
        <v>1801</v>
      </c>
      <c r="H377" s="27" t="s">
        <v>3285</v>
      </c>
      <c r="I377" s="27" t="s">
        <v>497</v>
      </c>
      <c r="J377" s="27" t="s">
        <v>3093</v>
      </c>
      <c r="K377" s="27" t="s">
        <v>3093</v>
      </c>
      <c r="L377" s="27" t="s">
        <v>4944</v>
      </c>
      <c r="M377" s="27" t="s">
        <v>3089</v>
      </c>
      <c r="N377" s="27" t="s">
        <v>497</v>
      </c>
      <c r="O377" s="27" t="s">
        <v>497</v>
      </c>
      <c r="P377" s="27" t="s">
        <v>497</v>
      </c>
      <c r="Q377" s="27" t="s">
        <v>6251</v>
      </c>
      <c r="R377" s="27" t="s">
        <v>10583</v>
      </c>
      <c r="S377" s="27" t="s">
        <v>10584</v>
      </c>
      <c r="T377" t="s">
        <v>4394</v>
      </c>
      <c r="U377" s="27" t="s">
        <v>497</v>
      </c>
      <c r="V377" s="3" t="s">
        <v>497</v>
      </c>
    </row>
    <row r="378" spans="1:22" ht="18" customHeight="1">
      <c r="A378" s="27">
        <v>3470</v>
      </c>
      <c r="B378" s="27">
        <v>3470</v>
      </c>
      <c r="C378" s="3">
        <v>41040</v>
      </c>
      <c r="D378" s="3">
        <v>41085</v>
      </c>
      <c r="E378" s="27" t="s">
        <v>1431</v>
      </c>
      <c r="F378" s="27" t="s">
        <v>1432</v>
      </c>
      <c r="G378" s="27" t="s">
        <v>1801</v>
      </c>
      <c r="H378" s="27" t="s">
        <v>3286</v>
      </c>
      <c r="I378" s="3">
        <v>41088</v>
      </c>
      <c r="J378" s="27" t="s">
        <v>3124</v>
      </c>
      <c r="K378" s="27" t="s">
        <v>3125</v>
      </c>
      <c r="L378" s="27" t="s">
        <v>4944</v>
      </c>
      <c r="M378" s="27" t="s">
        <v>3126</v>
      </c>
      <c r="N378" s="27" t="s">
        <v>4497</v>
      </c>
      <c r="O378" s="27" t="s">
        <v>1856</v>
      </c>
      <c r="P378" s="3">
        <v>41089</v>
      </c>
      <c r="Q378" s="27" t="s">
        <v>497</v>
      </c>
      <c r="R378" s="27" t="s">
        <v>10585</v>
      </c>
      <c r="S378" s="27" t="s">
        <v>10586</v>
      </c>
      <c r="T378" s="41" t="s">
        <v>4394</v>
      </c>
      <c r="U378" t="s">
        <v>15524</v>
      </c>
      <c r="V378" s="3" t="s">
        <v>497</v>
      </c>
    </row>
    <row r="379" spans="1:22" ht="18" customHeight="1">
      <c r="A379" s="27">
        <v>3469</v>
      </c>
      <c r="B379" s="27">
        <v>3469</v>
      </c>
      <c r="C379" s="3">
        <v>41040</v>
      </c>
      <c r="D379" s="3">
        <v>41166</v>
      </c>
      <c r="E379" s="27" t="s">
        <v>1431</v>
      </c>
      <c r="F379" s="27" t="s">
        <v>1432</v>
      </c>
      <c r="G379" s="27" t="s">
        <v>1801</v>
      </c>
      <c r="H379" s="27" t="s">
        <v>9781</v>
      </c>
      <c r="I379" s="3">
        <v>41056</v>
      </c>
      <c r="J379" s="27" t="s">
        <v>3127</v>
      </c>
      <c r="K379" s="27" t="s">
        <v>3128</v>
      </c>
      <c r="L379" s="27" t="s">
        <v>4944</v>
      </c>
      <c r="M379" s="27" t="s">
        <v>3129</v>
      </c>
      <c r="N379" s="27" t="s">
        <v>9782</v>
      </c>
      <c r="O379" s="27" t="s">
        <v>6071</v>
      </c>
      <c r="P379" s="3">
        <v>41234</v>
      </c>
      <c r="Q379" s="41" t="s">
        <v>6954</v>
      </c>
      <c r="R379" s="27" t="s">
        <v>10587</v>
      </c>
      <c r="S379" s="27" t="s">
        <v>10588</v>
      </c>
      <c r="T379" t="s">
        <v>15449</v>
      </c>
      <c r="U379" t="s">
        <v>15525</v>
      </c>
      <c r="V379" s="3" t="s">
        <v>497</v>
      </c>
    </row>
    <row r="380" spans="1:22" ht="18" customHeight="1">
      <c r="A380" s="27">
        <v>3468</v>
      </c>
      <c r="B380" s="27">
        <v>3468</v>
      </c>
      <c r="C380" s="3">
        <v>41040</v>
      </c>
      <c r="D380" s="3">
        <v>41085</v>
      </c>
      <c r="E380" s="27" t="s">
        <v>1431</v>
      </c>
      <c r="F380" s="27" t="s">
        <v>1432</v>
      </c>
      <c r="G380" s="27" t="s">
        <v>1801</v>
      </c>
      <c r="H380" s="27" t="s">
        <v>3287</v>
      </c>
      <c r="I380" s="3">
        <v>41087</v>
      </c>
      <c r="J380" s="27" t="s">
        <v>3130</v>
      </c>
      <c r="K380" s="27" t="s">
        <v>15327</v>
      </c>
      <c r="L380" s="27" t="s">
        <v>4944</v>
      </c>
      <c r="M380" s="27" t="s">
        <v>3131</v>
      </c>
      <c r="N380" s="27" t="s">
        <v>4454</v>
      </c>
      <c r="O380" s="27" t="s">
        <v>4455</v>
      </c>
      <c r="P380" s="3">
        <v>41087</v>
      </c>
      <c r="Q380" s="27" t="s">
        <v>497</v>
      </c>
      <c r="R380" s="27" t="s">
        <v>10589</v>
      </c>
      <c r="S380" s="27" t="s">
        <v>10590</v>
      </c>
      <c r="T380" s="41" t="s">
        <v>4394</v>
      </c>
      <c r="U380" t="s">
        <v>15526</v>
      </c>
      <c r="V380" s="3" t="s">
        <v>497</v>
      </c>
    </row>
    <row r="381" spans="1:22" ht="18" customHeight="1">
      <c r="A381" s="27">
        <v>3467</v>
      </c>
      <c r="B381" s="27">
        <v>3467</v>
      </c>
      <c r="C381" s="3">
        <v>41040</v>
      </c>
      <c r="D381" s="3">
        <v>41085</v>
      </c>
      <c r="E381" s="27" t="s">
        <v>1431</v>
      </c>
      <c r="F381" s="27" t="s">
        <v>1432</v>
      </c>
      <c r="G381" s="27" t="s">
        <v>1801</v>
      </c>
      <c r="H381" s="27" t="s">
        <v>3288</v>
      </c>
      <c r="I381" s="3">
        <v>41081</v>
      </c>
      <c r="J381" s="27" t="s">
        <v>3132</v>
      </c>
      <c r="K381" s="27" t="s">
        <v>3133</v>
      </c>
      <c r="L381" s="27" t="s">
        <v>4944</v>
      </c>
      <c r="M381" s="27" t="s">
        <v>3134</v>
      </c>
      <c r="N381" s="27" t="s">
        <v>4305</v>
      </c>
      <c r="O381" s="27" t="s">
        <v>4306</v>
      </c>
      <c r="P381" s="3">
        <v>41082</v>
      </c>
      <c r="Q381" s="27" t="s">
        <v>497</v>
      </c>
      <c r="R381" s="27" t="s">
        <v>10591</v>
      </c>
      <c r="S381" s="27" t="s">
        <v>10592</v>
      </c>
      <c r="T381" s="41" t="s">
        <v>4394</v>
      </c>
      <c r="U381" t="s">
        <v>4183</v>
      </c>
      <c r="V381" s="3" t="s">
        <v>497</v>
      </c>
    </row>
    <row r="382" spans="1:22" ht="18" customHeight="1">
      <c r="A382" s="27">
        <v>3464</v>
      </c>
      <c r="B382" s="27">
        <v>3464</v>
      </c>
      <c r="C382" s="3">
        <v>41040</v>
      </c>
      <c r="D382" s="3">
        <v>41085</v>
      </c>
      <c r="E382" s="27" t="s">
        <v>1431</v>
      </c>
      <c r="F382" s="27" t="s">
        <v>1432</v>
      </c>
      <c r="G382" s="27" t="s">
        <v>1801</v>
      </c>
      <c r="H382" s="27" t="s">
        <v>3289</v>
      </c>
      <c r="I382" s="3">
        <v>41087</v>
      </c>
      <c r="J382" s="27" t="s">
        <v>3135</v>
      </c>
      <c r="K382" s="27" t="s">
        <v>3136</v>
      </c>
      <c r="L382" s="27" t="s">
        <v>4944</v>
      </c>
      <c r="M382" s="27" t="s">
        <v>3137</v>
      </c>
      <c r="N382" s="27" t="s">
        <v>4456</v>
      </c>
      <c r="O382" s="27" t="s">
        <v>1449</v>
      </c>
      <c r="P382" s="3">
        <v>41087</v>
      </c>
      <c r="Q382" s="27" t="s">
        <v>497</v>
      </c>
      <c r="R382" s="27" t="s">
        <v>10593</v>
      </c>
      <c r="S382" s="27" t="s">
        <v>10594</v>
      </c>
      <c r="T382" s="41" t="s">
        <v>4394</v>
      </c>
      <c r="U382" t="s">
        <v>4444</v>
      </c>
      <c r="V382" s="3" t="s">
        <v>497</v>
      </c>
    </row>
    <row r="383" spans="1:22" ht="18" customHeight="1">
      <c r="A383" s="27">
        <v>3465</v>
      </c>
      <c r="B383" s="27">
        <v>3465</v>
      </c>
      <c r="C383" s="3">
        <v>41040</v>
      </c>
      <c r="D383" s="3">
        <v>41085</v>
      </c>
      <c r="E383" s="27" t="s">
        <v>1431</v>
      </c>
      <c r="F383" s="27" t="s">
        <v>1432</v>
      </c>
      <c r="G383" s="27" t="s">
        <v>1801</v>
      </c>
      <c r="H383" s="27" t="s">
        <v>3408</v>
      </c>
      <c r="I383" s="3">
        <v>41089</v>
      </c>
      <c r="J383" s="27" t="s">
        <v>3138</v>
      </c>
      <c r="K383" s="27" t="s">
        <v>3139</v>
      </c>
      <c r="L383" s="27" t="s">
        <v>4944</v>
      </c>
      <c r="M383" s="27" t="s">
        <v>3140</v>
      </c>
      <c r="N383" s="27" t="s">
        <v>4498</v>
      </c>
      <c r="O383" s="27" t="s">
        <v>1449</v>
      </c>
      <c r="P383" s="3">
        <v>41089</v>
      </c>
      <c r="Q383" s="27" t="s">
        <v>497</v>
      </c>
      <c r="R383" s="27" t="s">
        <v>10595</v>
      </c>
      <c r="S383" s="27" t="s">
        <v>10596</v>
      </c>
      <c r="T383" s="41" t="s">
        <v>4394</v>
      </c>
      <c r="U383" t="s">
        <v>4555</v>
      </c>
      <c r="V383" s="3" t="s">
        <v>497</v>
      </c>
    </row>
    <row r="384" spans="1:22" ht="18" customHeight="1">
      <c r="A384" s="27">
        <v>3466</v>
      </c>
      <c r="B384" s="27">
        <v>3466</v>
      </c>
      <c r="C384" s="3">
        <v>41040</v>
      </c>
      <c r="D384" s="3">
        <v>41130</v>
      </c>
      <c r="E384" s="27" t="s">
        <v>1431</v>
      </c>
      <c r="F384" s="27" t="s">
        <v>1432</v>
      </c>
      <c r="G384" s="27" t="s">
        <v>1801</v>
      </c>
      <c r="H384" s="27" t="s">
        <v>4469</v>
      </c>
      <c r="I384" s="3">
        <v>41089</v>
      </c>
      <c r="J384" s="27" t="s">
        <v>3141</v>
      </c>
      <c r="K384" s="27" t="s">
        <v>3142</v>
      </c>
      <c r="L384" s="27" t="s">
        <v>4944</v>
      </c>
      <c r="M384" s="27" t="s">
        <v>3143</v>
      </c>
      <c r="N384" s="27" t="s">
        <v>4499</v>
      </c>
      <c r="O384" s="27" t="s">
        <v>1521</v>
      </c>
      <c r="P384" s="3">
        <v>41089</v>
      </c>
      <c r="Q384" s="27" t="s">
        <v>3149</v>
      </c>
      <c r="R384" s="27" t="s">
        <v>10597</v>
      </c>
      <c r="S384" s="27" t="s">
        <v>10598</v>
      </c>
      <c r="T384" t="s">
        <v>4394</v>
      </c>
      <c r="U384" s="27" t="s">
        <v>497</v>
      </c>
      <c r="V384" s="3" t="s">
        <v>497</v>
      </c>
    </row>
    <row r="385" spans="1:22" ht="18" customHeight="1">
      <c r="A385" s="27">
        <v>3463</v>
      </c>
      <c r="B385" s="27">
        <v>3463</v>
      </c>
      <c r="C385" s="3">
        <v>41040</v>
      </c>
      <c r="D385" s="3">
        <v>41085</v>
      </c>
      <c r="E385" s="27" t="s">
        <v>1431</v>
      </c>
      <c r="F385" s="27" t="s">
        <v>1432</v>
      </c>
      <c r="G385" s="27" t="s">
        <v>1801</v>
      </c>
      <c r="H385" s="27" t="s">
        <v>3409</v>
      </c>
      <c r="I385" s="3">
        <v>41093</v>
      </c>
      <c r="J385" s="27" t="s">
        <v>3144</v>
      </c>
      <c r="K385" s="27" t="s">
        <v>3145</v>
      </c>
      <c r="L385" s="27" t="s">
        <v>4944</v>
      </c>
      <c r="M385" s="27" t="s">
        <v>3146</v>
      </c>
      <c r="N385" s="27" t="s">
        <v>4945</v>
      </c>
      <c r="O385" s="27" t="s">
        <v>1521</v>
      </c>
      <c r="P385" s="3">
        <v>41096</v>
      </c>
      <c r="Q385" s="27" t="s">
        <v>497</v>
      </c>
      <c r="R385" s="27" t="s">
        <v>10599</v>
      </c>
      <c r="S385" s="27" t="s">
        <v>10600</v>
      </c>
      <c r="T385" s="41" t="s">
        <v>4394</v>
      </c>
      <c r="U385" t="s">
        <v>5153</v>
      </c>
      <c r="V385" s="3" t="s">
        <v>497</v>
      </c>
    </row>
    <row r="386" spans="1:22" ht="18" customHeight="1">
      <c r="A386" s="27">
        <v>3501</v>
      </c>
      <c r="B386" s="27">
        <v>3501</v>
      </c>
      <c r="C386" s="3">
        <v>41044</v>
      </c>
      <c r="D386" s="3">
        <v>41089</v>
      </c>
      <c r="E386" s="27" t="s">
        <v>1431</v>
      </c>
      <c r="F386" s="27" t="s">
        <v>1667</v>
      </c>
      <c r="G386" s="27" t="s">
        <v>204</v>
      </c>
      <c r="H386" s="27" t="s">
        <v>4399</v>
      </c>
      <c r="I386" s="3">
        <v>41087</v>
      </c>
      <c r="J386" s="27" t="s">
        <v>3150</v>
      </c>
      <c r="K386" s="27" t="s">
        <v>3151</v>
      </c>
      <c r="L386" s="27" t="s">
        <v>4618</v>
      </c>
      <c r="M386" s="27" t="s">
        <v>3152</v>
      </c>
      <c r="N386" s="27" t="s">
        <v>4457</v>
      </c>
      <c r="O386" s="27" t="s">
        <v>4115</v>
      </c>
      <c r="P386" s="3">
        <v>41087</v>
      </c>
      <c r="Q386" s="27" t="s">
        <v>497</v>
      </c>
      <c r="R386" s="27" t="s">
        <v>10601</v>
      </c>
      <c r="S386" s="27" t="s">
        <v>10602</v>
      </c>
      <c r="T386" s="41" t="s">
        <v>4394</v>
      </c>
      <c r="U386" t="s">
        <v>4433</v>
      </c>
      <c r="V386" s="3" t="s">
        <v>497</v>
      </c>
    </row>
    <row r="387" spans="1:22" ht="18" customHeight="1">
      <c r="A387" s="27">
        <v>3487</v>
      </c>
      <c r="B387" s="27">
        <v>3487</v>
      </c>
      <c r="C387" s="3">
        <v>41044</v>
      </c>
      <c r="D387" s="3">
        <v>41174</v>
      </c>
      <c r="E387" s="27" t="s">
        <v>1431</v>
      </c>
      <c r="F387" s="27" t="s">
        <v>1432</v>
      </c>
      <c r="G387" s="27" t="s">
        <v>1274</v>
      </c>
      <c r="H387" s="27" t="s">
        <v>13127</v>
      </c>
      <c r="I387" s="3">
        <v>41163</v>
      </c>
      <c r="J387" s="27" t="s">
        <v>3153</v>
      </c>
      <c r="K387" s="27" t="s">
        <v>7081</v>
      </c>
      <c r="L387" s="27" t="s">
        <v>4765</v>
      </c>
      <c r="M387" s="27" t="s">
        <v>3154</v>
      </c>
      <c r="N387" s="27" t="s">
        <v>13128</v>
      </c>
      <c r="O387" s="27" t="s">
        <v>9121</v>
      </c>
      <c r="P387" s="3">
        <v>41255</v>
      </c>
      <c r="Q387" s="41" t="s">
        <v>6955</v>
      </c>
      <c r="R387" s="27" t="s">
        <v>13129</v>
      </c>
      <c r="S387" s="27" t="s">
        <v>10603</v>
      </c>
      <c r="T387" t="s">
        <v>15449</v>
      </c>
      <c r="U387" s="41" t="s">
        <v>15527</v>
      </c>
      <c r="V387" s="3" t="s">
        <v>497</v>
      </c>
    </row>
    <row r="388" spans="1:22" ht="18" customHeight="1">
      <c r="A388" s="27">
        <v>3488</v>
      </c>
      <c r="B388" s="27">
        <v>3488</v>
      </c>
      <c r="C388" s="3">
        <v>41044</v>
      </c>
      <c r="D388" s="3">
        <v>41173</v>
      </c>
      <c r="E388" s="27" t="s">
        <v>1431</v>
      </c>
      <c r="F388" s="27" t="s">
        <v>1432</v>
      </c>
      <c r="G388" s="27" t="s">
        <v>1274</v>
      </c>
      <c r="H388" s="27" t="s">
        <v>15924</v>
      </c>
      <c r="I388" s="3">
        <v>41163</v>
      </c>
      <c r="J388" s="27" t="s">
        <v>3155</v>
      </c>
      <c r="K388" s="27" t="s">
        <v>3156</v>
      </c>
      <c r="L388" s="27" t="s">
        <v>4765</v>
      </c>
      <c r="M388" s="27" t="s">
        <v>3154</v>
      </c>
      <c r="N388" s="27" t="s">
        <v>15925</v>
      </c>
      <c r="O388" s="27" t="s">
        <v>5316</v>
      </c>
      <c r="P388" s="27">
        <v>41330</v>
      </c>
      <c r="Q388" s="41" t="s">
        <v>6415</v>
      </c>
      <c r="R388" s="27" t="s">
        <v>15926</v>
      </c>
      <c r="S388" s="27" t="s">
        <v>10604</v>
      </c>
      <c r="T388" t="s">
        <v>15449</v>
      </c>
      <c r="U388" s="41" t="s">
        <v>15633</v>
      </c>
      <c r="V388" s="3" t="s">
        <v>497</v>
      </c>
    </row>
    <row r="389" spans="1:22" ht="18" customHeight="1">
      <c r="A389" s="27">
        <v>3489</v>
      </c>
      <c r="B389" s="27">
        <v>3489</v>
      </c>
      <c r="C389" s="3">
        <v>41044</v>
      </c>
      <c r="D389" s="3">
        <v>41173</v>
      </c>
      <c r="E389" s="27" t="s">
        <v>1431</v>
      </c>
      <c r="F389" s="27" t="s">
        <v>1432</v>
      </c>
      <c r="G389" s="27" t="s">
        <v>1274</v>
      </c>
      <c r="H389" s="27" t="s">
        <v>15927</v>
      </c>
      <c r="I389" s="3">
        <v>41163</v>
      </c>
      <c r="J389" s="27" t="s">
        <v>6416</v>
      </c>
      <c r="K389" s="27" t="s">
        <v>6417</v>
      </c>
      <c r="L389" s="27" t="s">
        <v>4765</v>
      </c>
      <c r="M389" s="27" t="s">
        <v>3154</v>
      </c>
      <c r="N389" s="27" t="s">
        <v>15928</v>
      </c>
      <c r="O389" s="27" t="s">
        <v>5316</v>
      </c>
      <c r="P389" s="27">
        <v>41327</v>
      </c>
      <c r="Q389" s="41" t="s">
        <v>6418</v>
      </c>
      <c r="R389" s="27" t="s">
        <v>15929</v>
      </c>
      <c r="S389" s="27" t="s">
        <v>10605</v>
      </c>
      <c r="T389" t="s">
        <v>15449</v>
      </c>
      <c r="U389" s="41" t="s">
        <v>15660</v>
      </c>
      <c r="V389" s="3" t="s">
        <v>497</v>
      </c>
    </row>
    <row r="390" spans="1:22" ht="18" customHeight="1">
      <c r="A390" s="27">
        <v>3513</v>
      </c>
      <c r="B390" s="27">
        <v>3513</v>
      </c>
      <c r="C390" s="3">
        <v>41044</v>
      </c>
      <c r="D390" s="3">
        <v>41126</v>
      </c>
      <c r="E390" s="27" t="s">
        <v>1431</v>
      </c>
      <c r="F390" s="27" t="s">
        <v>1432</v>
      </c>
      <c r="G390" s="27" t="s">
        <v>3157</v>
      </c>
      <c r="H390" s="27" t="s">
        <v>12577</v>
      </c>
      <c r="I390" s="3">
        <v>41141</v>
      </c>
      <c r="J390" s="27" t="s">
        <v>3158</v>
      </c>
      <c r="K390" s="27" t="s">
        <v>3159</v>
      </c>
      <c r="L390" s="27" t="s">
        <v>4946</v>
      </c>
      <c r="M390" s="27" t="s">
        <v>3160</v>
      </c>
      <c r="N390" s="27" t="s">
        <v>12578</v>
      </c>
      <c r="O390" s="27" t="s">
        <v>12528</v>
      </c>
      <c r="P390" s="3">
        <v>41253</v>
      </c>
      <c r="Q390" s="27" t="s">
        <v>4947</v>
      </c>
      <c r="R390" s="27" t="s">
        <v>12579</v>
      </c>
      <c r="S390" s="27" t="s">
        <v>10606</v>
      </c>
      <c r="T390" t="s">
        <v>4394</v>
      </c>
      <c r="U390" t="s">
        <v>15528</v>
      </c>
      <c r="V390" s="3" t="s">
        <v>497</v>
      </c>
    </row>
    <row r="391" spans="1:22" ht="18" customHeight="1">
      <c r="A391" s="27">
        <v>3512</v>
      </c>
      <c r="B391" s="27">
        <v>3512</v>
      </c>
      <c r="C391" s="3">
        <v>41044</v>
      </c>
      <c r="D391" s="3">
        <v>41089</v>
      </c>
      <c r="E391" s="27" t="s">
        <v>1431</v>
      </c>
      <c r="F391" s="27" t="s">
        <v>1667</v>
      </c>
      <c r="G391" s="27" t="s">
        <v>1929</v>
      </c>
      <c r="H391" s="27" t="s">
        <v>4500</v>
      </c>
      <c r="I391" s="3">
        <v>41089</v>
      </c>
      <c r="J391" s="27" t="s">
        <v>3161</v>
      </c>
      <c r="K391" s="27" t="s">
        <v>3162</v>
      </c>
      <c r="L391" s="27" t="s">
        <v>4766</v>
      </c>
      <c r="M391" s="27" t="s">
        <v>3163</v>
      </c>
      <c r="N391" s="27" t="s">
        <v>4501</v>
      </c>
      <c r="O391" s="27" t="s">
        <v>4115</v>
      </c>
      <c r="P391" s="3">
        <v>41089</v>
      </c>
      <c r="Q391" s="41" t="s">
        <v>497</v>
      </c>
      <c r="R391" s="27" t="s">
        <v>10607</v>
      </c>
      <c r="S391" s="27" t="s">
        <v>10608</v>
      </c>
      <c r="T391" s="41" t="s">
        <v>4394</v>
      </c>
      <c r="U391" t="s">
        <v>4100</v>
      </c>
      <c r="V391" s="3" t="s">
        <v>497</v>
      </c>
    </row>
    <row r="392" spans="1:22" ht="18" customHeight="1">
      <c r="A392" s="27">
        <v>3502</v>
      </c>
      <c r="B392" s="27">
        <v>3502</v>
      </c>
      <c r="C392" s="3">
        <v>41044</v>
      </c>
      <c r="D392" s="3">
        <v>41089</v>
      </c>
      <c r="E392" s="27" t="s">
        <v>1431</v>
      </c>
      <c r="F392" s="27" t="s">
        <v>1667</v>
      </c>
      <c r="G392" s="27" t="s">
        <v>204</v>
      </c>
      <c r="H392" s="27" t="s">
        <v>4502</v>
      </c>
      <c r="I392" s="3">
        <v>41089</v>
      </c>
      <c r="J392" s="27" t="s">
        <v>3164</v>
      </c>
      <c r="K392" s="27" t="s">
        <v>3165</v>
      </c>
      <c r="L392" s="27" t="s">
        <v>4618</v>
      </c>
      <c r="M392" s="27" t="s">
        <v>3166</v>
      </c>
      <c r="N392" s="27" t="s">
        <v>5750</v>
      </c>
      <c r="O392" s="27" t="s">
        <v>1697</v>
      </c>
      <c r="P392" s="3">
        <v>41089</v>
      </c>
      <c r="Q392" s="41" t="s">
        <v>497</v>
      </c>
      <c r="R392" s="27" t="s">
        <v>10609</v>
      </c>
      <c r="S392" s="27" t="s">
        <v>10610</v>
      </c>
      <c r="T392" s="41" t="s">
        <v>4394</v>
      </c>
      <c r="U392" s="41" t="s">
        <v>497</v>
      </c>
      <c r="V392" s="3" t="s">
        <v>497</v>
      </c>
    </row>
    <row r="393" spans="1:22" ht="18" customHeight="1">
      <c r="A393" s="27">
        <v>3503</v>
      </c>
      <c r="B393" s="27">
        <v>3503</v>
      </c>
      <c r="C393" s="3">
        <v>41044</v>
      </c>
      <c r="D393" s="3">
        <v>41089</v>
      </c>
      <c r="E393" s="27" t="s">
        <v>1431</v>
      </c>
      <c r="F393" s="27" t="s">
        <v>1667</v>
      </c>
      <c r="G393" s="27" t="s">
        <v>3167</v>
      </c>
      <c r="H393" s="27" t="s">
        <v>3529</v>
      </c>
      <c r="I393" s="3">
        <v>41053</v>
      </c>
      <c r="J393" s="27" t="s">
        <v>3168</v>
      </c>
      <c r="K393" s="27" t="s">
        <v>3169</v>
      </c>
      <c r="L393" s="27" t="s">
        <v>4948</v>
      </c>
      <c r="M393" s="27" t="s">
        <v>3170</v>
      </c>
      <c r="N393" s="27" t="s">
        <v>3530</v>
      </c>
      <c r="O393" s="27" t="s">
        <v>1697</v>
      </c>
      <c r="P393" s="3">
        <v>41053</v>
      </c>
      <c r="Q393" s="41" t="s">
        <v>497</v>
      </c>
      <c r="R393" s="27" t="s">
        <v>10611</v>
      </c>
      <c r="S393" s="27" t="s">
        <v>10612</v>
      </c>
      <c r="T393" s="41" t="s">
        <v>4394</v>
      </c>
      <c r="U393" t="s">
        <v>15529</v>
      </c>
      <c r="V393" s="3" t="s">
        <v>497</v>
      </c>
    </row>
    <row r="394" spans="1:22" ht="18" customHeight="1">
      <c r="A394" s="27">
        <v>3504</v>
      </c>
      <c r="B394" s="27">
        <v>3504</v>
      </c>
      <c r="C394" s="3">
        <v>41044</v>
      </c>
      <c r="D394" s="3">
        <v>41089</v>
      </c>
      <c r="E394" s="27" t="s">
        <v>1431</v>
      </c>
      <c r="F394" s="27" t="s">
        <v>1667</v>
      </c>
      <c r="G394" s="27" t="s">
        <v>3167</v>
      </c>
      <c r="H394" s="27" t="s">
        <v>3930</v>
      </c>
      <c r="I394" s="3">
        <v>41078</v>
      </c>
      <c r="J394" s="27" t="s">
        <v>3171</v>
      </c>
      <c r="K394" s="27" t="s">
        <v>3172</v>
      </c>
      <c r="L394" s="27" t="s">
        <v>4948</v>
      </c>
      <c r="M394" s="27" t="s">
        <v>3173</v>
      </c>
      <c r="N394" s="27" t="s">
        <v>4114</v>
      </c>
      <c r="O394" s="27" t="s">
        <v>4115</v>
      </c>
      <c r="P394" s="3">
        <v>41079</v>
      </c>
      <c r="Q394" s="41" t="s">
        <v>497</v>
      </c>
      <c r="R394" s="27" t="s">
        <v>10613</v>
      </c>
      <c r="S394" s="27" t="s">
        <v>10614</v>
      </c>
      <c r="T394" s="41" t="s">
        <v>4394</v>
      </c>
      <c r="U394" s="27" t="s">
        <v>497</v>
      </c>
      <c r="V394" s="3" t="s">
        <v>497</v>
      </c>
    </row>
    <row r="395" spans="1:22" ht="18" customHeight="1">
      <c r="A395" s="27">
        <v>3505</v>
      </c>
      <c r="B395" s="27">
        <v>3505</v>
      </c>
      <c r="C395" s="3">
        <v>41044</v>
      </c>
      <c r="D395" s="3">
        <v>41089</v>
      </c>
      <c r="E395" s="27" t="s">
        <v>1431</v>
      </c>
      <c r="F395" s="27" t="s">
        <v>1667</v>
      </c>
      <c r="G395" s="27" t="s">
        <v>3167</v>
      </c>
      <c r="H395" s="27" t="s">
        <v>3931</v>
      </c>
      <c r="I395" s="3">
        <v>41078</v>
      </c>
      <c r="J395" s="27" t="s">
        <v>3174</v>
      </c>
      <c r="K395" s="27" t="s">
        <v>3175</v>
      </c>
      <c r="L395" s="27" t="s">
        <v>4948</v>
      </c>
      <c r="M395" s="27" t="s">
        <v>3176</v>
      </c>
      <c r="N395" s="27" t="s">
        <v>3932</v>
      </c>
      <c r="O395" s="27" t="s">
        <v>1697</v>
      </c>
      <c r="P395" s="3">
        <v>41079</v>
      </c>
      <c r="Q395" s="41" t="s">
        <v>497</v>
      </c>
      <c r="R395" s="27" t="s">
        <v>10615</v>
      </c>
      <c r="S395" s="27" t="s">
        <v>10616</v>
      </c>
      <c r="T395" s="41" t="s">
        <v>4394</v>
      </c>
      <c r="U395" s="27" t="s">
        <v>497</v>
      </c>
      <c r="V395" s="3" t="s">
        <v>497</v>
      </c>
    </row>
    <row r="396" spans="1:22" ht="18" customHeight="1">
      <c r="A396" s="27">
        <v>3506</v>
      </c>
      <c r="B396" s="27">
        <v>3506</v>
      </c>
      <c r="C396" s="3">
        <v>41044</v>
      </c>
      <c r="D396" s="3">
        <v>41187</v>
      </c>
      <c r="E396" s="27" t="s">
        <v>1431</v>
      </c>
      <c r="F396" s="27" t="s">
        <v>1432</v>
      </c>
      <c r="G396" s="27" t="s">
        <v>3177</v>
      </c>
      <c r="H396" s="27" t="s">
        <v>9643</v>
      </c>
      <c r="I396" s="3">
        <v>41197</v>
      </c>
      <c r="J396" s="27" t="s">
        <v>15809</v>
      </c>
      <c r="K396" s="27" t="s">
        <v>15810</v>
      </c>
      <c r="L396" s="27" t="s">
        <v>4949</v>
      </c>
      <c r="M396" s="27" t="s">
        <v>3178</v>
      </c>
      <c r="N396" s="27" t="s">
        <v>9644</v>
      </c>
      <c r="O396" s="27" t="s">
        <v>9640</v>
      </c>
      <c r="P396" s="3">
        <v>41222</v>
      </c>
      <c r="Q396" s="41" t="s">
        <v>7261</v>
      </c>
      <c r="R396" s="27" t="s">
        <v>10617</v>
      </c>
      <c r="S396" s="27" t="s">
        <v>10618</v>
      </c>
      <c r="T396" t="s">
        <v>4394</v>
      </c>
      <c r="U396" t="s">
        <v>15530</v>
      </c>
      <c r="V396" s="3" t="s">
        <v>497</v>
      </c>
    </row>
    <row r="397" spans="1:22" ht="18" customHeight="1">
      <c r="A397" s="27" t="s">
        <v>12452</v>
      </c>
      <c r="B397" s="27">
        <v>3507</v>
      </c>
      <c r="C397" s="3">
        <v>41044</v>
      </c>
      <c r="D397" s="3">
        <v>41124</v>
      </c>
      <c r="E397" s="27" t="s">
        <v>1495</v>
      </c>
      <c r="F397" s="27" t="s">
        <v>1432</v>
      </c>
      <c r="G397" s="27" t="s">
        <v>2626</v>
      </c>
      <c r="H397" s="27" t="s">
        <v>497</v>
      </c>
      <c r="I397" s="3">
        <v>41169</v>
      </c>
      <c r="J397" s="27" t="s">
        <v>3179</v>
      </c>
      <c r="K397" s="27" t="s">
        <v>2628</v>
      </c>
      <c r="L397" s="27" t="s">
        <v>4909</v>
      </c>
      <c r="M397" s="27" t="s">
        <v>2629</v>
      </c>
      <c r="N397" s="27" t="s">
        <v>497</v>
      </c>
      <c r="O397" s="27" t="s">
        <v>497</v>
      </c>
      <c r="P397" s="27" t="s">
        <v>497</v>
      </c>
      <c r="Q397" s="41" t="s">
        <v>12453</v>
      </c>
      <c r="R397" s="27" t="s">
        <v>497</v>
      </c>
      <c r="S397" s="27" t="s">
        <v>10619</v>
      </c>
      <c r="T397" t="s">
        <v>15449</v>
      </c>
      <c r="U397" s="41" t="s">
        <v>497</v>
      </c>
      <c r="V397" s="3" t="s">
        <v>497</v>
      </c>
    </row>
    <row r="398" spans="1:22" ht="18" customHeight="1">
      <c r="A398" s="27">
        <v>3508</v>
      </c>
      <c r="B398" s="27">
        <v>3508</v>
      </c>
      <c r="C398" s="3">
        <v>41044</v>
      </c>
      <c r="D398" s="3">
        <v>41044</v>
      </c>
      <c r="E398" s="27" t="s">
        <v>1431</v>
      </c>
      <c r="F398" s="27" t="s">
        <v>1432</v>
      </c>
      <c r="G398" s="27" t="s">
        <v>1929</v>
      </c>
      <c r="H398" s="27" t="s">
        <v>3413</v>
      </c>
      <c r="I398" s="3">
        <v>41051</v>
      </c>
      <c r="J398" s="27" t="s">
        <v>3180</v>
      </c>
      <c r="K398" s="27" t="s">
        <v>3181</v>
      </c>
      <c r="L398" s="27" t="s">
        <v>4766</v>
      </c>
      <c r="M398" s="27" t="s">
        <v>3163</v>
      </c>
      <c r="N398" s="27" t="s">
        <v>3418</v>
      </c>
      <c r="O398" s="27" t="s">
        <v>2187</v>
      </c>
      <c r="P398" s="3">
        <v>41053</v>
      </c>
      <c r="Q398" s="41" t="s">
        <v>497</v>
      </c>
      <c r="R398" s="27" t="s">
        <v>10620</v>
      </c>
      <c r="S398" s="27" t="s">
        <v>10621</v>
      </c>
      <c r="T398" s="41" t="s">
        <v>4394</v>
      </c>
      <c r="U398" s="27" t="s">
        <v>497</v>
      </c>
      <c r="V398" s="3" t="s">
        <v>497</v>
      </c>
    </row>
    <row r="399" spans="1:22" ht="18" customHeight="1">
      <c r="A399" s="27">
        <v>3509</v>
      </c>
      <c r="B399" s="27">
        <v>3509</v>
      </c>
      <c r="C399" s="3">
        <v>41044</v>
      </c>
      <c r="D399" s="3">
        <v>41117</v>
      </c>
      <c r="E399" s="27" t="s">
        <v>1495</v>
      </c>
      <c r="F399" s="27" t="s">
        <v>1432</v>
      </c>
      <c r="G399" s="27" t="s">
        <v>1929</v>
      </c>
      <c r="H399" s="27" t="s">
        <v>5593</v>
      </c>
      <c r="I399" s="3">
        <v>41110</v>
      </c>
      <c r="J399" s="27" t="s">
        <v>3182</v>
      </c>
      <c r="K399" s="27" t="s">
        <v>15811</v>
      </c>
      <c r="L399" s="27" t="s">
        <v>4766</v>
      </c>
      <c r="M399" s="27" t="s">
        <v>3183</v>
      </c>
      <c r="N399" s="27" t="s">
        <v>5594</v>
      </c>
      <c r="O399" s="27" t="s">
        <v>5563</v>
      </c>
      <c r="P399" s="27" t="s">
        <v>497</v>
      </c>
      <c r="Q399" s="41" t="s">
        <v>5683</v>
      </c>
      <c r="R399" s="27" t="s">
        <v>10622</v>
      </c>
      <c r="S399" s="27" t="s">
        <v>10623</v>
      </c>
      <c r="T399" t="s">
        <v>4394</v>
      </c>
      <c r="U399" t="s">
        <v>15531</v>
      </c>
      <c r="V399" s="3" t="s">
        <v>497</v>
      </c>
    </row>
    <row r="400" spans="1:22" ht="18" customHeight="1">
      <c r="A400" s="27">
        <v>3510</v>
      </c>
      <c r="B400" s="27">
        <v>3510</v>
      </c>
      <c r="C400" s="3">
        <v>41044</v>
      </c>
      <c r="D400" s="3">
        <v>41196</v>
      </c>
      <c r="E400" s="27" t="s">
        <v>1431</v>
      </c>
      <c r="F400" s="27" t="s">
        <v>1432</v>
      </c>
      <c r="G400" s="27" t="s">
        <v>3177</v>
      </c>
      <c r="H400" s="27" t="s">
        <v>9433</v>
      </c>
      <c r="I400" s="3">
        <v>41197</v>
      </c>
      <c r="J400" s="27" t="s">
        <v>3184</v>
      </c>
      <c r="K400" s="27" t="s">
        <v>7995</v>
      </c>
      <c r="L400" s="27" t="s">
        <v>4951</v>
      </c>
      <c r="M400" s="27" t="s">
        <v>7996</v>
      </c>
      <c r="N400" s="27" t="s">
        <v>9473</v>
      </c>
      <c r="O400" s="27" t="s">
        <v>7857</v>
      </c>
      <c r="P400" s="3">
        <v>41213</v>
      </c>
      <c r="Q400" s="41" t="s">
        <v>7997</v>
      </c>
      <c r="R400" s="27" t="s">
        <v>10624</v>
      </c>
      <c r="S400" s="27" t="s">
        <v>10625</v>
      </c>
      <c r="T400" t="s">
        <v>15449</v>
      </c>
      <c r="U400" t="s">
        <v>15532</v>
      </c>
      <c r="V400" s="3" t="s">
        <v>497</v>
      </c>
    </row>
    <row r="401" spans="1:22" ht="18" customHeight="1">
      <c r="A401" s="27" t="s">
        <v>6956</v>
      </c>
      <c r="B401" s="27">
        <v>3511</v>
      </c>
      <c r="C401" s="3">
        <v>41044</v>
      </c>
      <c r="D401" s="3">
        <v>41089</v>
      </c>
      <c r="E401" s="27" t="s">
        <v>1440</v>
      </c>
      <c r="F401" s="27" t="s">
        <v>1432</v>
      </c>
      <c r="G401" s="27" t="s">
        <v>3177</v>
      </c>
      <c r="H401" s="27" t="s">
        <v>497</v>
      </c>
      <c r="I401" s="27" t="s">
        <v>497</v>
      </c>
      <c r="J401" s="27" t="s">
        <v>3185</v>
      </c>
      <c r="K401" s="27" t="s">
        <v>3186</v>
      </c>
      <c r="L401" s="27" t="s">
        <v>4952</v>
      </c>
      <c r="M401" s="27" t="s">
        <v>3187</v>
      </c>
      <c r="N401" s="27" t="s">
        <v>497</v>
      </c>
      <c r="O401" s="27" t="s">
        <v>497</v>
      </c>
      <c r="P401" s="27" t="s">
        <v>497</v>
      </c>
      <c r="Q401" s="27" t="s">
        <v>3410</v>
      </c>
      <c r="R401" s="27" t="s">
        <v>497</v>
      </c>
      <c r="S401" s="27" t="s">
        <v>10626</v>
      </c>
      <c r="T401" t="s">
        <v>15449</v>
      </c>
      <c r="U401" s="41" t="s">
        <v>497</v>
      </c>
      <c r="V401" s="3" t="s">
        <v>497</v>
      </c>
    </row>
    <row r="402" spans="1:22" ht="18" customHeight="1">
      <c r="A402" s="27">
        <v>3516</v>
      </c>
      <c r="B402" s="27">
        <v>3516</v>
      </c>
      <c r="C402" s="3">
        <v>41044</v>
      </c>
      <c r="D402" s="3">
        <v>41099</v>
      </c>
      <c r="E402" s="27" t="s">
        <v>1431</v>
      </c>
      <c r="F402" s="27" t="s">
        <v>1432</v>
      </c>
      <c r="G402" s="27" t="s">
        <v>2924</v>
      </c>
      <c r="H402" s="27" t="s">
        <v>3539</v>
      </c>
      <c r="I402" s="3">
        <v>41059</v>
      </c>
      <c r="J402" s="27" t="s">
        <v>3188</v>
      </c>
      <c r="K402" s="27" t="s">
        <v>3189</v>
      </c>
      <c r="L402" s="27" t="s">
        <v>4935</v>
      </c>
      <c r="M402" s="27" t="s">
        <v>3190</v>
      </c>
      <c r="N402" s="27" t="s">
        <v>3733</v>
      </c>
      <c r="O402" s="27" t="s">
        <v>2347</v>
      </c>
      <c r="P402" s="3">
        <v>41060</v>
      </c>
      <c r="Q402" s="27" t="s">
        <v>3410</v>
      </c>
      <c r="R402" s="27" t="s">
        <v>10627</v>
      </c>
      <c r="S402" s="27" t="s">
        <v>10628</v>
      </c>
      <c r="T402" t="s">
        <v>4394</v>
      </c>
      <c r="U402" t="s">
        <v>3738</v>
      </c>
      <c r="V402" s="3" t="s">
        <v>497</v>
      </c>
    </row>
    <row r="403" spans="1:22" ht="18" customHeight="1">
      <c r="A403" s="27">
        <v>3515</v>
      </c>
      <c r="B403" s="27">
        <v>3515</v>
      </c>
      <c r="C403" s="3">
        <v>41044</v>
      </c>
      <c r="D403" s="3">
        <v>41094</v>
      </c>
      <c r="E403" s="27" t="s">
        <v>1431</v>
      </c>
      <c r="F403" s="27" t="s">
        <v>1432</v>
      </c>
      <c r="G403" s="27" t="s">
        <v>2924</v>
      </c>
      <c r="H403" s="27" t="s">
        <v>7232</v>
      </c>
      <c r="I403" s="3">
        <v>41152</v>
      </c>
      <c r="J403" s="27" t="s">
        <v>3191</v>
      </c>
      <c r="K403" s="27" t="s">
        <v>3192</v>
      </c>
      <c r="L403" s="27" t="s">
        <v>4935</v>
      </c>
      <c r="M403" s="27" t="s">
        <v>4953</v>
      </c>
      <c r="N403" s="27" t="s">
        <v>7241</v>
      </c>
      <c r="O403" s="27" t="s">
        <v>5003</v>
      </c>
      <c r="P403" s="3">
        <v>41152</v>
      </c>
      <c r="Q403" s="27" t="s">
        <v>4950</v>
      </c>
      <c r="R403" s="27" t="s">
        <v>10629</v>
      </c>
      <c r="S403" s="27" t="s">
        <v>10630</v>
      </c>
      <c r="T403" t="s">
        <v>4394</v>
      </c>
      <c r="U403" t="s">
        <v>15533</v>
      </c>
      <c r="V403" s="3" t="s">
        <v>497</v>
      </c>
    </row>
    <row r="404" spans="1:22" ht="18" customHeight="1">
      <c r="A404" s="27">
        <v>3514</v>
      </c>
      <c r="B404" s="27">
        <v>3514</v>
      </c>
      <c r="C404" s="3">
        <v>41044</v>
      </c>
      <c r="D404" s="3">
        <v>41126</v>
      </c>
      <c r="E404" s="27" t="s">
        <v>1431</v>
      </c>
      <c r="F404" s="27" t="s">
        <v>1432</v>
      </c>
      <c r="G404" s="27" t="s">
        <v>3157</v>
      </c>
      <c r="H404" s="27" t="s">
        <v>12580</v>
      </c>
      <c r="I404" s="3">
        <v>41141</v>
      </c>
      <c r="J404" s="27" t="s">
        <v>3193</v>
      </c>
      <c r="K404" s="27" t="s">
        <v>3194</v>
      </c>
      <c r="L404" s="27" t="s">
        <v>4946</v>
      </c>
      <c r="M404" s="27" t="s">
        <v>3195</v>
      </c>
      <c r="N404" s="27" t="s">
        <v>12581</v>
      </c>
      <c r="O404" s="27" t="s">
        <v>12446</v>
      </c>
      <c r="P404" s="3">
        <v>41250</v>
      </c>
      <c r="Q404" s="27" t="s">
        <v>4954</v>
      </c>
      <c r="R404" s="27" t="s">
        <v>12582</v>
      </c>
      <c r="S404" s="27" t="s">
        <v>10631</v>
      </c>
      <c r="T404" t="s">
        <v>15449</v>
      </c>
      <c r="U404" t="s">
        <v>15534</v>
      </c>
      <c r="V404" s="3" t="s">
        <v>497</v>
      </c>
    </row>
    <row r="405" spans="1:22" ht="18" customHeight="1">
      <c r="A405" s="27">
        <v>3490</v>
      </c>
      <c r="B405" s="27">
        <v>3490</v>
      </c>
      <c r="C405" s="3">
        <v>41044</v>
      </c>
      <c r="D405" s="3">
        <v>41173</v>
      </c>
      <c r="E405" s="27" t="s">
        <v>1431</v>
      </c>
      <c r="F405" s="27" t="s">
        <v>1432</v>
      </c>
      <c r="G405" s="27" t="s">
        <v>1274</v>
      </c>
      <c r="H405" s="27" t="s">
        <v>15930</v>
      </c>
      <c r="I405" s="3">
        <v>41163</v>
      </c>
      <c r="J405" s="27" t="s">
        <v>3196</v>
      </c>
      <c r="K405" s="27" t="s">
        <v>3197</v>
      </c>
      <c r="L405" s="27" t="s">
        <v>4765</v>
      </c>
      <c r="M405" s="27" t="s">
        <v>3154</v>
      </c>
      <c r="N405" s="27" t="s">
        <v>15931</v>
      </c>
      <c r="O405" s="27" t="s">
        <v>5316</v>
      </c>
      <c r="P405" s="27">
        <v>41325</v>
      </c>
      <c r="Q405" s="41" t="s">
        <v>6419</v>
      </c>
      <c r="R405" s="27" t="s">
        <v>15932</v>
      </c>
      <c r="S405" s="27" t="s">
        <v>10632</v>
      </c>
      <c r="T405" t="s">
        <v>15449</v>
      </c>
      <c r="U405" s="41" t="s">
        <v>15660</v>
      </c>
      <c r="V405" s="3" t="s">
        <v>497</v>
      </c>
    </row>
    <row r="406" spans="1:22" ht="18" customHeight="1">
      <c r="A406" s="27">
        <v>3491</v>
      </c>
      <c r="B406" s="27">
        <v>3491</v>
      </c>
      <c r="C406" s="3">
        <v>41044</v>
      </c>
      <c r="D406" s="3">
        <v>41133</v>
      </c>
      <c r="E406" s="27" t="s">
        <v>1431</v>
      </c>
      <c r="F406" s="27" t="s">
        <v>1432</v>
      </c>
      <c r="G406" s="27" t="s">
        <v>3198</v>
      </c>
      <c r="H406" s="27" t="s">
        <v>13130</v>
      </c>
      <c r="I406" s="3">
        <v>41169</v>
      </c>
      <c r="J406" s="27" t="s">
        <v>3199</v>
      </c>
      <c r="K406" s="27" t="s">
        <v>3200</v>
      </c>
      <c r="L406" s="27" t="s">
        <v>4955</v>
      </c>
      <c r="M406" s="27" t="s">
        <v>3201</v>
      </c>
      <c r="N406" s="27" t="s">
        <v>13133</v>
      </c>
      <c r="O406" s="27" t="s">
        <v>12446</v>
      </c>
      <c r="P406" s="3">
        <v>41255</v>
      </c>
      <c r="Q406" s="27" t="s">
        <v>5183</v>
      </c>
      <c r="R406" s="27" t="s">
        <v>13131</v>
      </c>
      <c r="S406" s="27" t="s">
        <v>10633</v>
      </c>
      <c r="T406" t="s">
        <v>15449</v>
      </c>
      <c r="U406" s="41" t="s">
        <v>15535</v>
      </c>
      <c r="V406" s="3" t="s">
        <v>497</v>
      </c>
    </row>
    <row r="407" spans="1:22" ht="18" customHeight="1">
      <c r="A407" s="27">
        <v>3492</v>
      </c>
      <c r="B407" s="27">
        <v>3492</v>
      </c>
      <c r="C407" s="3">
        <v>41044</v>
      </c>
      <c r="D407" s="3">
        <v>41089</v>
      </c>
      <c r="E407" s="27" t="s">
        <v>1431</v>
      </c>
      <c r="F407" s="27" t="s">
        <v>1432</v>
      </c>
      <c r="G407" s="27" t="s">
        <v>3198</v>
      </c>
      <c r="H407" s="27" t="s">
        <v>3414</v>
      </c>
      <c r="I407" s="3">
        <v>41052</v>
      </c>
      <c r="J407" s="27" t="s">
        <v>3202</v>
      </c>
      <c r="K407" s="27" t="s">
        <v>15812</v>
      </c>
      <c r="L407" s="27" t="s">
        <v>4955</v>
      </c>
      <c r="M407" s="27" t="s">
        <v>3203</v>
      </c>
      <c r="N407" s="27" t="s">
        <v>3531</v>
      </c>
      <c r="O407" s="27" t="s">
        <v>3532</v>
      </c>
      <c r="P407" s="3">
        <v>41054</v>
      </c>
      <c r="Q407" s="27" t="s">
        <v>497</v>
      </c>
      <c r="R407" s="27" t="s">
        <v>10634</v>
      </c>
      <c r="S407" s="27" t="s">
        <v>10635</v>
      </c>
      <c r="T407" s="41" t="s">
        <v>4394</v>
      </c>
      <c r="U407" t="s">
        <v>3739</v>
      </c>
      <c r="V407" s="3" t="s">
        <v>497</v>
      </c>
    </row>
    <row r="408" spans="1:22" ht="18" customHeight="1">
      <c r="A408" s="27">
        <v>3493</v>
      </c>
      <c r="B408" s="27">
        <v>3493</v>
      </c>
      <c r="C408" s="3">
        <v>41044</v>
      </c>
      <c r="D408" s="3">
        <v>41138</v>
      </c>
      <c r="E408" s="27" t="s">
        <v>1431</v>
      </c>
      <c r="F408" s="27" t="s">
        <v>1432</v>
      </c>
      <c r="G408" s="27" t="s">
        <v>3198</v>
      </c>
      <c r="H408" s="27" t="s">
        <v>13132</v>
      </c>
      <c r="I408" s="3">
        <v>41142</v>
      </c>
      <c r="J408" s="27" t="s">
        <v>3204</v>
      </c>
      <c r="K408" s="27" t="s">
        <v>3205</v>
      </c>
      <c r="L408" s="27" t="s">
        <v>4955</v>
      </c>
      <c r="M408" s="27" t="s">
        <v>3206</v>
      </c>
      <c r="N408" s="27" t="s">
        <v>13274</v>
      </c>
      <c r="O408" s="27" t="s">
        <v>13134</v>
      </c>
      <c r="P408" s="3">
        <v>41257</v>
      </c>
      <c r="Q408" s="41" t="s">
        <v>6957</v>
      </c>
      <c r="R408" s="27" t="s">
        <v>12707</v>
      </c>
      <c r="S408" s="27" t="s">
        <v>10636</v>
      </c>
      <c r="T408" t="s">
        <v>4394</v>
      </c>
      <c r="U408" s="41" t="s">
        <v>15536</v>
      </c>
      <c r="V408" s="3" t="s">
        <v>497</v>
      </c>
    </row>
    <row r="409" spans="1:22" ht="18" customHeight="1">
      <c r="A409" s="27">
        <v>3494</v>
      </c>
      <c r="B409" s="27">
        <v>3494</v>
      </c>
      <c r="C409" s="3">
        <v>41044</v>
      </c>
      <c r="D409" s="3">
        <v>41089</v>
      </c>
      <c r="E409" s="27" t="s">
        <v>1431</v>
      </c>
      <c r="F409" s="27" t="s">
        <v>1432</v>
      </c>
      <c r="G409" s="27" t="s">
        <v>3198</v>
      </c>
      <c r="H409" s="27" t="s">
        <v>3415</v>
      </c>
      <c r="I409" s="3">
        <v>41057</v>
      </c>
      <c r="J409" s="27" t="s">
        <v>3207</v>
      </c>
      <c r="K409" s="27" t="s">
        <v>3208</v>
      </c>
      <c r="L409" s="27" t="s">
        <v>4955</v>
      </c>
      <c r="M409" s="27" t="s">
        <v>3209</v>
      </c>
      <c r="N409" s="27" t="s">
        <v>3553</v>
      </c>
      <c r="O409" s="27" t="s">
        <v>2756</v>
      </c>
      <c r="P409" s="3">
        <v>41057</v>
      </c>
      <c r="Q409" s="27" t="s">
        <v>497</v>
      </c>
      <c r="R409" s="27" t="s">
        <v>10637</v>
      </c>
      <c r="S409" s="27" t="s">
        <v>10638</v>
      </c>
      <c r="T409" s="41" t="s">
        <v>4394</v>
      </c>
      <c r="U409" t="s">
        <v>3740</v>
      </c>
      <c r="V409" s="3" t="s">
        <v>497</v>
      </c>
    </row>
    <row r="410" spans="1:22" ht="18" customHeight="1">
      <c r="A410" s="27">
        <v>3495</v>
      </c>
      <c r="B410" s="27">
        <v>3495</v>
      </c>
      <c r="C410" s="3">
        <v>41044</v>
      </c>
      <c r="D410" s="3">
        <v>41089</v>
      </c>
      <c r="E410" s="27" t="s">
        <v>1431</v>
      </c>
      <c r="F410" s="27" t="s">
        <v>1432</v>
      </c>
      <c r="G410" s="27" t="s">
        <v>3198</v>
      </c>
      <c r="H410" s="27" t="s">
        <v>3416</v>
      </c>
      <c r="I410" s="3">
        <v>41059</v>
      </c>
      <c r="J410" s="27" t="s">
        <v>3210</v>
      </c>
      <c r="K410" s="27" t="s">
        <v>15813</v>
      </c>
      <c r="L410" s="27" t="s">
        <v>4955</v>
      </c>
      <c r="M410" s="27" t="s">
        <v>3211</v>
      </c>
      <c r="N410" s="27" t="s">
        <v>3734</v>
      </c>
      <c r="O410" s="27" t="s">
        <v>2756</v>
      </c>
      <c r="P410" s="3">
        <v>41060</v>
      </c>
      <c r="Q410" s="27" t="s">
        <v>497</v>
      </c>
      <c r="R410" s="27" t="s">
        <v>10639</v>
      </c>
      <c r="S410" s="27" t="s">
        <v>10640</v>
      </c>
      <c r="T410" s="41" t="s">
        <v>4394</v>
      </c>
      <c r="U410" s="41" t="s">
        <v>497</v>
      </c>
      <c r="V410" s="3" t="s">
        <v>497</v>
      </c>
    </row>
    <row r="411" spans="1:22" ht="18" customHeight="1">
      <c r="A411" s="27">
        <v>3496</v>
      </c>
      <c r="B411" s="27">
        <v>3496</v>
      </c>
      <c r="C411" s="3">
        <v>41044</v>
      </c>
      <c r="D411" s="3">
        <v>41089</v>
      </c>
      <c r="E411" s="27" t="s">
        <v>1431</v>
      </c>
      <c r="F411" s="27" t="s">
        <v>1432</v>
      </c>
      <c r="G411" s="27" t="s">
        <v>2386</v>
      </c>
      <c r="H411" s="27" t="s">
        <v>3417</v>
      </c>
      <c r="I411" s="3">
        <v>41057</v>
      </c>
      <c r="J411" s="27" t="s">
        <v>3212</v>
      </c>
      <c r="K411" s="27" t="s">
        <v>3213</v>
      </c>
      <c r="L411" s="27" t="s">
        <v>4863</v>
      </c>
      <c r="M411" s="27" t="s">
        <v>3214</v>
      </c>
      <c r="N411" s="27" t="s">
        <v>3549</v>
      </c>
      <c r="O411" s="27" t="s">
        <v>2347</v>
      </c>
      <c r="P411" s="3">
        <v>41057</v>
      </c>
      <c r="Q411" s="27" t="s">
        <v>497</v>
      </c>
      <c r="R411" s="27" t="s">
        <v>10641</v>
      </c>
      <c r="S411" s="27" t="s">
        <v>10642</v>
      </c>
      <c r="T411" s="41" t="s">
        <v>4394</v>
      </c>
      <c r="U411" s="27" t="s">
        <v>497</v>
      </c>
      <c r="V411" s="3" t="s">
        <v>497</v>
      </c>
    </row>
    <row r="412" spans="1:22" ht="18" customHeight="1">
      <c r="A412" s="27">
        <v>3497</v>
      </c>
      <c r="B412" s="27">
        <v>3497</v>
      </c>
      <c r="C412" s="3">
        <v>41044</v>
      </c>
      <c r="D412" s="3">
        <v>41089</v>
      </c>
      <c r="E412" s="27" t="s">
        <v>1431</v>
      </c>
      <c r="F412" s="27" t="s">
        <v>1667</v>
      </c>
      <c r="G412" s="27" t="s">
        <v>3215</v>
      </c>
      <c r="H412" s="27" t="s">
        <v>4400</v>
      </c>
      <c r="I412" s="3">
        <v>41086</v>
      </c>
      <c r="J412" s="27" t="s">
        <v>3216</v>
      </c>
      <c r="K412" s="27" t="s">
        <v>3217</v>
      </c>
      <c r="L412" s="27" t="s">
        <v>4956</v>
      </c>
      <c r="M412" s="27" t="s">
        <v>3218</v>
      </c>
      <c r="N412" s="27" t="s">
        <v>4401</v>
      </c>
      <c r="O412" s="27" t="s">
        <v>1697</v>
      </c>
      <c r="P412" s="3">
        <v>41087</v>
      </c>
      <c r="Q412" s="27" t="s">
        <v>497</v>
      </c>
      <c r="R412" s="27" t="s">
        <v>10643</v>
      </c>
      <c r="S412" s="27" t="s">
        <v>10644</v>
      </c>
      <c r="T412" s="41" t="s">
        <v>4394</v>
      </c>
      <c r="U412" s="41" t="s">
        <v>497</v>
      </c>
      <c r="V412" s="3" t="s">
        <v>497</v>
      </c>
    </row>
    <row r="413" spans="1:22" ht="18" customHeight="1">
      <c r="A413" s="27">
        <v>3498</v>
      </c>
      <c r="B413" s="27">
        <v>3498</v>
      </c>
      <c r="C413" s="3">
        <v>41044</v>
      </c>
      <c r="D413" s="3">
        <v>41089</v>
      </c>
      <c r="E413" s="27" t="s">
        <v>1431</v>
      </c>
      <c r="F413" s="27" t="s">
        <v>1667</v>
      </c>
      <c r="G413" s="27" t="s">
        <v>3215</v>
      </c>
      <c r="H413" s="27" t="s">
        <v>4402</v>
      </c>
      <c r="I413" s="3">
        <v>41086</v>
      </c>
      <c r="J413" s="27" t="s">
        <v>3219</v>
      </c>
      <c r="K413" s="27" t="s">
        <v>3220</v>
      </c>
      <c r="L413" s="27" t="s">
        <v>4956</v>
      </c>
      <c r="M413" s="27" t="s">
        <v>3218</v>
      </c>
      <c r="N413" s="27" t="s">
        <v>4458</v>
      </c>
      <c r="O413" s="27" t="s">
        <v>4459</v>
      </c>
      <c r="P413" s="3">
        <v>41087</v>
      </c>
      <c r="Q413" s="27" t="s">
        <v>497</v>
      </c>
      <c r="R413" s="27" t="s">
        <v>10645</v>
      </c>
      <c r="S413" s="27" t="s">
        <v>10646</v>
      </c>
      <c r="T413" s="41" t="s">
        <v>4394</v>
      </c>
      <c r="U413" s="27" t="s">
        <v>497</v>
      </c>
      <c r="V413" s="3" t="s">
        <v>497</v>
      </c>
    </row>
    <row r="414" spans="1:22" ht="18" customHeight="1">
      <c r="A414" s="27">
        <v>3499</v>
      </c>
      <c r="B414" s="27">
        <v>3499</v>
      </c>
      <c r="C414" s="3">
        <v>41044</v>
      </c>
      <c r="D414" s="3">
        <v>41091</v>
      </c>
      <c r="E414" s="27" t="s">
        <v>1431</v>
      </c>
      <c r="F414" s="27" t="s">
        <v>1667</v>
      </c>
      <c r="G414" s="27" t="s">
        <v>1005</v>
      </c>
      <c r="H414" s="27" t="s">
        <v>4957</v>
      </c>
      <c r="I414" s="3">
        <v>41094</v>
      </c>
      <c r="J414" s="27" t="s">
        <v>4407</v>
      </c>
      <c r="K414" s="27" t="s">
        <v>4408</v>
      </c>
      <c r="L414" s="27" t="s">
        <v>4757</v>
      </c>
      <c r="M414" s="27" t="s">
        <v>4958</v>
      </c>
      <c r="N414" s="27" t="s">
        <v>5184</v>
      </c>
      <c r="O414" s="27" t="s">
        <v>4096</v>
      </c>
      <c r="P414" s="3">
        <v>41096</v>
      </c>
      <c r="Q414" s="27" t="s">
        <v>497</v>
      </c>
      <c r="R414" s="27" t="s">
        <v>10647</v>
      </c>
      <c r="S414" s="27" t="s">
        <v>10648</v>
      </c>
      <c r="T414" s="41" t="s">
        <v>4394</v>
      </c>
      <c r="U414" t="s">
        <v>5164</v>
      </c>
      <c r="V414" s="3" t="s">
        <v>497</v>
      </c>
    </row>
    <row r="415" spans="1:22" ht="18" customHeight="1">
      <c r="A415" s="27">
        <v>3500</v>
      </c>
      <c r="B415" s="27">
        <v>3500</v>
      </c>
      <c r="C415" s="3">
        <v>41044</v>
      </c>
      <c r="D415" s="3">
        <v>41089</v>
      </c>
      <c r="E415" s="27" t="s">
        <v>1431</v>
      </c>
      <c r="F415" s="27" t="s">
        <v>1667</v>
      </c>
      <c r="G415" s="27" t="s">
        <v>204</v>
      </c>
      <c r="H415" s="27" t="s">
        <v>5356</v>
      </c>
      <c r="I415" s="3">
        <v>41087</v>
      </c>
      <c r="J415" s="27" t="s">
        <v>3221</v>
      </c>
      <c r="K415" s="27" t="s">
        <v>3222</v>
      </c>
      <c r="L415" s="27" t="s">
        <v>4618</v>
      </c>
      <c r="M415" s="27" t="s">
        <v>4307</v>
      </c>
      <c r="N415" s="27" t="s">
        <v>4460</v>
      </c>
      <c r="O415" s="27" t="s">
        <v>1697</v>
      </c>
      <c r="P415" s="3">
        <v>41087</v>
      </c>
      <c r="Q415" s="27" t="s">
        <v>497</v>
      </c>
      <c r="R415" s="27" t="s">
        <v>10649</v>
      </c>
      <c r="S415" s="27" t="s">
        <v>10650</v>
      </c>
      <c r="T415" s="41" t="s">
        <v>4394</v>
      </c>
      <c r="U415" t="s">
        <v>4434</v>
      </c>
      <c r="V415" s="3" t="s">
        <v>497</v>
      </c>
    </row>
    <row r="416" spans="1:22" ht="18" customHeight="1">
      <c r="A416" s="27">
        <v>3476</v>
      </c>
      <c r="B416" s="27">
        <v>3476</v>
      </c>
      <c r="C416" s="3">
        <v>41044</v>
      </c>
      <c r="D416" s="3">
        <v>41089</v>
      </c>
      <c r="E416" s="27" t="s">
        <v>1431</v>
      </c>
      <c r="F416" s="27" t="s">
        <v>1432</v>
      </c>
      <c r="G416" s="27" t="s">
        <v>1801</v>
      </c>
      <c r="H416" s="27" t="s">
        <v>4959</v>
      </c>
      <c r="I416" s="3">
        <v>41094</v>
      </c>
      <c r="J416" s="27" t="s">
        <v>3223</v>
      </c>
      <c r="K416" s="27" t="s">
        <v>3224</v>
      </c>
      <c r="L416" s="27" t="s">
        <v>4944</v>
      </c>
      <c r="M416" s="27" t="s">
        <v>3225</v>
      </c>
      <c r="N416" s="27" t="s">
        <v>4960</v>
      </c>
      <c r="O416" s="27" t="s">
        <v>1521</v>
      </c>
      <c r="P416" s="3">
        <v>41094</v>
      </c>
      <c r="Q416" s="27" t="s">
        <v>497</v>
      </c>
      <c r="R416" s="27" t="s">
        <v>10651</v>
      </c>
      <c r="S416" s="27" t="s">
        <v>10652</v>
      </c>
      <c r="T416" s="41" t="s">
        <v>4394</v>
      </c>
      <c r="U416" s="27" t="s">
        <v>497</v>
      </c>
      <c r="V416" s="3" t="s">
        <v>497</v>
      </c>
    </row>
    <row r="417" spans="1:22" ht="18" customHeight="1">
      <c r="A417" s="27">
        <v>3477</v>
      </c>
      <c r="B417" s="27">
        <v>3477</v>
      </c>
      <c r="C417" s="3">
        <v>41044</v>
      </c>
      <c r="D417" s="3">
        <v>41089</v>
      </c>
      <c r="E417" s="27" t="s">
        <v>1431</v>
      </c>
      <c r="F417" s="27" t="s">
        <v>1432</v>
      </c>
      <c r="G417" s="27" t="s">
        <v>3236</v>
      </c>
      <c r="H417" s="27" t="s">
        <v>4961</v>
      </c>
      <c r="I417" s="3">
        <v>41095</v>
      </c>
      <c r="J417" s="27" t="s">
        <v>3237</v>
      </c>
      <c r="K417" s="27" t="s">
        <v>3238</v>
      </c>
      <c r="L417" s="27" t="s">
        <v>4962</v>
      </c>
      <c r="M417" s="27" t="s">
        <v>3239</v>
      </c>
      <c r="N417" s="27" t="s">
        <v>5144</v>
      </c>
      <c r="O417" s="27" t="s">
        <v>4306</v>
      </c>
      <c r="P417" s="3">
        <v>41095</v>
      </c>
      <c r="Q417" s="27" t="s">
        <v>497</v>
      </c>
      <c r="R417" s="27" t="s">
        <v>10653</v>
      </c>
      <c r="S417" s="27" t="s">
        <v>10654</v>
      </c>
      <c r="T417" s="41" t="s">
        <v>4394</v>
      </c>
      <c r="U417" t="s">
        <v>15537</v>
      </c>
      <c r="V417" s="3" t="s">
        <v>497</v>
      </c>
    </row>
    <row r="418" spans="1:22" ht="18" customHeight="1">
      <c r="A418" s="27">
        <v>3486</v>
      </c>
      <c r="B418" s="27">
        <v>3486</v>
      </c>
      <c r="C418" s="3">
        <v>41044</v>
      </c>
      <c r="D418" s="3">
        <v>41089</v>
      </c>
      <c r="E418" s="27" t="s">
        <v>1440</v>
      </c>
      <c r="F418" s="27" t="s">
        <v>1432</v>
      </c>
      <c r="G418" s="27" t="s">
        <v>1274</v>
      </c>
      <c r="H418" s="27" t="s">
        <v>497</v>
      </c>
      <c r="I418" s="27" t="s">
        <v>497</v>
      </c>
      <c r="J418" s="27" t="s">
        <v>3240</v>
      </c>
      <c r="K418" s="27" t="s">
        <v>3241</v>
      </c>
      <c r="L418" s="27" t="s">
        <v>4765</v>
      </c>
      <c r="M418" s="27" t="s">
        <v>3154</v>
      </c>
      <c r="N418" s="27" t="s">
        <v>497</v>
      </c>
      <c r="O418" s="27" t="s">
        <v>497</v>
      </c>
      <c r="P418" s="27" t="s">
        <v>497</v>
      </c>
      <c r="Q418" s="41" t="s">
        <v>3411</v>
      </c>
      <c r="R418" s="27" t="s">
        <v>497</v>
      </c>
      <c r="S418" s="27" t="s">
        <v>10655</v>
      </c>
      <c r="T418" t="s">
        <v>15449</v>
      </c>
      <c r="U418" s="41" t="s">
        <v>497</v>
      </c>
      <c r="V418" s="3" t="s">
        <v>497</v>
      </c>
    </row>
    <row r="419" spans="1:22" ht="18" customHeight="1">
      <c r="A419" s="27">
        <v>3478</v>
      </c>
      <c r="B419" s="27">
        <v>3478</v>
      </c>
      <c r="C419" s="3">
        <v>41044</v>
      </c>
      <c r="D419" s="3">
        <v>41180</v>
      </c>
      <c r="E419" s="27" t="s">
        <v>1431</v>
      </c>
      <c r="F419" s="27" t="s">
        <v>1432</v>
      </c>
      <c r="G419" s="27" t="s">
        <v>3077</v>
      </c>
      <c r="H419" s="27" t="s">
        <v>13678</v>
      </c>
      <c r="I419" s="3">
        <v>41169</v>
      </c>
      <c r="J419" s="27" t="s">
        <v>3242</v>
      </c>
      <c r="K419" s="27" t="s">
        <v>3243</v>
      </c>
      <c r="L419" s="27" t="s">
        <v>4943</v>
      </c>
      <c r="M419" s="27" t="s">
        <v>3244</v>
      </c>
      <c r="N419" s="27" t="s">
        <v>13679</v>
      </c>
      <c r="O419" s="27" t="s">
        <v>13680</v>
      </c>
      <c r="P419" s="3">
        <v>41262</v>
      </c>
      <c r="Q419" s="41" t="s">
        <v>7082</v>
      </c>
      <c r="R419" s="27" t="s">
        <v>13681</v>
      </c>
      <c r="S419" s="27" t="s">
        <v>10656</v>
      </c>
      <c r="T419" t="s">
        <v>15449</v>
      </c>
      <c r="U419" s="41" t="s">
        <v>15538</v>
      </c>
      <c r="V419" s="3" t="s">
        <v>497</v>
      </c>
    </row>
    <row r="420" spans="1:22" ht="18" customHeight="1">
      <c r="A420" s="27">
        <v>3485</v>
      </c>
      <c r="B420" s="27">
        <v>3485</v>
      </c>
      <c r="C420" s="3">
        <v>41044</v>
      </c>
      <c r="D420" s="3">
        <v>41089</v>
      </c>
      <c r="E420" s="27" t="s">
        <v>1431</v>
      </c>
      <c r="F420" s="27" t="s">
        <v>1432</v>
      </c>
      <c r="G420" s="27" t="s">
        <v>1274</v>
      </c>
      <c r="H420" s="27" t="s">
        <v>4470</v>
      </c>
      <c r="I420" s="3">
        <v>41089</v>
      </c>
      <c r="J420" s="27" t="s">
        <v>3245</v>
      </c>
      <c r="K420" s="27" t="s">
        <v>3246</v>
      </c>
      <c r="L420" s="27" t="s">
        <v>4765</v>
      </c>
      <c r="M420" s="27" t="s">
        <v>3154</v>
      </c>
      <c r="N420" s="27" t="s">
        <v>4503</v>
      </c>
      <c r="O420" s="27" t="s">
        <v>2115</v>
      </c>
      <c r="P420" s="3">
        <v>41089</v>
      </c>
      <c r="Q420" s="27" t="s">
        <v>497</v>
      </c>
      <c r="R420" s="27" t="s">
        <v>10657</v>
      </c>
      <c r="S420" s="27" t="s">
        <v>10658</v>
      </c>
      <c r="T420" s="41" t="s">
        <v>4394</v>
      </c>
      <c r="U420" s="27" t="s">
        <v>497</v>
      </c>
      <c r="V420" s="3" t="s">
        <v>497</v>
      </c>
    </row>
    <row r="421" spans="1:22" ht="18" customHeight="1">
      <c r="A421" s="27">
        <v>3479</v>
      </c>
      <c r="B421" s="27">
        <v>3479</v>
      </c>
      <c r="C421" s="3">
        <v>41044</v>
      </c>
      <c r="D421" s="3">
        <v>41089</v>
      </c>
      <c r="E421" s="27" t="s">
        <v>1431</v>
      </c>
      <c r="F421" s="27" t="s">
        <v>1432</v>
      </c>
      <c r="G421" s="27" t="s">
        <v>3247</v>
      </c>
      <c r="H421" s="27" t="s">
        <v>4963</v>
      </c>
      <c r="I421" s="3">
        <v>41095</v>
      </c>
      <c r="J421" s="27" t="s">
        <v>3248</v>
      </c>
      <c r="K421" s="27" t="s">
        <v>3249</v>
      </c>
      <c r="L421" s="27" t="s">
        <v>4964</v>
      </c>
      <c r="M421" s="27" t="s">
        <v>3250</v>
      </c>
      <c r="N421" s="27" t="s">
        <v>4965</v>
      </c>
      <c r="O421" s="27" t="s">
        <v>1521</v>
      </c>
      <c r="P421" s="3">
        <v>41095</v>
      </c>
      <c r="Q421" s="27" t="s">
        <v>497</v>
      </c>
      <c r="R421" s="27" t="s">
        <v>10659</v>
      </c>
      <c r="S421" s="27" t="s">
        <v>10660</v>
      </c>
      <c r="T421" s="41" t="s">
        <v>4394</v>
      </c>
      <c r="U421" t="s">
        <v>15470</v>
      </c>
      <c r="V421" s="3" t="s">
        <v>497</v>
      </c>
    </row>
    <row r="422" spans="1:22" ht="18" customHeight="1">
      <c r="A422" s="27">
        <v>3480</v>
      </c>
      <c r="B422" s="27">
        <v>3480</v>
      </c>
      <c r="C422" s="3">
        <v>41044</v>
      </c>
      <c r="D422" s="3">
        <v>41187</v>
      </c>
      <c r="E422" s="27" t="s">
        <v>1431</v>
      </c>
      <c r="F422" s="27" t="s">
        <v>1432</v>
      </c>
      <c r="G422" s="27" t="s">
        <v>121</v>
      </c>
      <c r="H422" s="27" t="s">
        <v>15984</v>
      </c>
      <c r="I422" s="3">
        <v>41213</v>
      </c>
      <c r="J422" s="27" t="s">
        <v>3251</v>
      </c>
      <c r="K422" s="27" t="s">
        <v>3252</v>
      </c>
      <c r="L422" s="27" t="s">
        <v>4669</v>
      </c>
      <c r="M422" s="27" t="s">
        <v>3253</v>
      </c>
      <c r="N422" s="27" t="s">
        <v>15985</v>
      </c>
      <c r="O422" s="27" t="s">
        <v>15986</v>
      </c>
      <c r="P422" s="27">
        <v>41333</v>
      </c>
      <c r="Q422" s="41" t="s">
        <v>7262</v>
      </c>
      <c r="R422" s="27" t="s">
        <v>15987</v>
      </c>
      <c r="S422" s="27" t="s">
        <v>10661</v>
      </c>
      <c r="T422" t="s">
        <v>4394</v>
      </c>
      <c r="U422" s="41" t="s">
        <v>15988</v>
      </c>
      <c r="V422" s="3" t="s">
        <v>497</v>
      </c>
    </row>
    <row r="423" spans="1:22" ht="18" customHeight="1">
      <c r="A423" s="27">
        <v>3481</v>
      </c>
      <c r="B423" s="27">
        <v>3481</v>
      </c>
      <c r="C423" s="3">
        <v>41044</v>
      </c>
      <c r="D423" s="3">
        <v>41174</v>
      </c>
      <c r="E423" s="27" t="s">
        <v>1431</v>
      </c>
      <c r="F423" s="27" t="s">
        <v>1432</v>
      </c>
      <c r="G423" s="27" t="s">
        <v>121</v>
      </c>
      <c r="H423" s="27" t="s">
        <v>15989</v>
      </c>
      <c r="I423" s="3">
        <v>41177</v>
      </c>
      <c r="J423" s="27" t="s">
        <v>3254</v>
      </c>
      <c r="K423" s="27" t="s">
        <v>6711</v>
      </c>
      <c r="L423" s="27" t="s">
        <v>4669</v>
      </c>
      <c r="M423" s="27" t="s">
        <v>3255</v>
      </c>
      <c r="N423" s="27" t="s">
        <v>16105</v>
      </c>
      <c r="O423" s="27" t="s">
        <v>6071</v>
      </c>
      <c r="P423" s="27">
        <v>41334</v>
      </c>
      <c r="Q423" s="41" t="s">
        <v>6712</v>
      </c>
      <c r="R423" s="27" t="s">
        <v>15990</v>
      </c>
      <c r="S423" s="27" t="s">
        <v>10662</v>
      </c>
      <c r="T423" t="s">
        <v>15449</v>
      </c>
      <c r="U423" s="41" t="s">
        <v>15660</v>
      </c>
      <c r="V423" s="3" t="s">
        <v>497</v>
      </c>
    </row>
    <row r="424" spans="1:22" ht="18" customHeight="1">
      <c r="A424" s="27">
        <v>3482</v>
      </c>
      <c r="B424" s="27">
        <v>3482</v>
      </c>
      <c r="C424" s="3">
        <v>41044</v>
      </c>
      <c r="D424" s="3">
        <v>41173</v>
      </c>
      <c r="E424" s="27" t="s">
        <v>1431</v>
      </c>
      <c r="F424" s="27" t="s">
        <v>1432</v>
      </c>
      <c r="G424" s="27" t="s">
        <v>121</v>
      </c>
      <c r="H424" s="27" t="s">
        <v>15991</v>
      </c>
      <c r="I424" s="3">
        <v>41213</v>
      </c>
      <c r="J424" s="27" t="s">
        <v>3256</v>
      </c>
      <c r="K424" s="27" t="s">
        <v>3257</v>
      </c>
      <c r="L424" s="27" t="s">
        <v>4669</v>
      </c>
      <c r="M424" s="27" t="s">
        <v>3258</v>
      </c>
      <c r="N424" s="27" t="s">
        <v>15992</v>
      </c>
      <c r="O424" s="27" t="s">
        <v>6071</v>
      </c>
      <c r="P424" s="27">
        <v>41333</v>
      </c>
      <c r="Q424" s="41" t="s">
        <v>6420</v>
      </c>
      <c r="R424" s="27" t="s">
        <v>15993</v>
      </c>
      <c r="S424" s="27" t="s">
        <v>10663</v>
      </c>
      <c r="T424" t="s">
        <v>4394</v>
      </c>
      <c r="U424" s="41" t="s">
        <v>15523</v>
      </c>
      <c r="V424" s="3" t="s">
        <v>497</v>
      </c>
    </row>
    <row r="425" spans="1:22" ht="18" customHeight="1">
      <c r="A425" s="27">
        <v>3483</v>
      </c>
      <c r="B425" s="27">
        <v>3483</v>
      </c>
      <c r="C425" s="3">
        <v>41044</v>
      </c>
      <c r="D425" s="3">
        <v>41205</v>
      </c>
      <c r="E425" s="27" t="s">
        <v>1495</v>
      </c>
      <c r="F425" s="27" t="s">
        <v>1432</v>
      </c>
      <c r="G425" s="27" t="s">
        <v>121</v>
      </c>
      <c r="H425" s="27" t="s">
        <v>16106</v>
      </c>
      <c r="I425" s="3">
        <v>41232</v>
      </c>
      <c r="J425" s="27" t="s">
        <v>3259</v>
      </c>
      <c r="K425" s="27" t="s">
        <v>3260</v>
      </c>
      <c r="L425" s="27" t="s">
        <v>4669</v>
      </c>
      <c r="M425" s="27" t="s">
        <v>3261</v>
      </c>
      <c r="N425" s="27" t="s">
        <v>16107</v>
      </c>
      <c r="O425" s="27" t="s">
        <v>6071</v>
      </c>
      <c r="P425" s="27" t="s">
        <v>497</v>
      </c>
      <c r="Q425" s="41" t="s">
        <v>9694</v>
      </c>
      <c r="R425" s="27" t="s">
        <v>16108</v>
      </c>
      <c r="S425" s="27" t="s">
        <v>10664</v>
      </c>
      <c r="T425" t="s">
        <v>4394</v>
      </c>
      <c r="U425" s="41" t="s">
        <v>15492</v>
      </c>
      <c r="V425" s="3" t="s">
        <v>497</v>
      </c>
    </row>
    <row r="426" spans="1:22" ht="18" customHeight="1">
      <c r="A426" s="27">
        <v>3484</v>
      </c>
      <c r="B426" s="27">
        <v>3484</v>
      </c>
      <c r="C426" s="3">
        <v>41044</v>
      </c>
      <c r="D426" s="3">
        <v>41089</v>
      </c>
      <c r="E426" s="27" t="s">
        <v>1431</v>
      </c>
      <c r="F426" s="27" t="s">
        <v>1432</v>
      </c>
      <c r="G426" s="27" t="s">
        <v>121</v>
      </c>
      <c r="H426" s="27" t="s">
        <v>4308</v>
      </c>
      <c r="I426" s="3">
        <v>41087</v>
      </c>
      <c r="J426" s="27" t="s">
        <v>15328</v>
      </c>
      <c r="K426" s="27" t="s">
        <v>3262</v>
      </c>
      <c r="L426" s="27" t="s">
        <v>4669</v>
      </c>
      <c r="M426" s="27" t="s">
        <v>15329</v>
      </c>
      <c r="N426" s="27" t="s">
        <v>4409</v>
      </c>
      <c r="O426" s="27" t="s">
        <v>2115</v>
      </c>
      <c r="P426" s="3">
        <v>41087</v>
      </c>
      <c r="Q426" s="41" t="s">
        <v>497</v>
      </c>
      <c r="R426" s="27" t="s">
        <v>10665</v>
      </c>
      <c r="S426" s="27" t="s">
        <v>10666</v>
      </c>
      <c r="T426" s="41" t="s">
        <v>4394</v>
      </c>
      <c r="U426" s="41" t="s">
        <v>497</v>
      </c>
      <c r="V426" s="3" t="s">
        <v>497</v>
      </c>
    </row>
    <row r="427" spans="1:22" ht="18" customHeight="1">
      <c r="A427" s="27">
        <v>3552</v>
      </c>
      <c r="B427" s="27">
        <v>3552</v>
      </c>
      <c r="C427" s="3">
        <v>41047</v>
      </c>
      <c r="D427" s="3">
        <v>41179</v>
      </c>
      <c r="E427" s="27" t="s">
        <v>1431</v>
      </c>
      <c r="F427" s="27" t="s">
        <v>1432</v>
      </c>
      <c r="G427" s="27" t="s">
        <v>1841</v>
      </c>
      <c r="H427" s="27" t="s">
        <v>14679</v>
      </c>
      <c r="I427" s="3">
        <v>41262</v>
      </c>
      <c r="J427" s="27" t="s">
        <v>3290</v>
      </c>
      <c r="K427" s="27" t="s">
        <v>3291</v>
      </c>
      <c r="L427" s="27" t="s">
        <v>4966</v>
      </c>
      <c r="M427" s="27" t="s">
        <v>9474</v>
      </c>
      <c r="N427" s="27" t="s">
        <v>14680</v>
      </c>
      <c r="O427" s="27" t="s">
        <v>4096</v>
      </c>
      <c r="P427" s="27">
        <v>41290</v>
      </c>
      <c r="Q427" s="41" t="s">
        <v>8907</v>
      </c>
      <c r="R427" s="27" t="s">
        <v>14681</v>
      </c>
      <c r="S427" s="27" t="s">
        <v>10667</v>
      </c>
      <c r="T427" t="s">
        <v>4394</v>
      </c>
      <c r="U427" s="41" t="s">
        <v>15523</v>
      </c>
      <c r="V427" s="3" t="s">
        <v>497</v>
      </c>
    </row>
    <row r="428" spans="1:22" ht="18" customHeight="1">
      <c r="A428" s="27">
        <v>3549</v>
      </c>
      <c r="B428" s="27">
        <v>3549</v>
      </c>
      <c r="C428" s="3">
        <v>41047</v>
      </c>
      <c r="D428" s="3">
        <v>41190</v>
      </c>
      <c r="E428" s="27" t="s">
        <v>1431</v>
      </c>
      <c r="F428" s="27" t="s">
        <v>1432</v>
      </c>
      <c r="G428" s="27" t="s">
        <v>1841</v>
      </c>
      <c r="H428" s="27" t="s">
        <v>13275</v>
      </c>
      <c r="I428" s="3">
        <v>41197</v>
      </c>
      <c r="J428" s="27" t="s">
        <v>3292</v>
      </c>
      <c r="K428" s="27" t="s">
        <v>3293</v>
      </c>
      <c r="L428" s="27" t="s">
        <v>4967</v>
      </c>
      <c r="M428" s="27" t="s">
        <v>7263</v>
      </c>
      <c r="N428" s="27" t="s">
        <v>13682</v>
      </c>
      <c r="O428" s="27" t="s">
        <v>7092</v>
      </c>
      <c r="P428" s="3">
        <v>41261</v>
      </c>
      <c r="Q428" s="41" t="s">
        <v>7264</v>
      </c>
      <c r="R428" s="27" t="s">
        <v>13276</v>
      </c>
      <c r="S428" s="27" t="s">
        <v>10668</v>
      </c>
      <c r="T428" t="s">
        <v>4394</v>
      </c>
      <c r="U428" s="41" t="s">
        <v>15539</v>
      </c>
      <c r="V428" s="3" t="s">
        <v>497</v>
      </c>
    </row>
    <row r="429" spans="1:22" ht="18" customHeight="1">
      <c r="A429" s="27">
        <v>3548</v>
      </c>
      <c r="B429" s="27">
        <v>3548</v>
      </c>
      <c r="C429" s="3">
        <v>41047</v>
      </c>
      <c r="D429" s="3">
        <v>41092</v>
      </c>
      <c r="E429" s="27" t="s">
        <v>1431</v>
      </c>
      <c r="F429" s="27" t="s">
        <v>1432</v>
      </c>
      <c r="G429" s="27" t="s">
        <v>1841</v>
      </c>
      <c r="H429" s="27" t="s">
        <v>3751</v>
      </c>
      <c r="I429" s="3">
        <v>41075</v>
      </c>
      <c r="J429" s="27" t="s">
        <v>3294</v>
      </c>
      <c r="K429" s="27" t="s">
        <v>3550</v>
      </c>
      <c r="L429" s="27" t="s">
        <v>4967</v>
      </c>
      <c r="M429" s="27" t="s">
        <v>3295</v>
      </c>
      <c r="N429" s="27" t="s">
        <v>3915</v>
      </c>
      <c r="O429" s="27" t="s">
        <v>3532</v>
      </c>
      <c r="P429" s="3">
        <v>41078</v>
      </c>
      <c r="Q429" s="41" t="s">
        <v>497</v>
      </c>
      <c r="R429" s="27" t="s">
        <v>10669</v>
      </c>
      <c r="S429" s="27" t="s">
        <v>10670</v>
      </c>
      <c r="T429" s="41" t="s">
        <v>4394</v>
      </c>
      <c r="U429" t="s">
        <v>3921</v>
      </c>
      <c r="V429" s="3" t="s">
        <v>497</v>
      </c>
    </row>
    <row r="430" spans="1:22" ht="18" customHeight="1">
      <c r="A430" s="27">
        <v>3546</v>
      </c>
      <c r="B430" s="27">
        <v>3546</v>
      </c>
      <c r="C430" s="3">
        <v>41047</v>
      </c>
      <c r="D430" s="3">
        <v>41092</v>
      </c>
      <c r="E430" s="27" t="s">
        <v>1431</v>
      </c>
      <c r="F430" s="27" t="s">
        <v>1432</v>
      </c>
      <c r="G430" s="27" t="s">
        <v>1841</v>
      </c>
      <c r="H430" s="27" t="s">
        <v>3808</v>
      </c>
      <c r="I430" s="3">
        <v>41075</v>
      </c>
      <c r="J430" s="27" t="s">
        <v>3296</v>
      </c>
      <c r="K430" s="27" t="s">
        <v>3297</v>
      </c>
      <c r="L430" s="27" t="s">
        <v>4968</v>
      </c>
      <c r="M430" s="27" t="s">
        <v>3298</v>
      </c>
      <c r="N430" s="27" t="s">
        <v>3933</v>
      </c>
      <c r="O430" s="27" t="s">
        <v>1560</v>
      </c>
      <c r="P430" s="3">
        <v>41078</v>
      </c>
      <c r="Q430" s="41" t="s">
        <v>497</v>
      </c>
      <c r="R430" s="27" t="s">
        <v>10671</v>
      </c>
      <c r="S430" s="27" t="s">
        <v>10672</v>
      </c>
      <c r="T430" s="41" t="s">
        <v>4394</v>
      </c>
      <c r="U430" t="s">
        <v>3920</v>
      </c>
      <c r="V430" s="3" t="s">
        <v>497</v>
      </c>
    </row>
    <row r="431" spans="1:22" ht="18" customHeight="1">
      <c r="A431" s="27">
        <v>3530</v>
      </c>
      <c r="B431" s="27">
        <v>3530</v>
      </c>
      <c r="C431" s="3">
        <v>41047</v>
      </c>
      <c r="D431" s="3">
        <v>41177</v>
      </c>
      <c r="E431" s="27" t="s">
        <v>1431</v>
      </c>
      <c r="F431" s="27" t="s">
        <v>1432</v>
      </c>
      <c r="G431" s="27" t="s">
        <v>124</v>
      </c>
      <c r="H431" s="27" t="s">
        <v>14041</v>
      </c>
      <c r="I431" s="3">
        <v>41211</v>
      </c>
      <c r="J431" s="27" t="s">
        <v>3299</v>
      </c>
      <c r="K431" s="27" t="s">
        <v>8621</v>
      </c>
      <c r="L431" s="27" t="s">
        <v>4666</v>
      </c>
      <c r="M431" s="27" t="s">
        <v>3300</v>
      </c>
      <c r="N431" s="27" t="s">
        <v>14042</v>
      </c>
      <c r="O431" s="27" t="s">
        <v>14038</v>
      </c>
      <c r="P431" s="3">
        <v>41264</v>
      </c>
      <c r="Q431" s="41" t="s">
        <v>8622</v>
      </c>
      <c r="R431" s="27" t="s">
        <v>14043</v>
      </c>
      <c r="S431" s="27" t="s">
        <v>10673</v>
      </c>
      <c r="T431" t="s">
        <v>4394</v>
      </c>
      <c r="U431" s="41" t="s">
        <v>15540</v>
      </c>
      <c r="V431" s="3" t="s">
        <v>497</v>
      </c>
    </row>
    <row r="432" spans="1:22" ht="18" customHeight="1">
      <c r="A432" s="27">
        <v>3531</v>
      </c>
      <c r="B432" s="27">
        <v>3531</v>
      </c>
      <c r="C432" s="3">
        <v>41047</v>
      </c>
      <c r="D432" s="3">
        <v>41092</v>
      </c>
      <c r="E432" s="27" t="s">
        <v>1431</v>
      </c>
      <c r="F432" s="27" t="s">
        <v>1432</v>
      </c>
      <c r="G432" s="27" t="s">
        <v>3301</v>
      </c>
      <c r="H432" s="27" t="s">
        <v>3779</v>
      </c>
      <c r="I432" s="3">
        <v>41073</v>
      </c>
      <c r="J432" s="27" t="s">
        <v>3302</v>
      </c>
      <c r="K432" s="27" t="s">
        <v>3303</v>
      </c>
      <c r="L432" s="27" t="s">
        <v>4969</v>
      </c>
      <c r="M432" s="27" t="s">
        <v>3304</v>
      </c>
      <c r="N432" s="27" t="s">
        <v>3793</v>
      </c>
      <c r="O432" s="27" t="s">
        <v>1560</v>
      </c>
      <c r="P432" s="3">
        <v>41074</v>
      </c>
      <c r="Q432" s="41" t="s">
        <v>497</v>
      </c>
      <c r="R432" s="27" t="s">
        <v>10674</v>
      </c>
      <c r="S432" s="27" t="s">
        <v>10675</v>
      </c>
      <c r="T432" s="41" t="s">
        <v>4394</v>
      </c>
      <c r="U432" t="s">
        <v>3790</v>
      </c>
      <c r="V432" s="3" t="s">
        <v>497</v>
      </c>
    </row>
    <row r="433" spans="1:22" ht="18" customHeight="1">
      <c r="A433" s="27">
        <v>3532</v>
      </c>
      <c r="B433" s="27">
        <v>3532</v>
      </c>
      <c r="C433" s="3">
        <v>41047</v>
      </c>
      <c r="D433" s="3">
        <v>41092</v>
      </c>
      <c r="E433" s="27" t="s">
        <v>1431</v>
      </c>
      <c r="F433" s="27" t="s">
        <v>1432</v>
      </c>
      <c r="G433" s="27" t="s">
        <v>3301</v>
      </c>
      <c r="H433" s="27" t="s">
        <v>3752</v>
      </c>
      <c r="I433" s="3">
        <v>41073</v>
      </c>
      <c r="J433" s="27" t="s">
        <v>3305</v>
      </c>
      <c r="K433" s="27" t="s">
        <v>3306</v>
      </c>
      <c r="L433" s="27" t="s">
        <v>4969</v>
      </c>
      <c r="M433" s="27" t="s">
        <v>3307</v>
      </c>
      <c r="N433" s="27" t="s">
        <v>3794</v>
      </c>
      <c r="O433" s="27" t="s">
        <v>1560</v>
      </c>
      <c r="P433" s="3">
        <v>41074</v>
      </c>
      <c r="Q433" s="41" t="s">
        <v>497</v>
      </c>
      <c r="R433" s="27" t="s">
        <v>10676</v>
      </c>
      <c r="S433" s="27" t="s">
        <v>10677</v>
      </c>
      <c r="T433" s="41" t="s">
        <v>4394</v>
      </c>
      <c r="U433" t="s">
        <v>3787</v>
      </c>
      <c r="V433" s="3" t="s">
        <v>497</v>
      </c>
    </row>
    <row r="434" spans="1:22" ht="18" customHeight="1">
      <c r="A434" s="27">
        <v>3539</v>
      </c>
      <c r="B434" s="27">
        <v>3539</v>
      </c>
      <c r="C434" s="3">
        <v>41047</v>
      </c>
      <c r="D434" s="3">
        <v>41092</v>
      </c>
      <c r="E434" s="27" t="s">
        <v>1431</v>
      </c>
      <c r="F434" s="27" t="s">
        <v>1432</v>
      </c>
      <c r="G434" s="27" t="s">
        <v>3308</v>
      </c>
      <c r="H434" s="27" t="s">
        <v>4309</v>
      </c>
      <c r="I434" s="3">
        <v>41082</v>
      </c>
      <c r="J434" s="27" t="s">
        <v>3309</v>
      </c>
      <c r="K434" s="27" t="s">
        <v>3310</v>
      </c>
      <c r="L434" s="27" t="s">
        <v>4970</v>
      </c>
      <c r="M434" s="27" t="s">
        <v>3311</v>
      </c>
      <c r="N434" s="27" t="s">
        <v>4310</v>
      </c>
      <c r="O434" s="27" t="s">
        <v>2577</v>
      </c>
      <c r="P434" s="3">
        <v>41089</v>
      </c>
      <c r="Q434" s="41" t="s">
        <v>497</v>
      </c>
      <c r="R434" s="27" t="s">
        <v>10678</v>
      </c>
      <c r="S434" s="27" t="s">
        <v>10679</v>
      </c>
      <c r="T434" s="41" t="s">
        <v>4394</v>
      </c>
      <c r="U434" s="27" t="s">
        <v>497</v>
      </c>
      <c r="V434" s="3" t="s">
        <v>497</v>
      </c>
    </row>
    <row r="435" spans="1:22" ht="18" customHeight="1">
      <c r="A435" s="27">
        <v>3538</v>
      </c>
      <c r="B435" s="27">
        <v>3538</v>
      </c>
      <c r="C435" s="3">
        <v>41047</v>
      </c>
      <c r="D435" s="3">
        <v>41092</v>
      </c>
      <c r="E435" s="27" t="s">
        <v>1431</v>
      </c>
      <c r="F435" s="27" t="s">
        <v>1432</v>
      </c>
      <c r="G435" s="27" t="s">
        <v>3312</v>
      </c>
      <c r="H435" s="27" t="s">
        <v>3780</v>
      </c>
      <c r="I435" s="3">
        <v>41075</v>
      </c>
      <c r="J435" s="27" t="s">
        <v>3313</v>
      </c>
      <c r="K435" s="27" t="s">
        <v>3314</v>
      </c>
      <c r="L435" s="27" t="s">
        <v>4971</v>
      </c>
      <c r="M435" s="27" t="s">
        <v>3315</v>
      </c>
      <c r="N435" s="27" t="s">
        <v>3934</v>
      </c>
      <c r="O435" s="27" t="s">
        <v>1449</v>
      </c>
      <c r="P435" s="3">
        <v>41075</v>
      </c>
      <c r="Q435" s="41" t="s">
        <v>497</v>
      </c>
      <c r="R435" s="27" t="s">
        <v>10680</v>
      </c>
      <c r="S435" s="27" t="s">
        <v>10681</v>
      </c>
      <c r="T435" s="41" t="s">
        <v>4394</v>
      </c>
      <c r="U435" t="s">
        <v>3917</v>
      </c>
      <c r="V435" s="3" t="s">
        <v>497</v>
      </c>
    </row>
    <row r="436" spans="1:22" ht="18" customHeight="1">
      <c r="A436" s="27">
        <v>3537</v>
      </c>
      <c r="B436" s="27">
        <v>3537</v>
      </c>
      <c r="C436" s="3">
        <v>41047</v>
      </c>
      <c r="D436" s="3">
        <v>41092</v>
      </c>
      <c r="E436" s="27" t="s">
        <v>1431</v>
      </c>
      <c r="F436" s="27" t="s">
        <v>1432</v>
      </c>
      <c r="G436" s="27" t="s">
        <v>3312</v>
      </c>
      <c r="H436" s="27" t="s">
        <v>5595</v>
      </c>
      <c r="I436" s="3">
        <v>41142</v>
      </c>
      <c r="J436" s="27" t="s">
        <v>3316</v>
      </c>
      <c r="K436" s="27" t="s">
        <v>3317</v>
      </c>
      <c r="L436" s="27" t="s">
        <v>4971</v>
      </c>
      <c r="M436" s="27" t="s">
        <v>3318</v>
      </c>
      <c r="N436" s="27" t="s">
        <v>6713</v>
      </c>
      <c r="O436" s="27" t="s">
        <v>6080</v>
      </c>
      <c r="P436" s="3">
        <v>41142</v>
      </c>
      <c r="Q436" s="41" t="s">
        <v>497</v>
      </c>
      <c r="R436" s="27" t="s">
        <v>10682</v>
      </c>
      <c r="S436" s="27" t="s">
        <v>10683</v>
      </c>
      <c r="T436" s="41" t="s">
        <v>4394</v>
      </c>
      <c r="U436" t="s">
        <v>4589</v>
      </c>
      <c r="V436" s="3" t="s">
        <v>497</v>
      </c>
    </row>
    <row r="437" spans="1:22" ht="18" customHeight="1">
      <c r="A437" s="27">
        <v>3536</v>
      </c>
      <c r="B437" s="27">
        <v>3536</v>
      </c>
      <c r="C437" s="3">
        <v>41047</v>
      </c>
      <c r="D437" s="3">
        <v>41092</v>
      </c>
      <c r="E437" s="27" t="s">
        <v>1431</v>
      </c>
      <c r="F437" s="27" t="s">
        <v>1432</v>
      </c>
      <c r="G437" s="27" t="s">
        <v>2072</v>
      </c>
      <c r="H437" s="27" t="s">
        <v>4561</v>
      </c>
      <c r="I437" s="3">
        <v>41107</v>
      </c>
      <c r="J437" s="27" t="s">
        <v>3319</v>
      </c>
      <c r="K437" s="27" t="s">
        <v>3320</v>
      </c>
      <c r="L437" s="27" t="s">
        <v>4825</v>
      </c>
      <c r="M437" s="27" t="s">
        <v>3321</v>
      </c>
      <c r="N437" s="27" t="s">
        <v>5515</v>
      </c>
      <c r="O437" s="27" t="s">
        <v>5492</v>
      </c>
      <c r="P437" s="3">
        <v>41108</v>
      </c>
      <c r="Q437" s="41" t="s">
        <v>3540</v>
      </c>
      <c r="R437" s="27" t="s">
        <v>10684</v>
      </c>
      <c r="S437" s="27" t="s">
        <v>10685</v>
      </c>
      <c r="T437" t="s">
        <v>4394</v>
      </c>
      <c r="U437" s="27" t="s">
        <v>497</v>
      </c>
      <c r="V437" s="3" t="s">
        <v>497</v>
      </c>
    </row>
    <row r="438" spans="1:22" ht="18" customHeight="1">
      <c r="A438" s="27">
        <v>3535</v>
      </c>
      <c r="B438" s="27">
        <v>3535</v>
      </c>
      <c r="C438" s="3">
        <v>41047</v>
      </c>
      <c r="D438" s="3">
        <v>41092</v>
      </c>
      <c r="E438" s="27" t="s">
        <v>1431</v>
      </c>
      <c r="F438" s="27" t="s">
        <v>1432</v>
      </c>
      <c r="G438" s="27" t="s">
        <v>2072</v>
      </c>
      <c r="H438" s="27" t="s">
        <v>4562</v>
      </c>
      <c r="I438" s="3">
        <v>41100</v>
      </c>
      <c r="J438" s="27" t="s">
        <v>3322</v>
      </c>
      <c r="K438" s="27" t="s">
        <v>15330</v>
      </c>
      <c r="L438" s="27" t="s">
        <v>4825</v>
      </c>
      <c r="M438" s="27" t="s">
        <v>3323</v>
      </c>
      <c r="N438" s="27" t="s">
        <v>5145</v>
      </c>
      <c r="O438" s="27" t="s">
        <v>5146</v>
      </c>
      <c r="P438" s="3">
        <v>41101</v>
      </c>
      <c r="Q438" s="41" t="s">
        <v>497</v>
      </c>
      <c r="R438" s="27" t="s">
        <v>10686</v>
      </c>
      <c r="S438" s="27" t="s">
        <v>10687</v>
      </c>
      <c r="T438" s="41" t="s">
        <v>4394</v>
      </c>
      <c r="U438" s="27" t="s">
        <v>497</v>
      </c>
      <c r="V438" s="3" t="s">
        <v>497</v>
      </c>
    </row>
    <row r="439" spans="1:22" ht="18" customHeight="1">
      <c r="A439" s="27">
        <v>3534</v>
      </c>
      <c r="B439" s="27">
        <v>3534</v>
      </c>
      <c r="C439" s="3">
        <v>41047</v>
      </c>
      <c r="D439" s="3">
        <v>41092</v>
      </c>
      <c r="E439" s="27" t="s">
        <v>1431</v>
      </c>
      <c r="F439" s="27" t="s">
        <v>1432</v>
      </c>
      <c r="G439" s="27" t="s">
        <v>2072</v>
      </c>
      <c r="H439" s="27" t="s">
        <v>4311</v>
      </c>
      <c r="I439" s="3">
        <v>41087</v>
      </c>
      <c r="J439" s="27" t="s">
        <v>3324</v>
      </c>
      <c r="K439" s="27" t="s">
        <v>3325</v>
      </c>
      <c r="L439" s="27" t="s">
        <v>4825</v>
      </c>
      <c r="M439" s="27" t="s">
        <v>3326</v>
      </c>
      <c r="N439" s="27" t="s">
        <v>4461</v>
      </c>
      <c r="O439" s="27" t="s">
        <v>4462</v>
      </c>
      <c r="P439" s="3">
        <v>41087</v>
      </c>
      <c r="Q439" s="41" t="s">
        <v>497</v>
      </c>
      <c r="R439" s="27" t="s">
        <v>10688</v>
      </c>
      <c r="S439" s="27" t="s">
        <v>10689</v>
      </c>
      <c r="T439" s="41" t="s">
        <v>4394</v>
      </c>
      <c r="U439" t="s">
        <v>4445</v>
      </c>
      <c r="V439" s="3" t="s">
        <v>497</v>
      </c>
    </row>
    <row r="440" spans="1:22" ht="18" customHeight="1">
      <c r="A440" s="27">
        <v>3533</v>
      </c>
      <c r="B440" s="27">
        <v>3533</v>
      </c>
      <c r="C440" s="3">
        <v>41047</v>
      </c>
      <c r="D440" s="3">
        <v>41092</v>
      </c>
      <c r="E440" s="27" t="s">
        <v>1431</v>
      </c>
      <c r="F440" s="27" t="s">
        <v>1432</v>
      </c>
      <c r="G440" s="27" t="s">
        <v>3301</v>
      </c>
      <c r="H440" s="27" t="s">
        <v>3795</v>
      </c>
      <c r="I440" s="3">
        <v>41073</v>
      </c>
      <c r="J440" s="27" t="s">
        <v>3327</v>
      </c>
      <c r="K440" s="27" t="s">
        <v>15814</v>
      </c>
      <c r="L440" s="27" t="s">
        <v>4969</v>
      </c>
      <c r="M440" s="27" t="s">
        <v>3328</v>
      </c>
      <c r="N440" s="27" t="s">
        <v>3796</v>
      </c>
      <c r="O440" s="27" t="s">
        <v>3532</v>
      </c>
      <c r="P440" s="3">
        <v>41074</v>
      </c>
      <c r="Q440" s="41" t="s">
        <v>497</v>
      </c>
      <c r="R440" s="27" t="s">
        <v>10690</v>
      </c>
      <c r="S440" s="27" t="s">
        <v>10691</v>
      </c>
      <c r="T440" s="41" t="s">
        <v>4394</v>
      </c>
      <c r="U440" t="s">
        <v>3791</v>
      </c>
      <c r="V440" s="3" t="s">
        <v>497</v>
      </c>
    </row>
    <row r="441" spans="1:22" ht="18" customHeight="1">
      <c r="A441" s="27">
        <v>3540</v>
      </c>
      <c r="B441" s="27">
        <v>3540</v>
      </c>
      <c r="C441" s="3">
        <v>41047</v>
      </c>
      <c r="D441" s="3">
        <v>41116</v>
      </c>
      <c r="E441" s="27" t="s">
        <v>1431</v>
      </c>
      <c r="F441" s="27" t="s">
        <v>1432</v>
      </c>
      <c r="G441" s="27" t="s">
        <v>3308</v>
      </c>
      <c r="H441" s="27" t="s">
        <v>6252</v>
      </c>
      <c r="I441" s="3">
        <v>41130</v>
      </c>
      <c r="J441" s="27" t="s">
        <v>3329</v>
      </c>
      <c r="K441" s="27" t="s">
        <v>3330</v>
      </c>
      <c r="L441" s="27" t="s">
        <v>4970</v>
      </c>
      <c r="M441" s="27" t="s">
        <v>3331</v>
      </c>
      <c r="N441" s="27" t="s">
        <v>6421</v>
      </c>
      <c r="O441" s="27" t="s">
        <v>1492</v>
      </c>
      <c r="P441" s="3">
        <v>41130</v>
      </c>
      <c r="Q441" s="27" t="s">
        <v>4312</v>
      </c>
      <c r="R441" s="27" t="s">
        <v>10692</v>
      </c>
      <c r="S441" s="27" t="s">
        <v>10693</v>
      </c>
      <c r="T441" t="s">
        <v>4394</v>
      </c>
      <c r="U441" s="27" t="s">
        <v>497</v>
      </c>
      <c r="V441" s="3" t="s">
        <v>497</v>
      </c>
    </row>
    <row r="442" spans="1:22" ht="18" customHeight="1">
      <c r="A442" s="27">
        <v>3541</v>
      </c>
      <c r="B442" s="27">
        <v>3541</v>
      </c>
      <c r="C442" s="3">
        <v>41047</v>
      </c>
      <c r="D442" s="3">
        <v>41179</v>
      </c>
      <c r="E442" s="27" t="s">
        <v>1431</v>
      </c>
      <c r="F442" s="27" t="s">
        <v>1432</v>
      </c>
      <c r="G442" s="27" t="s">
        <v>3332</v>
      </c>
      <c r="H442" s="27" t="s">
        <v>13277</v>
      </c>
      <c r="I442" s="3">
        <v>41169</v>
      </c>
      <c r="J442" s="27" t="s">
        <v>3333</v>
      </c>
      <c r="K442" s="27" t="s">
        <v>3334</v>
      </c>
      <c r="L442" s="27" t="s">
        <v>4972</v>
      </c>
      <c r="M442" s="27" t="s">
        <v>3335</v>
      </c>
      <c r="N442" s="27" t="s">
        <v>13683</v>
      </c>
      <c r="O442" s="27" t="s">
        <v>12446</v>
      </c>
      <c r="P442" s="3">
        <v>41261</v>
      </c>
      <c r="Q442" s="41" t="s">
        <v>6958</v>
      </c>
      <c r="R442" s="27" t="s">
        <v>13278</v>
      </c>
      <c r="S442" s="27" t="s">
        <v>10694</v>
      </c>
      <c r="T442" t="s">
        <v>4394</v>
      </c>
      <c r="U442" s="41" t="s">
        <v>15492</v>
      </c>
      <c r="V442" s="3" t="s">
        <v>497</v>
      </c>
    </row>
    <row r="443" spans="1:22" ht="18" customHeight="1">
      <c r="A443" s="27">
        <v>3542</v>
      </c>
      <c r="B443" s="27">
        <v>3542</v>
      </c>
      <c r="C443" s="3">
        <v>41047</v>
      </c>
      <c r="D443" s="3">
        <v>41092</v>
      </c>
      <c r="E443" s="27" t="s">
        <v>1431</v>
      </c>
      <c r="F443" s="27" t="s">
        <v>1432</v>
      </c>
      <c r="G443" s="27" t="s">
        <v>1841</v>
      </c>
      <c r="H443" s="27" t="s">
        <v>3809</v>
      </c>
      <c r="I443" s="3">
        <v>41079</v>
      </c>
      <c r="J443" s="27" t="s">
        <v>3336</v>
      </c>
      <c r="K443" s="27" t="s">
        <v>3337</v>
      </c>
      <c r="L443" s="27" t="s">
        <v>4973</v>
      </c>
      <c r="M443" s="27" t="s">
        <v>3338</v>
      </c>
      <c r="N443" s="27" t="s">
        <v>4116</v>
      </c>
      <c r="O443" s="27" t="s">
        <v>1560</v>
      </c>
      <c r="P443" s="3">
        <v>41079</v>
      </c>
      <c r="Q443" s="41" t="s">
        <v>497</v>
      </c>
      <c r="R443" s="27" t="s">
        <v>10695</v>
      </c>
      <c r="S443" s="27" t="s">
        <v>10696</v>
      </c>
      <c r="T443" s="41" t="s">
        <v>4394</v>
      </c>
      <c r="U443" t="s">
        <v>4100</v>
      </c>
      <c r="V443" s="3" t="s">
        <v>497</v>
      </c>
    </row>
    <row r="444" spans="1:22" ht="18" customHeight="1">
      <c r="A444" s="27">
        <v>3543</v>
      </c>
      <c r="B444" s="27">
        <v>3543</v>
      </c>
      <c r="C444" s="3">
        <v>41047</v>
      </c>
      <c r="D444" s="3">
        <v>41142</v>
      </c>
      <c r="E444" s="27" t="s">
        <v>1431</v>
      </c>
      <c r="F444" s="27" t="s">
        <v>1432</v>
      </c>
      <c r="G444" s="27" t="s">
        <v>1841</v>
      </c>
      <c r="H444" s="27" t="s">
        <v>3753</v>
      </c>
      <c r="I444" s="3">
        <v>41142</v>
      </c>
      <c r="J444" s="27" t="s">
        <v>3339</v>
      </c>
      <c r="K444" s="27" t="s">
        <v>3340</v>
      </c>
      <c r="L444" s="27" t="s">
        <v>4974</v>
      </c>
      <c r="M444" s="27" t="s">
        <v>3341</v>
      </c>
      <c r="N444" s="27" t="s">
        <v>9059</v>
      </c>
      <c r="O444" s="27" t="s">
        <v>6904</v>
      </c>
      <c r="P444" s="3">
        <v>41144</v>
      </c>
      <c r="Q444" s="27" t="s">
        <v>6253</v>
      </c>
      <c r="R444" s="27" t="s">
        <v>10697</v>
      </c>
      <c r="S444" s="27" t="s">
        <v>10698</v>
      </c>
      <c r="T444" t="s">
        <v>15449</v>
      </c>
      <c r="U444" s="27" t="s">
        <v>497</v>
      </c>
      <c r="V444" s="3" t="s">
        <v>497</v>
      </c>
    </row>
    <row r="445" spans="1:22" ht="18" customHeight="1">
      <c r="A445" s="27">
        <v>3520</v>
      </c>
      <c r="B445" s="27">
        <v>3520</v>
      </c>
      <c r="C445" s="3">
        <v>41047</v>
      </c>
      <c r="D445" s="3">
        <v>41182</v>
      </c>
      <c r="E445" s="27" t="s">
        <v>1431</v>
      </c>
      <c r="F445" s="27" t="s">
        <v>1432</v>
      </c>
      <c r="G445" s="27" t="s">
        <v>3177</v>
      </c>
      <c r="H445" s="27" t="s">
        <v>9434</v>
      </c>
      <c r="I445" s="3">
        <v>41197</v>
      </c>
      <c r="J445" s="27" t="s">
        <v>3342</v>
      </c>
      <c r="K445" s="27" t="s">
        <v>3343</v>
      </c>
      <c r="L445" s="27" t="s">
        <v>4975</v>
      </c>
      <c r="M445" s="27" t="s">
        <v>7265</v>
      </c>
      <c r="N445" s="27" t="s">
        <v>9435</v>
      </c>
      <c r="O445" s="27" t="s">
        <v>7857</v>
      </c>
      <c r="P445" s="3">
        <v>41212</v>
      </c>
      <c r="Q445" s="41" t="s">
        <v>7266</v>
      </c>
      <c r="R445" s="27" t="s">
        <v>10699</v>
      </c>
      <c r="S445" s="27" t="s">
        <v>10700</v>
      </c>
      <c r="T445" t="s">
        <v>15449</v>
      </c>
      <c r="U445" t="s">
        <v>15541</v>
      </c>
      <c r="V445" s="3" t="s">
        <v>497</v>
      </c>
    </row>
    <row r="446" spans="1:22" ht="18" customHeight="1">
      <c r="A446" s="27">
        <v>3523</v>
      </c>
      <c r="B446" s="27">
        <v>3523</v>
      </c>
      <c r="C446" s="3">
        <v>41047</v>
      </c>
      <c r="D446" s="3">
        <v>41182</v>
      </c>
      <c r="E446" s="27" t="s">
        <v>1431</v>
      </c>
      <c r="F446" s="27" t="s">
        <v>1432</v>
      </c>
      <c r="G446" s="27" t="s">
        <v>3177</v>
      </c>
      <c r="H446" s="27" t="s">
        <v>9475</v>
      </c>
      <c r="I446" s="3">
        <v>41197</v>
      </c>
      <c r="J446" s="27" t="s">
        <v>3344</v>
      </c>
      <c r="K446" s="27" t="s">
        <v>3345</v>
      </c>
      <c r="L446" s="27" t="s">
        <v>4952</v>
      </c>
      <c r="M446" s="27" t="s">
        <v>7267</v>
      </c>
      <c r="N446" s="27" t="s">
        <v>9476</v>
      </c>
      <c r="O446" s="27" t="s">
        <v>497</v>
      </c>
      <c r="P446" s="3">
        <v>41222</v>
      </c>
      <c r="Q446" s="41" t="s">
        <v>7268</v>
      </c>
      <c r="R446" s="27" t="s">
        <v>10701</v>
      </c>
      <c r="S446" s="27" t="s">
        <v>10702</v>
      </c>
      <c r="T446" t="s">
        <v>15449</v>
      </c>
      <c r="U446" s="27" t="s">
        <v>497</v>
      </c>
      <c r="V446" s="3" t="s">
        <v>497</v>
      </c>
    </row>
    <row r="447" spans="1:22" ht="18" customHeight="1">
      <c r="A447" s="27">
        <v>3522</v>
      </c>
      <c r="B447" s="27">
        <v>3522</v>
      </c>
      <c r="C447" s="3">
        <v>41047</v>
      </c>
      <c r="D447" s="3">
        <v>41182</v>
      </c>
      <c r="E447" s="27" t="s">
        <v>1431</v>
      </c>
      <c r="F447" s="27" t="s">
        <v>1432</v>
      </c>
      <c r="G447" s="27" t="s">
        <v>3177</v>
      </c>
      <c r="H447" s="27" t="s">
        <v>9375</v>
      </c>
      <c r="I447" s="3">
        <v>41197</v>
      </c>
      <c r="J447" s="27" t="s">
        <v>3347</v>
      </c>
      <c r="K447" s="27" t="s">
        <v>3348</v>
      </c>
      <c r="L447" s="27" t="s">
        <v>4976</v>
      </c>
      <c r="M447" s="27" t="s">
        <v>7269</v>
      </c>
      <c r="N447" s="27" t="s">
        <v>9422</v>
      </c>
      <c r="O447" s="27" t="s">
        <v>8977</v>
      </c>
      <c r="P447" s="3">
        <v>41211</v>
      </c>
      <c r="Q447" s="41" t="s">
        <v>7270</v>
      </c>
      <c r="R447" s="27" t="s">
        <v>10703</v>
      </c>
      <c r="S447" s="27" t="s">
        <v>10704</v>
      </c>
      <c r="T447" t="s">
        <v>4394</v>
      </c>
      <c r="U447" s="27" t="s">
        <v>497</v>
      </c>
      <c r="V447" s="3" t="s">
        <v>497</v>
      </c>
    </row>
    <row r="448" spans="1:22" ht="18" customHeight="1">
      <c r="A448" s="27">
        <v>3524</v>
      </c>
      <c r="B448" s="27">
        <v>3524</v>
      </c>
      <c r="C448" s="3">
        <v>41047</v>
      </c>
      <c r="D448" s="3">
        <v>41213</v>
      </c>
      <c r="E448" s="27" t="s">
        <v>1431</v>
      </c>
      <c r="F448" s="27" t="s">
        <v>1432</v>
      </c>
      <c r="G448" s="27" t="s">
        <v>3177</v>
      </c>
      <c r="H448" s="27" t="s">
        <v>9477</v>
      </c>
      <c r="I448" s="3">
        <v>41197</v>
      </c>
      <c r="J448" s="27" t="s">
        <v>3349</v>
      </c>
      <c r="K448" s="27" t="s">
        <v>7271</v>
      </c>
      <c r="L448" s="27" t="s">
        <v>4977</v>
      </c>
      <c r="M448" s="27" t="s">
        <v>3346</v>
      </c>
      <c r="N448" s="27" t="s">
        <v>9645</v>
      </c>
      <c r="O448" s="27" t="s">
        <v>7857</v>
      </c>
      <c r="P448" s="3">
        <v>41222</v>
      </c>
      <c r="Q448" s="41" t="s">
        <v>7272</v>
      </c>
      <c r="R448" s="27" t="s">
        <v>10705</v>
      </c>
      <c r="S448" s="27" t="s">
        <v>10706</v>
      </c>
      <c r="T448" t="s">
        <v>4394</v>
      </c>
      <c r="U448" t="s">
        <v>15542</v>
      </c>
      <c r="V448" s="3" t="s">
        <v>497</v>
      </c>
    </row>
    <row r="449" spans="1:22" ht="18" customHeight="1">
      <c r="A449" s="27">
        <v>3525</v>
      </c>
      <c r="B449" s="27">
        <v>3525</v>
      </c>
      <c r="C449" s="3">
        <v>41047</v>
      </c>
      <c r="D449" s="3">
        <v>41182</v>
      </c>
      <c r="E449" s="27" t="s">
        <v>1431</v>
      </c>
      <c r="F449" s="27" t="s">
        <v>1432</v>
      </c>
      <c r="G449" s="27" t="s">
        <v>3177</v>
      </c>
      <c r="H449" s="27" t="s">
        <v>9436</v>
      </c>
      <c r="I449" s="3">
        <v>41197</v>
      </c>
      <c r="J449" s="27" t="s">
        <v>3350</v>
      </c>
      <c r="K449" s="27" t="s">
        <v>3351</v>
      </c>
      <c r="L449" s="27" t="s">
        <v>4978</v>
      </c>
      <c r="M449" s="27" t="s">
        <v>7273</v>
      </c>
      <c r="N449" s="27" t="s">
        <v>9437</v>
      </c>
      <c r="O449" s="27" t="s">
        <v>497</v>
      </c>
      <c r="P449" s="3">
        <v>41212</v>
      </c>
      <c r="Q449" s="41" t="s">
        <v>7274</v>
      </c>
      <c r="R449" s="27" t="s">
        <v>10707</v>
      </c>
      <c r="S449" s="27" t="s">
        <v>10708</v>
      </c>
      <c r="T449" t="s">
        <v>4394</v>
      </c>
      <c r="U449" t="s">
        <v>4100</v>
      </c>
      <c r="V449" s="3" t="s">
        <v>497</v>
      </c>
    </row>
    <row r="450" spans="1:22" ht="18" customHeight="1">
      <c r="A450" s="27">
        <v>3526</v>
      </c>
      <c r="B450" s="27">
        <v>3526</v>
      </c>
      <c r="C450" s="3">
        <v>41047</v>
      </c>
      <c r="D450" s="3">
        <v>41182</v>
      </c>
      <c r="E450" s="27" t="s">
        <v>1431</v>
      </c>
      <c r="F450" s="27" t="s">
        <v>1432</v>
      </c>
      <c r="G450" s="27" t="s">
        <v>3177</v>
      </c>
      <c r="H450" s="27" t="s">
        <v>9438</v>
      </c>
      <c r="I450" s="3">
        <v>41197</v>
      </c>
      <c r="J450" s="27" t="s">
        <v>3352</v>
      </c>
      <c r="K450" s="27" t="s">
        <v>15815</v>
      </c>
      <c r="L450" s="27" t="s">
        <v>4979</v>
      </c>
      <c r="M450" s="27" t="s">
        <v>7275</v>
      </c>
      <c r="N450" s="27" t="s">
        <v>9478</v>
      </c>
      <c r="O450" s="27" t="s">
        <v>7857</v>
      </c>
      <c r="P450" s="3">
        <v>41213</v>
      </c>
      <c r="Q450" s="41" t="s">
        <v>7276</v>
      </c>
      <c r="R450" s="27" t="s">
        <v>10709</v>
      </c>
      <c r="S450" s="27" t="s">
        <v>10710</v>
      </c>
      <c r="T450" t="s">
        <v>15449</v>
      </c>
      <c r="U450" t="s">
        <v>15543</v>
      </c>
      <c r="V450" s="3" t="s">
        <v>497</v>
      </c>
    </row>
    <row r="451" spans="1:22" ht="18" customHeight="1">
      <c r="A451" s="27">
        <v>3527</v>
      </c>
      <c r="B451" s="27">
        <v>3527</v>
      </c>
      <c r="C451" s="3">
        <v>41047</v>
      </c>
      <c r="D451" s="3">
        <v>41125</v>
      </c>
      <c r="E451" s="27" t="s">
        <v>1431</v>
      </c>
      <c r="F451" s="27" t="s">
        <v>1432</v>
      </c>
      <c r="G451" s="27" t="s">
        <v>3353</v>
      </c>
      <c r="H451" s="27" t="s">
        <v>9723</v>
      </c>
      <c r="I451" s="3">
        <v>41178</v>
      </c>
      <c r="J451" s="27" t="s">
        <v>3354</v>
      </c>
      <c r="K451" s="27" t="s">
        <v>3355</v>
      </c>
      <c r="L451" s="27" t="s">
        <v>4980</v>
      </c>
      <c r="M451" s="27" t="s">
        <v>3356</v>
      </c>
      <c r="N451" s="27" t="s">
        <v>9724</v>
      </c>
      <c r="O451" s="27" t="s">
        <v>7857</v>
      </c>
      <c r="P451" s="3">
        <v>41225</v>
      </c>
      <c r="Q451" s="41" t="s">
        <v>4981</v>
      </c>
      <c r="R451" s="27" t="s">
        <v>10711</v>
      </c>
      <c r="S451" s="27" t="s">
        <v>10712</v>
      </c>
      <c r="T451" t="s">
        <v>4394</v>
      </c>
      <c r="U451" t="s">
        <v>15544</v>
      </c>
      <c r="V451" s="3" t="s">
        <v>497</v>
      </c>
    </row>
    <row r="452" spans="1:22" ht="18" customHeight="1">
      <c r="A452" s="27">
        <v>3528</v>
      </c>
      <c r="B452" s="27">
        <v>3528</v>
      </c>
      <c r="C452" s="3">
        <v>41047</v>
      </c>
      <c r="D452" s="3">
        <v>41092</v>
      </c>
      <c r="E452" s="27" t="s">
        <v>1440</v>
      </c>
      <c r="F452" s="27" t="s">
        <v>1432</v>
      </c>
      <c r="G452" s="27" t="s">
        <v>3353</v>
      </c>
      <c r="H452" s="27" t="s">
        <v>497</v>
      </c>
      <c r="I452" s="27" t="s">
        <v>497</v>
      </c>
      <c r="J452" s="27" t="s">
        <v>3357</v>
      </c>
      <c r="K452" s="27" t="s">
        <v>3358</v>
      </c>
      <c r="L452" s="27" t="s">
        <v>4980</v>
      </c>
      <c r="M452" s="27" t="s">
        <v>3359</v>
      </c>
      <c r="N452" s="27" t="s">
        <v>497</v>
      </c>
      <c r="O452" s="27" t="s">
        <v>497</v>
      </c>
      <c r="P452" s="27" t="s">
        <v>497</v>
      </c>
      <c r="Q452" s="41" t="s">
        <v>3541</v>
      </c>
      <c r="R452" s="27" t="s">
        <v>497</v>
      </c>
      <c r="S452" s="27" t="s">
        <v>10713</v>
      </c>
      <c r="T452" t="s">
        <v>15449</v>
      </c>
      <c r="U452" s="41" t="s">
        <v>497</v>
      </c>
      <c r="V452" s="3" t="s">
        <v>497</v>
      </c>
    </row>
    <row r="453" spans="1:22" ht="18" customHeight="1">
      <c r="A453" s="27">
        <v>3529</v>
      </c>
      <c r="B453" s="27">
        <v>3529</v>
      </c>
      <c r="C453" s="3">
        <v>41047</v>
      </c>
      <c r="D453" s="3">
        <v>41092</v>
      </c>
      <c r="E453" s="27" t="s">
        <v>1440</v>
      </c>
      <c r="F453" s="27" t="s">
        <v>1432</v>
      </c>
      <c r="G453" s="27" t="s">
        <v>124</v>
      </c>
      <c r="H453" s="27" t="s">
        <v>497</v>
      </c>
      <c r="I453" s="27" t="s">
        <v>497</v>
      </c>
      <c r="J453" s="27" t="s">
        <v>3360</v>
      </c>
      <c r="K453" s="27" t="s">
        <v>3361</v>
      </c>
      <c r="L453" s="27" t="s">
        <v>4666</v>
      </c>
      <c r="M453" s="27" t="s">
        <v>3362</v>
      </c>
      <c r="N453" s="27" t="s">
        <v>497</v>
      </c>
      <c r="O453" s="27" t="s">
        <v>497</v>
      </c>
      <c r="P453" s="27" t="s">
        <v>497</v>
      </c>
      <c r="Q453" s="41" t="s">
        <v>3542</v>
      </c>
      <c r="R453" s="27" t="s">
        <v>497</v>
      </c>
      <c r="S453" s="27" t="s">
        <v>10714</v>
      </c>
      <c r="T453" t="s">
        <v>15449</v>
      </c>
      <c r="U453" s="41" t="s">
        <v>497</v>
      </c>
      <c r="V453" s="3" t="s">
        <v>497</v>
      </c>
    </row>
    <row r="454" spans="1:22" ht="18" customHeight="1">
      <c r="A454" s="27">
        <v>3545</v>
      </c>
      <c r="B454" s="27">
        <v>3545</v>
      </c>
      <c r="C454" s="3">
        <v>41047</v>
      </c>
      <c r="D454" s="3">
        <v>41092</v>
      </c>
      <c r="E454" s="27" t="s">
        <v>1431</v>
      </c>
      <c r="F454" s="27" t="s">
        <v>1432</v>
      </c>
      <c r="G454" s="27" t="s">
        <v>1841</v>
      </c>
      <c r="H454" s="27" t="s">
        <v>3935</v>
      </c>
      <c r="I454" s="3">
        <v>41080</v>
      </c>
      <c r="J454" s="27" t="s">
        <v>3363</v>
      </c>
      <c r="K454" s="27" t="s">
        <v>3364</v>
      </c>
      <c r="L454" s="27" t="s">
        <v>4982</v>
      </c>
      <c r="M454" s="27" t="s">
        <v>3365</v>
      </c>
      <c r="N454" s="27" t="s">
        <v>4117</v>
      </c>
      <c r="O454" s="27" t="s">
        <v>1456</v>
      </c>
      <c r="P454" s="3">
        <v>41080</v>
      </c>
      <c r="Q454" s="41" t="s">
        <v>497</v>
      </c>
      <c r="R454" s="27" t="s">
        <v>10715</v>
      </c>
      <c r="S454" s="27" t="s">
        <v>10716</v>
      </c>
      <c r="T454" s="41" t="s">
        <v>4394</v>
      </c>
      <c r="U454" t="s">
        <v>4148</v>
      </c>
      <c r="V454" s="3" t="s">
        <v>497</v>
      </c>
    </row>
    <row r="455" spans="1:22" ht="18" customHeight="1">
      <c r="A455" s="27">
        <v>3565</v>
      </c>
      <c r="B455" s="27">
        <v>3565</v>
      </c>
      <c r="C455" s="3">
        <v>41051</v>
      </c>
      <c r="D455" s="3">
        <v>41096</v>
      </c>
      <c r="E455" s="27" t="s">
        <v>1431</v>
      </c>
      <c r="F455" s="27" t="s">
        <v>1432</v>
      </c>
      <c r="G455" s="27" t="s">
        <v>3543</v>
      </c>
      <c r="H455" s="27" t="s">
        <v>4983</v>
      </c>
      <c r="I455" s="3">
        <v>41095</v>
      </c>
      <c r="J455" s="27" t="s">
        <v>3420</v>
      </c>
      <c r="K455" s="27" t="s">
        <v>3421</v>
      </c>
      <c r="L455" s="27">
        <v>37330000</v>
      </c>
      <c r="M455" s="27" t="s">
        <v>3422</v>
      </c>
      <c r="N455" s="27" t="s">
        <v>5147</v>
      </c>
      <c r="O455" s="27" t="s">
        <v>1456</v>
      </c>
      <c r="P455" s="3">
        <v>41095</v>
      </c>
      <c r="Q455" s="41" t="s">
        <v>497</v>
      </c>
      <c r="R455" s="27" t="s">
        <v>10717</v>
      </c>
      <c r="S455" s="27" t="s">
        <v>10718</v>
      </c>
      <c r="T455" s="41" t="s">
        <v>4394</v>
      </c>
      <c r="U455" s="27" t="s">
        <v>497</v>
      </c>
      <c r="V455" s="3" t="s">
        <v>497</v>
      </c>
    </row>
    <row r="456" spans="1:22" ht="18" customHeight="1">
      <c r="A456" s="27">
        <v>3564</v>
      </c>
      <c r="B456" s="27">
        <v>3564</v>
      </c>
      <c r="C456" s="3">
        <v>41051</v>
      </c>
      <c r="D456" s="3">
        <v>41096</v>
      </c>
      <c r="E456" s="27" t="s">
        <v>1431</v>
      </c>
      <c r="F456" s="27" t="s">
        <v>1432</v>
      </c>
      <c r="G456" s="27" t="s">
        <v>3423</v>
      </c>
      <c r="H456" s="27" t="s">
        <v>3754</v>
      </c>
      <c r="I456" s="3">
        <v>41065</v>
      </c>
      <c r="J456" s="27" t="s">
        <v>3424</v>
      </c>
      <c r="K456" s="27" t="s">
        <v>3425</v>
      </c>
      <c r="L456" s="27" t="s">
        <v>4984</v>
      </c>
      <c r="M456" s="27" t="s">
        <v>3426</v>
      </c>
      <c r="N456" s="27" t="s">
        <v>3781</v>
      </c>
      <c r="O456" s="27" t="s">
        <v>2187</v>
      </c>
      <c r="P456" s="3">
        <v>41071</v>
      </c>
      <c r="Q456" s="41" t="s">
        <v>497</v>
      </c>
      <c r="R456" s="27" t="s">
        <v>10719</v>
      </c>
      <c r="S456" s="27" t="s">
        <v>10720</v>
      </c>
      <c r="T456" s="41" t="s">
        <v>4394</v>
      </c>
      <c r="U456" s="27" t="s">
        <v>497</v>
      </c>
      <c r="V456" s="3" t="s">
        <v>497</v>
      </c>
    </row>
    <row r="457" spans="1:22" ht="18" customHeight="1">
      <c r="A457" s="27">
        <v>3563</v>
      </c>
      <c r="B457" s="27">
        <v>3563</v>
      </c>
      <c r="C457" s="3">
        <v>41051</v>
      </c>
      <c r="D457" s="3">
        <v>41120</v>
      </c>
      <c r="E457" s="27" t="s">
        <v>1431</v>
      </c>
      <c r="F457" s="27" t="s">
        <v>1432</v>
      </c>
      <c r="G457" s="27" t="s">
        <v>3427</v>
      </c>
      <c r="H457" s="27" t="s">
        <v>15994</v>
      </c>
      <c r="I457" s="3">
        <v>41296</v>
      </c>
      <c r="J457" s="27" t="s">
        <v>13279</v>
      </c>
      <c r="K457" s="27" t="s">
        <v>6422</v>
      </c>
      <c r="L457" s="27" t="s">
        <v>5319</v>
      </c>
      <c r="M457" s="27" t="s">
        <v>6423</v>
      </c>
      <c r="N457" s="27" t="s">
        <v>15995</v>
      </c>
      <c r="O457" s="27" t="s">
        <v>5316</v>
      </c>
      <c r="P457" s="27">
        <v>41332</v>
      </c>
      <c r="Q457" s="41" t="s">
        <v>7083</v>
      </c>
      <c r="R457" s="27" t="s">
        <v>15996</v>
      </c>
      <c r="S457" s="27" t="s">
        <v>10721</v>
      </c>
      <c r="T457" t="s">
        <v>15449</v>
      </c>
      <c r="U457" s="41" t="s">
        <v>15541</v>
      </c>
      <c r="V457" s="3" t="s">
        <v>497</v>
      </c>
    </row>
    <row r="458" spans="1:22" ht="18" customHeight="1">
      <c r="A458" s="27">
        <v>3562</v>
      </c>
      <c r="B458" s="27">
        <v>3562</v>
      </c>
      <c r="C458" s="3">
        <v>41051</v>
      </c>
      <c r="D458" s="3">
        <v>41120</v>
      </c>
      <c r="E458" s="27" t="s">
        <v>1431</v>
      </c>
      <c r="F458" s="27" t="s">
        <v>1432</v>
      </c>
      <c r="G458" s="27" t="s">
        <v>3428</v>
      </c>
      <c r="H458" s="27" t="s">
        <v>6424</v>
      </c>
      <c r="I458" s="3">
        <v>41135</v>
      </c>
      <c r="J458" s="27" t="s">
        <v>3429</v>
      </c>
      <c r="K458" s="27" t="s">
        <v>4313</v>
      </c>
      <c r="L458" s="27" t="s">
        <v>4985</v>
      </c>
      <c r="M458" s="27" t="s">
        <v>3430</v>
      </c>
      <c r="N458" s="27" t="s">
        <v>6621</v>
      </c>
      <c r="O458" s="27" t="s">
        <v>497</v>
      </c>
      <c r="P458" s="3">
        <v>41137</v>
      </c>
      <c r="Q458" s="41" t="s">
        <v>497</v>
      </c>
      <c r="R458" s="27" t="s">
        <v>10722</v>
      </c>
      <c r="S458" s="27" t="s">
        <v>10723</v>
      </c>
      <c r="T458" s="41" t="s">
        <v>4394</v>
      </c>
      <c r="U458" t="s">
        <v>15474</v>
      </c>
      <c r="V458" s="3" t="s">
        <v>497</v>
      </c>
    </row>
    <row r="459" spans="1:22" ht="18" customHeight="1">
      <c r="A459" s="27">
        <v>3561</v>
      </c>
      <c r="B459" s="27">
        <v>3561</v>
      </c>
      <c r="C459" s="3">
        <v>41051</v>
      </c>
      <c r="D459" s="3">
        <v>41120</v>
      </c>
      <c r="E459" s="27" t="s">
        <v>1431</v>
      </c>
      <c r="F459" s="27" t="s">
        <v>1432</v>
      </c>
      <c r="G459" s="27" t="s">
        <v>3431</v>
      </c>
      <c r="H459" s="27" t="s">
        <v>6714</v>
      </c>
      <c r="I459" s="3">
        <v>41138</v>
      </c>
      <c r="J459" s="27" t="s">
        <v>3432</v>
      </c>
      <c r="K459" s="27" t="s">
        <v>4314</v>
      </c>
      <c r="L459" s="27" t="s">
        <v>4986</v>
      </c>
      <c r="M459" s="27" t="s">
        <v>3433</v>
      </c>
      <c r="N459" s="27" t="s">
        <v>6715</v>
      </c>
      <c r="O459" s="27" t="s">
        <v>6716</v>
      </c>
      <c r="P459" s="3">
        <v>41138</v>
      </c>
      <c r="Q459" s="41" t="s">
        <v>4227</v>
      </c>
      <c r="R459" s="27" t="s">
        <v>10724</v>
      </c>
      <c r="S459" s="27" t="s">
        <v>10725</v>
      </c>
      <c r="T459" t="s">
        <v>4394</v>
      </c>
      <c r="U459" t="s">
        <v>15545</v>
      </c>
      <c r="V459" s="3" t="s">
        <v>497</v>
      </c>
    </row>
    <row r="460" spans="1:22" ht="18" customHeight="1">
      <c r="A460" s="27">
        <v>3559</v>
      </c>
      <c r="B460" s="27">
        <v>3559</v>
      </c>
      <c r="C460" s="3">
        <v>41051</v>
      </c>
      <c r="D460" s="3">
        <v>41120</v>
      </c>
      <c r="E460" s="27" t="s">
        <v>1431</v>
      </c>
      <c r="F460" s="27" t="s">
        <v>1432</v>
      </c>
      <c r="G460" s="27" t="s">
        <v>3434</v>
      </c>
      <c r="H460" s="27" t="s">
        <v>7397</v>
      </c>
      <c r="I460" s="3">
        <v>41157</v>
      </c>
      <c r="J460" s="27" t="s">
        <v>3435</v>
      </c>
      <c r="K460" s="27" t="s">
        <v>4315</v>
      </c>
      <c r="L460" s="27">
        <v>39398000</v>
      </c>
      <c r="M460" s="27" t="s">
        <v>4316</v>
      </c>
      <c r="N460" s="27" t="s">
        <v>7634</v>
      </c>
      <c r="O460" s="27" t="s">
        <v>7389</v>
      </c>
      <c r="P460" s="3">
        <v>41157</v>
      </c>
      <c r="Q460" s="41" t="s">
        <v>4227</v>
      </c>
      <c r="R460" s="27" t="s">
        <v>10726</v>
      </c>
      <c r="S460" s="27" t="s">
        <v>10727</v>
      </c>
      <c r="T460" t="s">
        <v>4394</v>
      </c>
      <c r="U460" t="s">
        <v>15458</v>
      </c>
      <c r="V460" s="3" t="s">
        <v>497</v>
      </c>
    </row>
    <row r="461" spans="1:22" ht="18" customHeight="1">
      <c r="A461" s="27">
        <v>3558</v>
      </c>
      <c r="B461" s="27">
        <v>3558</v>
      </c>
      <c r="C461" s="3">
        <v>41051</v>
      </c>
      <c r="D461" s="3">
        <v>41120</v>
      </c>
      <c r="E461" s="27" t="s">
        <v>1431</v>
      </c>
      <c r="F461" s="27" t="s">
        <v>1432</v>
      </c>
      <c r="G461" s="27" t="s">
        <v>3436</v>
      </c>
      <c r="H461" s="27" t="s">
        <v>6622</v>
      </c>
      <c r="I461" s="3">
        <v>41135</v>
      </c>
      <c r="J461" s="27" t="s">
        <v>3437</v>
      </c>
      <c r="K461" s="27" t="s">
        <v>3438</v>
      </c>
      <c r="L461" s="27">
        <v>39718000</v>
      </c>
      <c r="M461" s="27" t="s">
        <v>4317</v>
      </c>
      <c r="N461" s="27" t="s">
        <v>6623</v>
      </c>
      <c r="O461" s="27" t="s">
        <v>2115</v>
      </c>
      <c r="P461" s="3">
        <v>41135</v>
      </c>
      <c r="Q461" s="41" t="s">
        <v>4227</v>
      </c>
      <c r="R461" s="27" t="s">
        <v>10728</v>
      </c>
      <c r="S461" s="27" t="s">
        <v>10729</v>
      </c>
      <c r="T461" t="s">
        <v>4394</v>
      </c>
      <c r="U461" s="27" t="s">
        <v>497</v>
      </c>
      <c r="V461" s="3" t="s">
        <v>497</v>
      </c>
    </row>
    <row r="462" spans="1:22" ht="18" customHeight="1">
      <c r="A462" s="27">
        <v>3557</v>
      </c>
      <c r="B462" s="27">
        <v>3557</v>
      </c>
      <c r="C462" s="3">
        <v>41051</v>
      </c>
      <c r="D462" s="3">
        <v>41096</v>
      </c>
      <c r="E462" s="27" t="s">
        <v>1431</v>
      </c>
      <c r="F462" s="27" t="s">
        <v>1432</v>
      </c>
      <c r="G462" s="27" t="s">
        <v>3439</v>
      </c>
      <c r="H462" s="27" t="s">
        <v>4471</v>
      </c>
      <c r="I462" s="3">
        <v>41088</v>
      </c>
      <c r="J462" s="27" t="s">
        <v>3440</v>
      </c>
      <c r="K462" s="27" t="s">
        <v>15816</v>
      </c>
      <c r="L462" s="27" t="s">
        <v>13957</v>
      </c>
      <c r="M462" s="27" t="s">
        <v>3441</v>
      </c>
      <c r="N462" s="27" t="s">
        <v>4472</v>
      </c>
      <c r="O462" s="27" t="s">
        <v>1981</v>
      </c>
      <c r="P462" s="3">
        <v>41088</v>
      </c>
      <c r="Q462" s="41" t="s">
        <v>497</v>
      </c>
      <c r="R462" s="27" t="s">
        <v>10730</v>
      </c>
      <c r="S462" s="27" t="s">
        <v>10731</v>
      </c>
      <c r="T462" s="41" t="s">
        <v>4394</v>
      </c>
      <c r="U462" t="s">
        <v>15546</v>
      </c>
      <c r="V462" s="3" t="s">
        <v>497</v>
      </c>
    </row>
    <row r="463" spans="1:22" ht="18" customHeight="1">
      <c r="A463" s="27">
        <v>3555</v>
      </c>
      <c r="B463" s="27">
        <v>3555</v>
      </c>
      <c r="C463" s="3">
        <v>41051</v>
      </c>
      <c r="D463" s="3">
        <v>41096</v>
      </c>
      <c r="E463" s="27" t="s">
        <v>1431</v>
      </c>
      <c r="F463" s="27" t="s">
        <v>1432</v>
      </c>
      <c r="G463" s="27" t="s">
        <v>3442</v>
      </c>
      <c r="H463" s="27" t="s">
        <v>4318</v>
      </c>
      <c r="I463" s="3">
        <v>41085</v>
      </c>
      <c r="J463" s="27" t="s">
        <v>3443</v>
      </c>
      <c r="K463" s="27" t="s">
        <v>3444</v>
      </c>
      <c r="L463" s="27" t="s">
        <v>4987</v>
      </c>
      <c r="M463" s="27" t="s">
        <v>3445</v>
      </c>
      <c r="N463" s="27" t="s">
        <v>4319</v>
      </c>
      <c r="O463" s="27" t="s">
        <v>1981</v>
      </c>
      <c r="P463" s="3">
        <v>41086</v>
      </c>
      <c r="Q463" s="41" t="s">
        <v>497</v>
      </c>
      <c r="R463" s="27" t="s">
        <v>10732</v>
      </c>
      <c r="S463" s="27" t="s">
        <v>10733</v>
      </c>
      <c r="T463" s="41" t="s">
        <v>4394</v>
      </c>
      <c r="U463" t="s">
        <v>4222</v>
      </c>
      <c r="V463" s="3" t="s">
        <v>497</v>
      </c>
    </row>
    <row r="464" spans="1:22" ht="18" customHeight="1">
      <c r="A464" s="27">
        <v>3554</v>
      </c>
      <c r="B464" s="27">
        <v>3554</v>
      </c>
      <c r="C464" s="3">
        <v>41051</v>
      </c>
      <c r="D464" s="3">
        <v>41096</v>
      </c>
      <c r="E464" s="27" t="s">
        <v>1431</v>
      </c>
      <c r="F464" s="27" t="s">
        <v>1432</v>
      </c>
      <c r="G464" s="27" t="s">
        <v>3446</v>
      </c>
      <c r="H464" s="27" t="s">
        <v>3782</v>
      </c>
      <c r="I464" s="3">
        <v>41099</v>
      </c>
      <c r="J464" s="27" t="s">
        <v>3447</v>
      </c>
      <c r="K464" s="27" t="s">
        <v>3448</v>
      </c>
      <c r="L464" s="27" t="s">
        <v>5596</v>
      </c>
      <c r="M464" s="27" t="s">
        <v>3449</v>
      </c>
      <c r="N464" s="27" t="s">
        <v>5320</v>
      </c>
      <c r="O464" s="27" t="s">
        <v>2115</v>
      </c>
      <c r="P464" s="3">
        <v>41101</v>
      </c>
      <c r="Q464" s="41" t="s">
        <v>497</v>
      </c>
      <c r="R464" s="27" t="s">
        <v>10734</v>
      </c>
      <c r="S464" s="27" t="s">
        <v>10735</v>
      </c>
      <c r="T464" s="41" t="s">
        <v>4394</v>
      </c>
      <c r="U464" t="s">
        <v>15547</v>
      </c>
      <c r="V464" s="3" t="s">
        <v>497</v>
      </c>
    </row>
    <row r="465" spans="1:22" ht="18" customHeight="1">
      <c r="A465" s="27">
        <v>3580</v>
      </c>
      <c r="B465" s="27">
        <v>3580</v>
      </c>
      <c r="C465" s="3">
        <v>41052</v>
      </c>
      <c r="D465" s="3">
        <v>41100</v>
      </c>
      <c r="E465" s="27" t="s">
        <v>1431</v>
      </c>
      <c r="F465" s="27" t="s">
        <v>1432</v>
      </c>
      <c r="G465" s="27" t="s">
        <v>3471</v>
      </c>
      <c r="H465" s="27" t="s">
        <v>5597</v>
      </c>
      <c r="I465" s="3">
        <v>41122</v>
      </c>
      <c r="J465" s="27" t="s">
        <v>3472</v>
      </c>
      <c r="K465" s="27" t="s">
        <v>5321</v>
      </c>
      <c r="L465" s="27" t="s">
        <v>4988</v>
      </c>
      <c r="M465" s="27" t="s">
        <v>3473</v>
      </c>
      <c r="N465" s="27" t="s">
        <v>6114</v>
      </c>
      <c r="O465" s="27" t="s">
        <v>6081</v>
      </c>
      <c r="P465" s="3">
        <v>41122</v>
      </c>
      <c r="Q465" s="27" t="s">
        <v>5322</v>
      </c>
      <c r="R465" s="27" t="s">
        <v>10736</v>
      </c>
      <c r="S465" s="27" t="s">
        <v>10737</v>
      </c>
      <c r="T465" t="s">
        <v>4394</v>
      </c>
      <c r="U465" t="s">
        <v>15548</v>
      </c>
      <c r="V465" s="3" t="s">
        <v>497</v>
      </c>
    </row>
    <row r="466" spans="1:22" ht="18" customHeight="1">
      <c r="A466" s="27">
        <v>3579</v>
      </c>
      <c r="B466" s="27">
        <v>3579</v>
      </c>
      <c r="C466" s="3">
        <v>41052</v>
      </c>
      <c r="D466" s="3">
        <v>41097</v>
      </c>
      <c r="E466" s="27" t="s">
        <v>1431</v>
      </c>
      <c r="F466" s="27" t="s">
        <v>1432</v>
      </c>
      <c r="G466" s="27" t="s">
        <v>3474</v>
      </c>
      <c r="H466" s="27" t="s">
        <v>5684</v>
      </c>
      <c r="I466" s="3">
        <v>41122</v>
      </c>
      <c r="J466" s="27" t="s">
        <v>3475</v>
      </c>
      <c r="K466" s="27" t="s">
        <v>3476</v>
      </c>
      <c r="L466" s="27" t="s">
        <v>4989</v>
      </c>
      <c r="M466" s="27" t="s">
        <v>3477</v>
      </c>
      <c r="N466" s="27" t="s">
        <v>6115</v>
      </c>
      <c r="O466" s="27" t="s">
        <v>1634</v>
      </c>
      <c r="P466" s="3">
        <v>41124</v>
      </c>
      <c r="Q466" s="41" t="s">
        <v>497</v>
      </c>
      <c r="R466" s="27" t="s">
        <v>10738</v>
      </c>
      <c r="S466" s="27" t="s">
        <v>10739</v>
      </c>
      <c r="T466" s="41" t="s">
        <v>4394</v>
      </c>
      <c r="U466" t="s">
        <v>15549</v>
      </c>
      <c r="V466" s="3" t="s">
        <v>497</v>
      </c>
    </row>
    <row r="467" spans="1:22" ht="18" customHeight="1">
      <c r="A467" s="27">
        <v>3569</v>
      </c>
      <c r="B467" s="27">
        <v>3569</v>
      </c>
      <c r="C467" s="3">
        <v>41052</v>
      </c>
      <c r="D467" s="3">
        <v>41097</v>
      </c>
      <c r="E467" s="27" t="s">
        <v>1431</v>
      </c>
      <c r="F467" s="27" t="s">
        <v>1432</v>
      </c>
      <c r="G467" s="27" t="s">
        <v>3478</v>
      </c>
      <c r="H467" s="27" t="s">
        <v>4473</v>
      </c>
      <c r="I467" s="3">
        <v>41088</v>
      </c>
      <c r="J467" s="27" t="s">
        <v>3479</v>
      </c>
      <c r="K467" s="27" t="s">
        <v>3480</v>
      </c>
      <c r="L467" s="27" t="s">
        <v>4990</v>
      </c>
      <c r="M467" s="27" t="s">
        <v>3481</v>
      </c>
      <c r="N467" s="27" t="s">
        <v>4474</v>
      </c>
      <c r="O467" s="27" t="s">
        <v>1560</v>
      </c>
      <c r="P467" s="3">
        <v>41088</v>
      </c>
      <c r="Q467" s="41" t="s">
        <v>497</v>
      </c>
      <c r="R467" s="27" t="s">
        <v>10740</v>
      </c>
      <c r="S467" s="27" t="s">
        <v>10741</v>
      </c>
      <c r="T467" s="41" t="s">
        <v>4394</v>
      </c>
      <c r="U467" t="s">
        <v>15550</v>
      </c>
      <c r="V467" s="3" t="s">
        <v>497</v>
      </c>
    </row>
    <row r="468" spans="1:22" ht="18" customHeight="1">
      <c r="A468" s="27">
        <v>3570</v>
      </c>
      <c r="B468" s="27">
        <v>3570</v>
      </c>
      <c r="C468" s="3">
        <v>41052</v>
      </c>
      <c r="D468" s="3">
        <v>41097</v>
      </c>
      <c r="E468" s="27" t="s">
        <v>1431</v>
      </c>
      <c r="F468" s="27" t="s">
        <v>1432</v>
      </c>
      <c r="G468" s="27" t="s">
        <v>3482</v>
      </c>
      <c r="H468" s="27" t="s">
        <v>6116</v>
      </c>
      <c r="I468" s="3">
        <v>41122</v>
      </c>
      <c r="J468" s="27" t="s">
        <v>3483</v>
      </c>
      <c r="K468" s="27" t="s">
        <v>3484</v>
      </c>
      <c r="L468" s="27" t="s">
        <v>4991</v>
      </c>
      <c r="M468" s="27" t="s">
        <v>3485</v>
      </c>
      <c r="N468" s="27" t="s">
        <v>6117</v>
      </c>
      <c r="O468" s="27" t="s">
        <v>5713</v>
      </c>
      <c r="P468" s="3">
        <v>41122</v>
      </c>
      <c r="Q468" s="41" t="s">
        <v>497</v>
      </c>
      <c r="R468" s="27" t="s">
        <v>10742</v>
      </c>
      <c r="S468" s="27" t="s">
        <v>10743</v>
      </c>
      <c r="T468" s="41" t="s">
        <v>4394</v>
      </c>
      <c r="U468" t="s">
        <v>4589</v>
      </c>
      <c r="V468" s="3" t="s">
        <v>497</v>
      </c>
    </row>
    <row r="469" spans="1:22" ht="18" customHeight="1">
      <c r="A469" s="27">
        <v>3572</v>
      </c>
      <c r="B469" s="27">
        <v>3572</v>
      </c>
      <c r="C469" s="3">
        <v>41052</v>
      </c>
      <c r="D469" s="3">
        <v>41097</v>
      </c>
      <c r="E469" s="27" t="s">
        <v>1431</v>
      </c>
      <c r="F469" s="27" t="s">
        <v>1432</v>
      </c>
      <c r="G469" s="27" t="s">
        <v>3486</v>
      </c>
      <c r="H469" s="27" t="s">
        <v>3755</v>
      </c>
      <c r="I469" s="3">
        <v>41065</v>
      </c>
      <c r="J469" s="27" t="s">
        <v>3487</v>
      </c>
      <c r="K469" s="27" t="s">
        <v>15331</v>
      </c>
      <c r="L469" s="27" t="s">
        <v>4992</v>
      </c>
      <c r="M469" s="27" t="s">
        <v>3488</v>
      </c>
      <c r="N469" s="27" t="s">
        <v>3768</v>
      </c>
      <c r="O469" s="27" t="s">
        <v>3532</v>
      </c>
      <c r="P469" s="3">
        <v>41066</v>
      </c>
      <c r="Q469" s="41" t="s">
        <v>15332</v>
      </c>
      <c r="R469" s="27" t="s">
        <v>10744</v>
      </c>
      <c r="S469" s="27" t="s">
        <v>10745</v>
      </c>
      <c r="T469" s="41" t="s">
        <v>4394</v>
      </c>
      <c r="U469" t="s">
        <v>15551</v>
      </c>
      <c r="V469" s="3" t="s">
        <v>497</v>
      </c>
    </row>
    <row r="470" spans="1:22" ht="18" customHeight="1">
      <c r="A470" s="27">
        <v>3571</v>
      </c>
      <c r="B470" s="27">
        <v>3571</v>
      </c>
      <c r="C470" s="3">
        <v>41052</v>
      </c>
      <c r="D470" s="3">
        <v>41097</v>
      </c>
      <c r="E470" s="27" t="s">
        <v>1431</v>
      </c>
      <c r="F470" s="27" t="s">
        <v>1432</v>
      </c>
      <c r="G470" s="27" t="s">
        <v>3489</v>
      </c>
      <c r="H470" s="27" t="s">
        <v>5516</v>
      </c>
      <c r="I470" s="3">
        <v>41108</v>
      </c>
      <c r="J470" s="27" t="s">
        <v>3490</v>
      </c>
      <c r="K470" s="27" t="s">
        <v>3491</v>
      </c>
      <c r="L470" s="27" t="s">
        <v>4993</v>
      </c>
      <c r="M470" s="27" t="s">
        <v>3492</v>
      </c>
      <c r="N470" s="27" t="s">
        <v>5517</v>
      </c>
      <c r="O470" s="27" t="s">
        <v>1468</v>
      </c>
      <c r="P470" s="3">
        <v>41108</v>
      </c>
      <c r="Q470" s="41" t="s">
        <v>497</v>
      </c>
      <c r="R470" s="27" t="s">
        <v>10746</v>
      </c>
      <c r="S470" s="27" t="s">
        <v>10747</v>
      </c>
      <c r="T470" s="41" t="s">
        <v>4394</v>
      </c>
      <c r="U470" t="s">
        <v>5505</v>
      </c>
      <c r="V470" s="3" t="s">
        <v>497</v>
      </c>
    </row>
    <row r="471" spans="1:22" ht="18" customHeight="1">
      <c r="A471" s="27">
        <v>3573</v>
      </c>
      <c r="B471" s="27">
        <v>3573</v>
      </c>
      <c r="C471" s="3">
        <v>41052</v>
      </c>
      <c r="D471" s="3">
        <v>41097</v>
      </c>
      <c r="E471" s="27" t="s">
        <v>1431</v>
      </c>
      <c r="F471" s="27" t="s">
        <v>1432</v>
      </c>
      <c r="G471" s="27" t="s">
        <v>3493</v>
      </c>
      <c r="H471" s="27" t="s">
        <v>4475</v>
      </c>
      <c r="I471" s="3">
        <v>41089</v>
      </c>
      <c r="J471" s="27" t="s">
        <v>3494</v>
      </c>
      <c r="K471" s="27" t="s">
        <v>3495</v>
      </c>
      <c r="L471" s="27" t="s">
        <v>4994</v>
      </c>
      <c r="M471" s="27" t="s">
        <v>3496</v>
      </c>
      <c r="N471" s="27" t="s">
        <v>4504</v>
      </c>
      <c r="O471" s="27" t="s">
        <v>2577</v>
      </c>
      <c r="P471" s="3">
        <v>41089</v>
      </c>
      <c r="Q471" s="41" t="s">
        <v>497</v>
      </c>
      <c r="R471" s="27" t="s">
        <v>10748</v>
      </c>
      <c r="S471" s="27" t="s">
        <v>10749</v>
      </c>
      <c r="T471" s="41" t="s">
        <v>4394</v>
      </c>
      <c r="U471" t="s">
        <v>15474</v>
      </c>
      <c r="V471" s="3" t="s">
        <v>497</v>
      </c>
    </row>
    <row r="472" spans="1:22" ht="18" customHeight="1">
      <c r="A472" s="27">
        <v>3574</v>
      </c>
      <c r="B472" s="27">
        <v>3574</v>
      </c>
      <c r="C472" s="3">
        <v>41052</v>
      </c>
      <c r="D472" s="3">
        <v>41100</v>
      </c>
      <c r="E472" s="27" t="s">
        <v>1431</v>
      </c>
      <c r="F472" s="27" t="s">
        <v>1432</v>
      </c>
      <c r="G472" s="27" t="s">
        <v>3497</v>
      </c>
      <c r="H472" s="27" t="s">
        <v>8047</v>
      </c>
      <c r="I472" s="3">
        <v>41150</v>
      </c>
      <c r="J472" s="27" t="s">
        <v>3498</v>
      </c>
      <c r="K472" s="27" t="s">
        <v>7998</v>
      </c>
      <c r="L472" s="27" t="s">
        <v>5323</v>
      </c>
      <c r="M472" s="27" t="s">
        <v>3499</v>
      </c>
      <c r="N472" s="27" t="s">
        <v>8145</v>
      </c>
      <c r="O472" s="27" t="s">
        <v>5003</v>
      </c>
      <c r="P472" s="3">
        <v>41176</v>
      </c>
      <c r="Q472" s="41" t="s">
        <v>7999</v>
      </c>
      <c r="R472" s="27" t="s">
        <v>10750</v>
      </c>
      <c r="S472" s="27" t="s">
        <v>10751</v>
      </c>
      <c r="T472" t="s">
        <v>4394</v>
      </c>
      <c r="U472" t="s">
        <v>15458</v>
      </c>
      <c r="V472" s="3" t="s">
        <v>497</v>
      </c>
    </row>
    <row r="473" spans="1:22" ht="18" customHeight="1">
      <c r="A473" s="27" t="s">
        <v>5685</v>
      </c>
      <c r="B473" s="27">
        <v>3577</v>
      </c>
      <c r="C473" s="3">
        <v>41052</v>
      </c>
      <c r="D473" s="3">
        <v>41097</v>
      </c>
      <c r="E473" s="27" t="s">
        <v>1440</v>
      </c>
      <c r="F473" s="27" t="s">
        <v>1432</v>
      </c>
      <c r="G473" s="27" t="s">
        <v>1671</v>
      </c>
      <c r="H473" s="27" t="s">
        <v>497</v>
      </c>
      <c r="I473" s="27" t="s">
        <v>497</v>
      </c>
      <c r="J473" s="27" t="s">
        <v>3500</v>
      </c>
      <c r="K473" s="27" t="s">
        <v>3501</v>
      </c>
      <c r="L473" s="27" t="s">
        <v>4995</v>
      </c>
      <c r="M473" s="27" t="s">
        <v>3502</v>
      </c>
      <c r="N473" s="27" t="s">
        <v>497</v>
      </c>
      <c r="O473" s="27" t="s">
        <v>497</v>
      </c>
      <c r="P473" s="27" t="s">
        <v>497</v>
      </c>
      <c r="Q473" s="41" t="s">
        <v>5686</v>
      </c>
      <c r="R473" s="27" t="s">
        <v>497</v>
      </c>
      <c r="S473" s="27" t="s">
        <v>10752</v>
      </c>
      <c r="T473" t="s">
        <v>15449</v>
      </c>
      <c r="U473" s="41" t="s">
        <v>497</v>
      </c>
      <c r="V473" s="3" t="s">
        <v>497</v>
      </c>
    </row>
    <row r="474" spans="1:22" ht="18" customHeight="1">
      <c r="A474" s="27">
        <v>3578</v>
      </c>
      <c r="B474" s="27">
        <v>3578</v>
      </c>
      <c r="C474" s="3">
        <v>41052</v>
      </c>
      <c r="D474" s="3">
        <v>41118</v>
      </c>
      <c r="E474" s="27" t="s">
        <v>1431</v>
      </c>
      <c r="F474" s="27" t="s">
        <v>1432</v>
      </c>
      <c r="G474" s="27" t="s">
        <v>3503</v>
      </c>
      <c r="H474" s="27" t="s">
        <v>6254</v>
      </c>
      <c r="I474" s="3">
        <v>41129</v>
      </c>
      <c r="J474" s="27" t="s">
        <v>3504</v>
      </c>
      <c r="K474" s="27" t="s">
        <v>4320</v>
      </c>
      <c r="L474" s="27" t="s">
        <v>4996</v>
      </c>
      <c r="M474" s="27" t="s">
        <v>3505</v>
      </c>
      <c r="N474" s="27" t="s">
        <v>6255</v>
      </c>
      <c r="O474" s="27" t="s">
        <v>1449</v>
      </c>
      <c r="P474" s="3">
        <v>41130</v>
      </c>
      <c r="Q474" s="41" t="s">
        <v>497</v>
      </c>
      <c r="R474" s="27" t="s">
        <v>10753</v>
      </c>
      <c r="S474" s="27" t="s">
        <v>10754</v>
      </c>
      <c r="T474" s="41" t="s">
        <v>4394</v>
      </c>
      <c r="U474" t="s">
        <v>5495</v>
      </c>
      <c r="V474" s="3" t="s">
        <v>497</v>
      </c>
    </row>
    <row r="475" spans="1:22" ht="18" customHeight="1">
      <c r="A475" s="27">
        <v>3576</v>
      </c>
      <c r="B475" s="27">
        <v>3576</v>
      </c>
      <c r="C475" s="3">
        <v>41052</v>
      </c>
      <c r="D475" s="3">
        <v>41116</v>
      </c>
      <c r="E475" s="27" t="s">
        <v>1431</v>
      </c>
      <c r="F475" s="27" t="s">
        <v>1667</v>
      </c>
      <c r="G475" s="27" t="s">
        <v>3506</v>
      </c>
      <c r="H475" s="27" t="s">
        <v>7398</v>
      </c>
      <c r="I475" s="3">
        <v>41157</v>
      </c>
      <c r="J475" s="27" t="s">
        <v>3507</v>
      </c>
      <c r="K475" s="27" t="s">
        <v>5148</v>
      </c>
      <c r="L475" s="27" t="s">
        <v>4997</v>
      </c>
      <c r="M475" s="27" t="s">
        <v>3508</v>
      </c>
      <c r="N475" s="27" t="s">
        <v>7399</v>
      </c>
      <c r="O475" s="27" t="s">
        <v>4096</v>
      </c>
      <c r="P475" s="3">
        <v>41157</v>
      </c>
      <c r="Q475" s="41" t="s">
        <v>497</v>
      </c>
      <c r="R475" s="27" t="s">
        <v>10755</v>
      </c>
      <c r="S475" s="27" t="s">
        <v>10756</v>
      </c>
      <c r="T475" s="41" t="s">
        <v>4394</v>
      </c>
      <c r="U475" s="27" t="s">
        <v>497</v>
      </c>
      <c r="V475" s="3" t="s">
        <v>497</v>
      </c>
    </row>
    <row r="476" spans="1:22" ht="18" customHeight="1">
      <c r="A476" s="27">
        <v>3625</v>
      </c>
      <c r="B476" s="27">
        <v>3625</v>
      </c>
      <c r="C476" s="3">
        <v>41057</v>
      </c>
      <c r="D476" s="3">
        <v>41102</v>
      </c>
      <c r="E476" s="27" t="s">
        <v>1431</v>
      </c>
      <c r="F476" s="27" t="s">
        <v>1432</v>
      </c>
      <c r="G476" s="27" t="s">
        <v>3554</v>
      </c>
      <c r="H476" s="27" t="s">
        <v>4998</v>
      </c>
      <c r="I476" s="3">
        <v>41093</v>
      </c>
      <c r="J476" s="27" t="s">
        <v>3555</v>
      </c>
      <c r="K476" s="27" t="s">
        <v>3556</v>
      </c>
      <c r="L476" s="27" t="s">
        <v>4999</v>
      </c>
      <c r="M476" s="27" t="s">
        <v>3557</v>
      </c>
      <c r="N476" s="27" t="s">
        <v>5000</v>
      </c>
      <c r="O476" s="27" t="s">
        <v>1468</v>
      </c>
      <c r="P476" s="3">
        <v>41094</v>
      </c>
      <c r="Q476" s="41" t="s">
        <v>497</v>
      </c>
      <c r="R476" s="27" t="s">
        <v>10757</v>
      </c>
      <c r="S476" s="27" t="s">
        <v>10758</v>
      </c>
      <c r="T476" s="41" t="s">
        <v>4394</v>
      </c>
      <c r="U476" t="s">
        <v>4587</v>
      </c>
      <c r="V476" s="3" t="s">
        <v>497</v>
      </c>
    </row>
    <row r="477" spans="1:22" ht="18" customHeight="1">
      <c r="A477" s="27">
        <v>3630</v>
      </c>
      <c r="B477" s="27">
        <v>3630</v>
      </c>
      <c r="C477" s="3">
        <v>41057</v>
      </c>
      <c r="D477" s="3">
        <v>41102</v>
      </c>
      <c r="E477" s="27" t="s">
        <v>1431</v>
      </c>
      <c r="F477" s="27" t="s">
        <v>1432</v>
      </c>
      <c r="G477" s="27" t="s">
        <v>3554</v>
      </c>
      <c r="H477" s="27" t="s">
        <v>4505</v>
      </c>
      <c r="I477" s="3">
        <v>41094</v>
      </c>
      <c r="J477" s="27" t="s">
        <v>3558</v>
      </c>
      <c r="K477" s="27" t="s">
        <v>3559</v>
      </c>
      <c r="L477" s="27" t="s">
        <v>5001</v>
      </c>
      <c r="M477" s="27" t="s">
        <v>3560</v>
      </c>
      <c r="N477" s="27" t="s">
        <v>5002</v>
      </c>
      <c r="O477" s="27" t="s">
        <v>5003</v>
      </c>
      <c r="P477" s="3">
        <v>41095</v>
      </c>
      <c r="Q477" s="41" t="s">
        <v>497</v>
      </c>
      <c r="R477" s="27" t="s">
        <v>10759</v>
      </c>
      <c r="S477" s="27" t="s">
        <v>10760</v>
      </c>
      <c r="T477" s="41" t="s">
        <v>4394</v>
      </c>
      <c r="U477" t="s">
        <v>4592</v>
      </c>
      <c r="V477" s="3" t="s">
        <v>497</v>
      </c>
    </row>
    <row r="478" spans="1:22" ht="18" customHeight="1">
      <c r="A478" s="27">
        <v>3626</v>
      </c>
      <c r="B478" s="27">
        <v>3626</v>
      </c>
      <c r="C478" s="3">
        <v>41057</v>
      </c>
      <c r="D478" s="3">
        <v>41124</v>
      </c>
      <c r="E478" s="27" t="s">
        <v>1431</v>
      </c>
      <c r="F478" s="27" t="s">
        <v>1432</v>
      </c>
      <c r="G478" s="27" t="s">
        <v>3554</v>
      </c>
      <c r="H478" s="27" t="s">
        <v>6256</v>
      </c>
      <c r="I478" s="3">
        <v>41128</v>
      </c>
      <c r="J478" s="27" t="s">
        <v>3561</v>
      </c>
      <c r="K478" s="27" t="s">
        <v>3562</v>
      </c>
      <c r="L478" s="27" t="s">
        <v>5004</v>
      </c>
      <c r="M478" s="27" t="s">
        <v>3563</v>
      </c>
      <c r="N478" s="27" t="s">
        <v>6257</v>
      </c>
      <c r="O478" s="27" t="s">
        <v>1449</v>
      </c>
      <c r="P478" s="3">
        <v>41128</v>
      </c>
      <c r="Q478" s="27" t="s">
        <v>4947</v>
      </c>
      <c r="R478" s="27" t="s">
        <v>10761</v>
      </c>
      <c r="S478" s="27" t="s">
        <v>10762</v>
      </c>
      <c r="T478" t="s">
        <v>4394</v>
      </c>
      <c r="U478" t="s">
        <v>4569</v>
      </c>
      <c r="V478" s="3" t="s">
        <v>497</v>
      </c>
    </row>
    <row r="479" spans="1:22" ht="18" customHeight="1">
      <c r="A479" s="27">
        <v>3627</v>
      </c>
      <c r="B479" s="27">
        <v>3627</v>
      </c>
      <c r="C479" s="3">
        <v>41057</v>
      </c>
      <c r="D479" s="3">
        <v>41102</v>
      </c>
      <c r="E479" s="27" t="s">
        <v>1431</v>
      </c>
      <c r="F479" s="27" t="s">
        <v>1432</v>
      </c>
      <c r="G479" s="27" t="s">
        <v>3554</v>
      </c>
      <c r="H479" s="27" t="s">
        <v>5357</v>
      </c>
      <c r="I479" s="3">
        <v>41102</v>
      </c>
      <c r="J479" s="27" t="s">
        <v>3564</v>
      </c>
      <c r="K479" s="27" t="s">
        <v>5185</v>
      </c>
      <c r="L479" s="27" t="s">
        <v>5005</v>
      </c>
      <c r="M479" s="27" t="s">
        <v>3565</v>
      </c>
      <c r="N479" s="27" t="s">
        <v>5358</v>
      </c>
      <c r="O479" s="27" t="s">
        <v>5331</v>
      </c>
      <c r="P479" s="3">
        <v>41107</v>
      </c>
      <c r="Q479" s="41" t="s">
        <v>497</v>
      </c>
      <c r="R479" s="27" t="s">
        <v>10763</v>
      </c>
      <c r="S479" s="27" t="s">
        <v>10764</v>
      </c>
      <c r="T479" s="41" t="s">
        <v>4394</v>
      </c>
      <c r="U479" t="s">
        <v>15552</v>
      </c>
      <c r="V479" s="3" t="s">
        <v>497</v>
      </c>
    </row>
    <row r="480" spans="1:22" ht="18" customHeight="1">
      <c r="A480" s="27">
        <v>3629</v>
      </c>
      <c r="B480" s="27">
        <v>3629</v>
      </c>
      <c r="C480" s="3">
        <v>41057</v>
      </c>
      <c r="D480" s="3">
        <v>41191</v>
      </c>
      <c r="E480" s="27" t="s">
        <v>1431</v>
      </c>
      <c r="F480" s="27" t="s">
        <v>1432</v>
      </c>
      <c r="G480" s="27" t="s">
        <v>3554</v>
      </c>
      <c r="H480" s="27" t="s">
        <v>9783</v>
      </c>
      <c r="I480" s="3">
        <v>41236</v>
      </c>
      <c r="J480" s="27" t="s">
        <v>3566</v>
      </c>
      <c r="K480" s="27" t="s">
        <v>3567</v>
      </c>
      <c r="L480" s="27" t="s">
        <v>5006</v>
      </c>
      <c r="M480" s="27" t="s">
        <v>3568</v>
      </c>
      <c r="N480" s="27" t="s">
        <v>13135</v>
      </c>
      <c r="O480" s="27" t="s">
        <v>13136</v>
      </c>
      <c r="P480" s="3">
        <v>41263</v>
      </c>
      <c r="Q480" s="41" t="s">
        <v>7635</v>
      </c>
      <c r="R480" s="27" t="s">
        <v>14044</v>
      </c>
      <c r="S480" s="27" t="s">
        <v>10766</v>
      </c>
      <c r="T480" t="s">
        <v>4394</v>
      </c>
      <c r="U480" s="27" t="s">
        <v>497</v>
      </c>
      <c r="V480" s="3" t="s">
        <v>497</v>
      </c>
    </row>
    <row r="481" spans="1:22" ht="18" customHeight="1">
      <c r="A481" s="27">
        <v>3628</v>
      </c>
      <c r="B481" s="27">
        <v>3628</v>
      </c>
      <c r="C481" s="3">
        <v>41057</v>
      </c>
      <c r="D481" s="3">
        <v>41185</v>
      </c>
      <c r="E481" s="27" t="s">
        <v>1431</v>
      </c>
      <c r="F481" s="27" t="s">
        <v>1432</v>
      </c>
      <c r="G481" s="27" t="s">
        <v>3554</v>
      </c>
      <c r="H481" s="27" t="s">
        <v>8309</v>
      </c>
      <c r="I481" s="3">
        <v>41177</v>
      </c>
      <c r="J481" s="27" t="s">
        <v>3569</v>
      </c>
      <c r="K481" s="27" t="s">
        <v>3570</v>
      </c>
      <c r="L481" s="27" t="s">
        <v>5007</v>
      </c>
      <c r="M481" s="27" t="s">
        <v>3571</v>
      </c>
      <c r="N481" s="27" t="s">
        <v>8310</v>
      </c>
      <c r="O481" s="27" t="s">
        <v>6080</v>
      </c>
      <c r="P481" s="3">
        <v>41179</v>
      </c>
      <c r="Q481" s="41" t="s">
        <v>7277</v>
      </c>
      <c r="R481" s="27" t="s">
        <v>10767</v>
      </c>
      <c r="S481" s="27" t="s">
        <v>10768</v>
      </c>
      <c r="T481" t="s">
        <v>4394</v>
      </c>
      <c r="U481" s="27" t="s">
        <v>497</v>
      </c>
      <c r="V481" s="3" t="s">
        <v>497</v>
      </c>
    </row>
    <row r="482" spans="1:22" ht="18" customHeight="1">
      <c r="A482" s="27">
        <v>3616</v>
      </c>
      <c r="B482" s="27">
        <v>3616</v>
      </c>
      <c r="C482" s="3">
        <v>41057</v>
      </c>
      <c r="D482" s="3">
        <v>41177</v>
      </c>
      <c r="E482" s="27" t="s">
        <v>1431</v>
      </c>
      <c r="F482" s="27" t="s">
        <v>1432</v>
      </c>
      <c r="G482" s="27" t="s">
        <v>3554</v>
      </c>
      <c r="H482" s="27" t="s">
        <v>8048</v>
      </c>
      <c r="I482" s="3">
        <v>41171</v>
      </c>
      <c r="J482" s="27" t="s">
        <v>3572</v>
      </c>
      <c r="K482" s="27" t="s">
        <v>3573</v>
      </c>
      <c r="L482" s="27" t="s">
        <v>5008</v>
      </c>
      <c r="M482" s="27" t="s">
        <v>7636</v>
      </c>
      <c r="N482" s="27" t="s">
        <v>8297</v>
      </c>
      <c r="O482" s="27" t="s">
        <v>6080</v>
      </c>
      <c r="P482" s="3">
        <v>41176</v>
      </c>
      <c r="Q482" s="41" t="s">
        <v>7278</v>
      </c>
      <c r="R482" s="27" t="s">
        <v>10769</v>
      </c>
      <c r="S482" s="27" t="s">
        <v>10770</v>
      </c>
      <c r="T482" t="s">
        <v>4394</v>
      </c>
      <c r="U482" t="s">
        <v>15462</v>
      </c>
      <c r="V482" s="3" t="s">
        <v>497</v>
      </c>
    </row>
    <row r="483" spans="1:22" ht="18" customHeight="1">
      <c r="A483" s="27">
        <v>3620</v>
      </c>
      <c r="B483" s="27">
        <v>3620</v>
      </c>
      <c r="C483" s="3">
        <v>41057</v>
      </c>
      <c r="D483" s="3">
        <v>41143</v>
      </c>
      <c r="E483" s="27" t="s">
        <v>1431</v>
      </c>
      <c r="F483" s="27" t="s">
        <v>1432</v>
      </c>
      <c r="G483" s="27" t="s">
        <v>3554</v>
      </c>
      <c r="H483" s="27" t="s">
        <v>5598</v>
      </c>
      <c r="I483" s="27" t="s">
        <v>497</v>
      </c>
      <c r="J483" s="27" t="s">
        <v>3574</v>
      </c>
      <c r="K483" s="27" t="s">
        <v>3575</v>
      </c>
      <c r="L483" s="27" t="s">
        <v>5009</v>
      </c>
      <c r="M483" s="27" t="s">
        <v>3576</v>
      </c>
      <c r="N483" s="27" t="s">
        <v>5985</v>
      </c>
      <c r="O483" s="27" t="s">
        <v>1492</v>
      </c>
      <c r="P483" s="3">
        <v>41114</v>
      </c>
      <c r="Q483" s="27" t="s">
        <v>3797</v>
      </c>
      <c r="R483" s="27" t="s">
        <v>10771</v>
      </c>
      <c r="S483" s="27" t="s">
        <v>10772</v>
      </c>
      <c r="T483" t="s">
        <v>4394</v>
      </c>
      <c r="U483" t="s">
        <v>15553</v>
      </c>
      <c r="V483" s="3" t="s">
        <v>497</v>
      </c>
    </row>
    <row r="484" spans="1:22" ht="18" customHeight="1">
      <c r="A484" s="27">
        <v>3619</v>
      </c>
      <c r="B484" s="27">
        <v>3619</v>
      </c>
      <c r="C484" s="3">
        <v>41057</v>
      </c>
      <c r="D484" s="3">
        <v>41102</v>
      </c>
      <c r="E484" s="27" t="s">
        <v>1431</v>
      </c>
      <c r="F484" s="27" t="s">
        <v>1432</v>
      </c>
      <c r="G484" s="27" t="s">
        <v>3554</v>
      </c>
      <c r="H484" s="27" t="s">
        <v>4506</v>
      </c>
      <c r="I484" s="3">
        <v>41093</v>
      </c>
      <c r="J484" s="27" t="s">
        <v>3577</v>
      </c>
      <c r="K484" s="27" t="s">
        <v>15554</v>
      </c>
      <c r="L484" s="27" t="s">
        <v>5010</v>
      </c>
      <c r="M484" s="27" t="s">
        <v>3578</v>
      </c>
      <c r="N484" s="27" t="s">
        <v>5011</v>
      </c>
      <c r="O484" s="27" t="s">
        <v>5012</v>
      </c>
      <c r="P484" s="3">
        <v>41094</v>
      </c>
      <c r="Q484" s="41" t="s">
        <v>497</v>
      </c>
      <c r="R484" s="27" t="s">
        <v>10773</v>
      </c>
      <c r="S484" s="27" t="s">
        <v>10773</v>
      </c>
      <c r="T484" s="41" t="s">
        <v>4394</v>
      </c>
      <c r="U484" t="s">
        <v>4100</v>
      </c>
      <c r="V484" s="3" t="s">
        <v>497</v>
      </c>
    </row>
    <row r="485" spans="1:22" ht="18" customHeight="1">
      <c r="A485" s="27">
        <v>3632</v>
      </c>
      <c r="B485" s="27">
        <v>3632</v>
      </c>
      <c r="C485" s="3">
        <v>41057</v>
      </c>
      <c r="D485" s="3">
        <v>41103</v>
      </c>
      <c r="E485" s="27" t="s">
        <v>1431</v>
      </c>
      <c r="F485" s="27" t="s">
        <v>1432</v>
      </c>
      <c r="G485" s="27" t="s">
        <v>3554</v>
      </c>
      <c r="H485" s="27" t="s">
        <v>5518</v>
      </c>
      <c r="I485" s="3">
        <v>41108</v>
      </c>
      <c r="J485" s="27" t="s">
        <v>3579</v>
      </c>
      <c r="K485" s="27" t="s">
        <v>3580</v>
      </c>
      <c r="L485" s="27" t="s">
        <v>5013</v>
      </c>
      <c r="M485" s="27" t="s">
        <v>3581</v>
      </c>
      <c r="N485" s="27" t="s">
        <v>5519</v>
      </c>
      <c r="O485" s="27" t="s">
        <v>5506</v>
      </c>
      <c r="P485" s="3">
        <v>41108</v>
      </c>
      <c r="Q485" s="27" t="s">
        <v>3770</v>
      </c>
      <c r="R485" s="27" t="s">
        <v>10774</v>
      </c>
      <c r="S485" s="27" t="s">
        <v>10775</v>
      </c>
      <c r="T485" t="s">
        <v>4394</v>
      </c>
      <c r="U485" t="s">
        <v>5545</v>
      </c>
      <c r="V485" s="3" t="s">
        <v>497</v>
      </c>
    </row>
    <row r="486" spans="1:22" ht="18" customHeight="1">
      <c r="A486" s="27">
        <v>3633</v>
      </c>
      <c r="B486" s="27">
        <v>3633</v>
      </c>
      <c r="C486" s="3">
        <v>41057</v>
      </c>
      <c r="D486" s="3">
        <v>41103</v>
      </c>
      <c r="E486" s="27" t="s">
        <v>1431</v>
      </c>
      <c r="F486" s="27" t="s">
        <v>1432</v>
      </c>
      <c r="G486" s="27" t="s">
        <v>3554</v>
      </c>
      <c r="H486" s="27" t="s">
        <v>5520</v>
      </c>
      <c r="I486" s="3">
        <v>41109</v>
      </c>
      <c r="J486" s="27" t="s">
        <v>3579</v>
      </c>
      <c r="K486" s="27" t="s">
        <v>3582</v>
      </c>
      <c r="L486" s="27" t="s">
        <v>5014</v>
      </c>
      <c r="M486" s="27" t="s">
        <v>3581</v>
      </c>
      <c r="N486" s="27" t="s">
        <v>5599</v>
      </c>
      <c r="O486" s="27" t="s">
        <v>5530</v>
      </c>
      <c r="P486" s="3">
        <v>41109</v>
      </c>
      <c r="Q486" s="27" t="s">
        <v>3783</v>
      </c>
      <c r="R486" s="27" t="s">
        <v>10776</v>
      </c>
      <c r="S486" s="27" t="s">
        <v>10777</v>
      </c>
      <c r="T486" t="s">
        <v>4394</v>
      </c>
      <c r="U486" t="s">
        <v>5559</v>
      </c>
      <c r="V486" s="3" t="s">
        <v>497</v>
      </c>
    </row>
    <row r="487" spans="1:22" ht="18" customHeight="1">
      <c r="A487" s="27">
        <v>3634</v>
      </c>
      <c r="B487" s="27">
        <v>3634</v>
      </c>
      <c r="C487" s="3">
        <v>41057</v>
      </c>
      <c r="D487" s="3">
        <v>41103</v>
      </c>
      <c r="E487" s="27" t="s">
        <v>1431</v>
      </c>
      <c r="F487" s="27" t="s">
        <v>1432</v>
      </c>
      <c r="G487" s="27" t="s">
        <v>3554</v>
      </c>
      <c r="H487" s="27" t="s">
        <v>5521</v>
      </c>
      <c r="I487" s="3">
        <v>41110</v>
      </c>
      <c r="J487" s="27" t="s">
        <v>15817</v>
      </c>
      <c r="K487" s="27" t="s">
        <v>15818</v>
      </c>
      <c r="L487" s="27" t="s">
        <v>5009</v>
      </c>
      <c r="M487" s="27" t="s">
        <v>3581</v>
      </c>
      <c r="N487" s="27" t="s">
        <v>5600</v>
      </c>
      <c r="O487" s="27" t="s">
        <v>5003</v>
      </c>
      <c r="P487" s="3">
        <v>41110</v>
      </c>
      <c r="Q487" s="27" t="s">
        <v>3772</v>
      </c>
      <c r="R487" s="27" t="s">
        <v>10778</v>
      </c>
      <c r="S487" s="27" t="s">
        <v>10779</v>
      </c>
      <c r="T487" t="s">
        <v>4394</v>
      </c>
      <c r="U487" t="s">
        <v>15453</v>
      </c>
      <c r="V487" s="3" t="s">
        <v>497</v>
      </c>
    </row>
    <row r="488" spans="1:22" ht="18" customHeight="1">
      <c r="A488" s="27">
        <v>3618</v>
      </c>
      <c r="B488" s="27">
        <v>3618</v>
      </c>
      <c r="C488" s="3">
        <v>41057</v>
      </c>
      <c r="D488" s="3">
        <v>41163</v>
      </c>
      <c r="E488" s="27" t="s">
        <v>1431</v>
      </c>
      <c r="F488" s="27" t="s">
        <v>1432</v>
      </c>
      <c r="G488" s="27" t="s">
        <v>3554</v>
      </c>
      <c r="H488" s="27" t="s">
        <v>8000</v>
      </c>
      <c r="I488" s="3">
        <v>41162</v>
      </c>
      <c r="J488" s="27" t="s">
        <v>3583</v>
      </c>
      <c r="K488" s="27" t="s">
        <v>15555</v>
      </c>
      <c r="L488" s="27" t="s">
        <v>5015</v>
      </c>
      <c r="M488" s="27" t="s">
        <v>3584</v>
      </c>
      <c r="N488" s="27" t="s">
        <v>8001</v>
      </c>
      <c r="O488" s="27" t="s">
        <v>6080</v>
      </c>
      <c r="P488" s="3">
        <v>41171</v>
      </c>
      <c r="Q488" s="41" t="s">
        <v>5601</v>
      </c>
      <c r="R488" s="27" t="s">
        <v>10780</v>
      </c>
      <c r="S488" s="27" t="s">
        <v>10781</v>
      </c>
      <c r="T488" t="s">
        <v>4394</v>
      </c>
      <c r="U488" t="s">
        <v>5545</v>
      </c>
      <c r="V488" s="3" t="s">
        <v>497</v>
      </c>
    </row>
    <row r="489" spans="1:22" ht="18" customHeight="1">
      <c r="A489" s="27">
        <v>3635</v>
      </c>
      <c r="B489" s="27">
        <v>3635</v>
      </c>
      <c r="C489" s="3">
        <v>41057</v>
      </c>
      <c r="D489" s="3">
        <v>41145</v>
      </c>
      <c r="E489" s="27" t="s">
        <v>1431</v>
      </c>
      <c r="F489" s="27" t="s">
        <v>1432</v>
      </c>
      <c r="G489" s="27" t="s">
        <v>3554</v>
      </c>
      <c r="H489" s="27" t="s">
        <v>5522</v>
      </c>
      <c r="I489" s="3">
        <v>41110</v>
      </c>
      <c r="J489" s="27" t="s">
        <v>3579</v>
      </c>
      <c r="K489" s="27" t="s">
        <v>3585</v>
      </c>
      <c r="L489" s="27" t="s">
        <v>5016</v>
      </c>
      <c r="M489" s="27" t="s">
        <v>3581</v>
      </c>
      <c r="N489" s="27" t="s">
        <v>5687</v>
      </c>
      <c r="O489" s="27" t="s">
        <v>5003</v>
      </c>
      <c r="P489" s="3">
        <v>41114</v>
      </c>
      <c r="Q489" s="27" t="s">
        <v>3784</v>
      </c>
      <c r="R489" s="27" t="s">
        <v>10782</v>
      </c>
      <c r="S489" s="27" t="s">
        <v>10783</v>
      </c>
      <c r="T489" t="s">
        <v>4394</v>
      </c>
      <c r="U489" t="s">
        <v>4443</v>
      </c>
      <c r="V489" s="3" t="s">
        <v>497</v>
      </c>
    </row>
    <row r="490" spans="1:22" ht="18" customHeight="1">
      <c r="A490" s="27">
        <v>3617</v>
      </c>
      <c r="B490" s="27">
        <v>3617</v>
      </c>
      <c r="C490" s="3">
        <v>41057</v>
      </c>
      <c r="D490" s="3">
        <v>41124</v>
      </c>
      <c r="E490" s="27" t="s">
        <v>1440</v>
      </c>
      <c r="F490" s="27" t="s">
        <v>1432</v>
      </c>
      <c r="G490" s="27" t="s">
        <v>3554</v>
      </c>
      <c r="H490" s="27" t="s">
        <v>497</v>
      </c>
      <c r="I490" s="27" t="s">
        <v>497</v>
      </c>
      <c r="J490" s="27" t="s">
        <v>3586</v>
      </c>
      <c r="K490" s="27" t="s">
        <v>3587</v>
      </c>
      <c r="L490" s="27" t="s">
        <v>5017</v>
      </c>
      <c r="M490" s="27" t="s">
        <v>3588</v>
      </c>
      <c r="N490" s="27" t="s">
        <v>497</v>
      </c>
      <c r="O490" s="27" t="s">
        <v>497</v>
      </c>
      <c r="P490" s="27" t="s">
        <v>497</v>
      </c>
      <c r="Q490" s="27" t="s">
        <v>5602</v>
      </c>
      <c r="R490" s="27" t="s">
        <v>497</v>
      </c>
      <c r="S490" s="27" t="s">
        <v>10784</v>
      </c>
      <c r="T490" t="s">
        <v>15449</v>
      </c>
      <c r="U490" s="41" t="s">
        <v>497</v>
      </c>
      <c r="V490" s="3" t="s">
        <v>497</v>
      </c>
    </row>
    <row r="491" spans="1:22" ht="18" customHeight="1">
      <c r="A491" s="27">
        <v>3621</v>
      </c>
      <c r="B491" s="27">
        <v>3621</v>
      </c>
      <c r="C491" s="3">
        <v>41057</v>
      </c>
      <c r="D491" s="3">
        <v>41102</v>
      </c>
      <c r="E491" s="27" t="s">
        <v>1431</v>
      </c>
      <c r="F491" s="27" t="s">
        <v>1432</v>
      </c>
      <c r="G491" s="27" t="s">
        <v>3554</v>
      </c>
      <c r="H491" s="27" t="s">
        <v>5603</v>
      </c>
      <c r="I491" s="3">
        <v>41114</v>
      </c>
      <c r="J491" s="27" t="s">
        <v>3589</v>
      </c>
      <c r="K491" s="27" t="s">
        <v>4321</v>
      </c>
      <c r="L491" s="27" t="s">
        <v>5009</v>
      </c>
      <c r="M491" s="27" t="s">
        <v>3590</v>
      </c>
      <c r="N491" s="27" t="s">
        <v>5986</v>
      </c>
      <c r="O491" s="27" t="s">
        <v>5316</v>
      </c>
      <c r="P491" s="3">
        <v>41115</v>
      </c>
      <c r="Q491" s="27" t="s">
        <v>497</v>
      </c>
      <c r="R491" s="27" t="s">
        <v>10785</v>
      </c>
      <c r="S491" s="27" t="s">
        <v>10786</v>
      </c>
      <c r="T491" s="41" t="s">
        <v>4394</v>
      </c>
      <c r="U491" t="s">
        <v>15556</v>
      </c>
      <c r="V491" s="3" t="s">
        <v>497</v>
      </c>
    </row>
    <row r="492" spans="1:22" ht="18" customHeight="1">
      <c r="A492" s="27">
        <v>3622</v>
      </c>
      <c r="B492" s="27">
        <v>3622</v>
      </c>
      <c r="C492" s="3">
        <v>41057</v>
      </c>
      <c r="D492" s="3">
        <v>41102</v>
      </c>
      <c r="E492" s="27" t="s">
        <v>1431</v>
      </c>
      <c r="F492" s="27" t="s">
        <v>1432</v>
      </c>
      <c r="G492" s="27" t="s">
        <v>3554</v>
      </c>
      <c r="H492" s="27" t="s">
        <v>5018</v>
      </c>
      <c r="I492" s="3">
        <v>41100</v>
      </c>
      <c r="J492" s="27" t="s">
        <v>3591</v>
      </c>
      <c r="K492" s="27" t="s">
        <v>3592</v>
      </c>
      <c r="L492" s="27" t="s">
        <v>5019</v>
      </c>
      <c r="M492" s="27" t="s">
        <v>3593</v>
      </c>
      <c r="N492" s="27" t="s">
        <v>5359</v>
      </c>
      <c r="O492" s="27" t="s">
        <v>1521</v>
      </c>
      <c r="P492" s="3">
        <v>41114</v>
      </c>
      <c r="Q492" s="27" t="s">
        <v>497</v>
      </c>
      <c r="R492" s="27" t="s">
        <v>10787</v>
      </c>
      <c r="S492" s="27" t="s">
        <v>10788</v>
      </c>
      <c r="T492" s="41" t="s">
        <v>15449</v>
      </c>
      <c r="U492" t="s">
        <v>15557</v>
      </c>
      <c r="V492" s="3" t="s">
        <v>497</v>
      </c>
    </row>
    <row r="493" spans="1:22" ht="18" customHeight="1">
      <c r="A493" s="27">
        <v>3631</v>
      </c>
      <c r="B493" s="27">
        <v>3631</v>
      </c>
      <c r="C493" s="3">
        <v>41057</v>
      </c>
      <c r="D493" s="3">
        <v>41102</v>
      </c>
      <c r="E493" s="27" t="s">
        <v>1431</v>
      </c>
      <c r="F493" s="27" t="s">
        <v>1432</v>
      </c>
      <c r="G493" s="27" t="s">
        <v>3554</v>
      </c>
      <c r="H493" s="27" t="s">
        <v>5523</v>
      </c>
      <c r="I493" s="3">
        <v>41110</v>
      </c>
      <c r="J493" s="27" t="s">
        <v>3594</v>
      </c>
      <c r="K493" s="27" t="s">
        <v>3595</v>
      </c>
      <c r="L493" s="27" t="s">
        <v>5020</v>
      </c>
      <c r="M493" s="27" t="s">
        <v>3596</v>
      </c>
      <c r="N493" s="27" t="s">
        <v>5604</v>
      </c>
      <c r="O493" s="27" t="s">
        <v>5564</v>
      </c>
      <c r="P493" s="3">
        <v>41110</v>
      </c>
      <c r="Q493" s="27" t="s">
        <v>497</v>
      </c>
      <c r="R493" s="27" t="s">
        <v>10789</v>
      </c>
      <c r="S493" s="27" t="s">
        <v>10790</v>
      </c>
      <c r="T493" s="41" t="s">
        <v>4394</v>
      </c>
      <c r="U493" t="s">
        <v>5565</v>
      </c>
      <c r="V493" s="3" t="s">
        <v>497</v>
      </c>
    </row>
    <row r="494" spans="1:22" ht="18" customHeight="1">
      <c r="A494" s="27">
        <v>3623</v>
      </c>
      <c r="B494" s="27">
        <v>3623</v>
      </c>
      <c r="C494" s="3">
        <v>41057</v>
      </c>
      <c r="D494" s="3">
        <v>41102</v>
      </c>
      <c r="E494" s="27" t="s">
        <v>1431</v>
      </c>
      <c r="F494" s="27" t="s">
        <v>1432</v>
      </c>
      <c r="G494" s="27" t="s">
        <v>3554</v>
      </c>
      <c r="H494" s="27" t="s">
        <v>5524</v>
      </c>
      <c r="I494" s="3">
        <v>41110</v>
      </c>
      <c r="J494" s="27" t="s">
        <v>3597</v>
      </c>
      <c r="K494" s="27" t="s">
        <v>4322</v>
      </c>
      <c r="L494" s="27" t="s">
        <v>5021</v>
      </c>
      <c r="M494" s="27" t="s">
        <v>3598</v>
      </c>
      <c r="N494" s="27" t="s">
        <v>5605</v>
      </c>
      <c r="O494" s="27" t="s">
        <v>1449</v>
      </c>
      <c r="P494" s="3">
        <v>41114</v>
      </c>
      <c r="Q494" s="27" t="s">
        <v>497</v>
      </c>
      <c r="R494" s="27" t="s">
        <v>10791</v>
      </c>
      <c r="S494" s="27" t="s">
        <v>10792</v>
      </c>
      <c r="T494" s="41" t="s">
        <v>4394</v>
      </c>
      <c r="U494" t="s">
        <v>15465</v>
      </c>
      <c r="V494" s="3" t="s">
        <v>497</v>
      </c>
    </row>
    <row r="495" spans="1:22" ht="18" customHeight="1">
      <c r="A495" s="27">
        <v>3624</v>
      </c>
      <c r="B495" s="27">
        <v>3624</v>
      </c>
      <c r="C495" s="3">
        <v>41057</v>
      </c>
      <c r="D495" s="3">
        <v>41102</v>
      </c>
      <c r="E495" s="27" t="s">
        <v>1431</v>
      </c>
      <c r="F495" s="27" t="s">
        <v>1432</v>
      </c>
      <c r="G495" s="27" t="s">
        <v>3554</v>
      </c>
      <c r="H495" s="27" t="s">
        <v>5360</v>
      </c>
      <c r="I495" s="3">
        <v>41100</v>
      </c>
      <c r="J495" s="27" t="s">
        <v>3599</v>
      </c>
      <c r="K495" s="27" t="s">
        <v>3600</v>
      </c>
      <c r="L495" s="27" t="s">
        <v>5022</v>
      </c>
      <c r="M495" s="27" t="s">
        <v>3601</v>
      </c>
      <c r="N495" s="27" t="s">
        <v>5361</v>
      </c>
      <c r="O495" s="27" t="s">
        <v>5362</v>
      </c>
      <c r="P495" s="3">
        <v>41151</v>
      </c>
      <c r="Q495" s="27" t="s">
        <v>497</v>
      </c>
      <c r="R495" s="27" t="s">
        <v>10793</v>
      </c>
      <c r="S495" s="27" t="s">
        <v>10794</v>
      </c>
      <c r="T495" s="41" t="s">
        <v>4394</v>
      </c>
      <c r="U495" t="s">
        <v>15558</v>
      </c>
      <c r="V495" s="3" t="s">
        <v>497</v>
      </c>
    </row>
    <row r="496" spans="1:22" ht="18" customHeight="1">
      <c r="A496" s="27">
        <v>3614</v>
      </c>
      <c r="B496" s="27">
        <v>3614</v>
      </c>
      <c r="C496" s="3">
        <v>41057</v>
      </c>
      <c r="D496" s="3">
        <v>41102</v>
      </c>
      <c r="E496" s="27" t="s">
        <v>1431</v>
      </c>
      <c r="F496" s="27" t="s">
        <v>1432</v>
      </c>
      <c r="G496" s="27" t="s">
        <v>3554</v>
      </c>
      <c r="H496" s="27" t="s">
        <v>5363</v>
      </c>
      <c r="I496" s="3">
        <v>41102</v>
      </c>
      <c r="J496" s="27" t="s">
        <v>3602</v>
      </c>
      <c r="K496" s="27" t="s">
        <v>3603</v>
      </c>
      <c r="L496" s="27" t="s">
        <v>5023</v>
      </c>
      <c r="M496" s="27" t="s">
        <v>3604</v>
      </c>
      <c r="N496" s="27" t="s">
        <v>5364</v>
      </c>
      <c r="O496" s="27" t="s">
        <v>1456</v>
      </c>
      <c r="P496" s="3">
        <v>41102</v>
      </c>
      <c r="Q496" s="27" t="s">
        <v>497</v>
      </c>
      <c r="R496" s="27" t="s">
        <v>10795</v>
      </c>
      <c r="S496" s="27" t="s">
        <v>10796</v>
      </c>
      <c r="T496" s="41" t="s">
        <v>4394</v>
      </c>
      <c r="U496" t="s">
        <v>5495</v>
      </c>
      <c r="V496" s="3" t="s">
        <v>497</v>
      </c>
    </row>
    <row r="497" spans="1:22" ht="18" customHeight="1">
      <c r="A497" s="27">
        <v>3613</v>
      </c>
      <c r="B497" s="27">
        <v>3613</v>
      </c>
      <c r="C497" s="3">
        <v>41057</v>
      </c>
      <c r="D497" s="3">
        <v>41102</v>
      </c>
      <c r="E497" s="27" t="s">
        <v>1431</v>
      </c>
      <c r="F497" s="27" t="s">
        <v>1432</v>
      </c>
      <c r="G497" s="27" t="s">
        <v>3554</v>
      </c>
      <c r="H497" s="27" t="s">
        <v>6118</v>
      </c>
      <c r="I497" s="3">
        <v>41122</v>
      </c>
      <c r="J497" s="27" t="s">
        <v>3605</v>
      </c>
      <c r="K497" s="27" t="s">
        <v>5186</v>
      </c>
      <c r="L497" s="27" t="s">
        <v>5024</v>
      </c>
      <c r="M497" s="27" t="s">
        <v>3606</v>
      </c>
      <c r="N497" s="27" t="s">
        <v>6119</v>
      </c>
      <c r="O497" s="27" t="s">
        <v>6120</v>
      </c>
      <c r="P497" s="3">
        <v>41134</v>
      </c>
      <c r="Q497" s="27" t="s">
        <v>497</v>
      </c>
      <c r="R497" s="27" t="s">
        <v>13684</v>
      </c>
      <c r="S497" s="27" t="s">
        <v>10797</v>
      </c>
      <c r="T497" s="41" t="s">
        <v>4394</v>
      </c>
      <c r="U497" s="27" t="s">
        <v>497</v>
      </c>
      <c r="V497" s="3" t="s">
        <v>497</v>
      </c>
    </row>
    <row r="498" spans="1:22" ht="18" customHeight="1">
      <c r="A498" s="27">
        <v>3612</v>
      </c>
      <c r="B498" s="27">
        <v>3612</v>
      </c>
      <c r="C498" s="3">
        <v>41057</v>
      </c>
      <c r="D498" s="3">
        <v>41102</v>
      </c>
      <c r="E498" s="27" t="s">
        <v>1431</v>
      </c>
      <c r="F498" s="27" t="s">
        <v>1432</v>
      </c>
      <c r="G498" s="27" t="s">
        <v>3554</v>
      </c>
      <c r="H498" s="27" t="s">
        <v>5025</v>
      </c>
      <c r="I498" s="3">
        <v>41099</v>
      </c>
      <c r="J498" s="27" t="s">
        <v>3607</v>
      </c>
      <c r="K498" s="27" t="s">
        <v>3608</v>
      </c>
      <c r="L498" s="27" t="s">
        <v>5026</v>
      </c>
      <c r="M498" s="27" t="s">
        <v>3609</v>
      </c>
      <c r="N498" s="27" t="s">
        <v>5324</v>
      </c>
      <c r="O498" s="27" t="s">
        <v>5316</v>
      </c>
      <c r="P498" s="3">
        <v>41099</v>
      </c>
      <c r="Q498" s="27" t="s">
        <v>497</v>
      </c>
      <c r="R498" s="27" t="s">
        <v>10798</v>
      </c>
      <c r="S498" s="27" t="s">
        <v>10799</v>
      </c>
      <c r="T498" s="41" t="s">
        <v>4394</v>
      </c>
      <c r="U498" t="s">
        <v>15556</v>
      </c>
      <c r="V498" s="3" t="s">
        <v>497</v>
      </c>
    </row>
    <row r="499" spans="1:22" ht="18" customHeight="1">
      <c r="A499" s="27">
        <v>3593</v>
      </c>
      <c r="B499" s="27">
        <v>3593</v>
      </c>
      <c r="C499" s="3">
        <v>41057</v>
      </c>
      <c r="D499" s="3">
        <v>41117</v>
      </c>
      <c r="E499" s="27" t="s">
        <v>1431</v>
      </c>
      <c r="F499" s="27" t="s">
        <v>1432</v>
      </c>
      <c r="G499" s="27" t="s">
        <v>3610</v>
      </c>
      <c r="H499" s="27" t="s">
        <v>6425</v>
      </c>
      <c r="I499" s="3">
        <v>41134</v>
      </c>
      <c r="J499" s="27" t="s">
        <v>3611</v>
      </c>
      <c r="K499" s="27" t="s">
        <v>3612</v>
      </c>
      <c r="L499" s="27" t="s">
        <v>5027</v>
      </c>
      <c r="M499" s="27" t="s">
        <v>3613</v>
      </c>
      <c r="N499" s="27" t="s">
        <v>6426</v>
      </c>
      <c r="O499" s="27" t="s">
        <v>6590</v>
      </c>
      <c r="P499" s="3">
        <v>41134</v>
      </c>
      <c r="Q499" s="27" t="s">
        <v>5028</v>
      </c>
      <c r="R499" s="27" t="s">
        <v>10800</v>
      </c>
      <c r="S499" s="27" t="s">
        <v>10801</v>
      </c>
      <c r="T499" t="s">
        <v>4394</v>
      </c>
      <c r="U499" t="s">
        <v>15470</v>
      </c>
      <c r="V499" s="3" t="s">
        <v>497</v>
      </c>
    </row>
    <row r="500" spans="1:22" ht="18" customHeight="1">
      <c r="A500" s="27">
        <v>3594</v>
      </c>
      <c r="B500" s="27">
        <v>3594</v>
      </c>
      <c r="C500" s="3">
        <v>41057</v>
      </c>
      <c r="D500" s="3">
        <v>41117</v>
      </c>
      <c r="E500" s="27" t="s">
        <v>1431</v>
      </c>
      <c r="F500" s="27" t="s">
        <v>1667</v>
      </c>
      <c r="G500" s="27" t="s">
        <v>3614</v>
      </c>
      <c r="H500" s="27" t="s">
        <v>9784</v>
      </c>
      <c r="I500" s="27" t="s">
        <v>497</v>
      </c>
      <c r="J500" s="27" t="s">
        <v>3615</v>
      </c>
      <c r="K500" s="27" t="s">
        <v>3616</v>
      </c>
      <c r="L500" s="27" t="s">
        <v>5029</v>
      </c>
      <c r="M500" s="27" t="s">
        <v>5030</v>
      </c>
      <c r="N500" s="27" t="s">
        <v>9785</v>
      </c>
      <c r="O500" s="27" t="s">
        <v>9786</v>
      </c>
      <c r="P500" s="3">
        <v>41234</v>
      </c>
      <c r="Q500" s="27" t="s">
        <v>5031</v>
      </c>
      <c r="R500" s="27" t="s">
        <v>10802</v>
      </c>
      <c r="S500" s="27" t="s">
        <v>10803</v>
      </c>
      <c r="T500" t="s">
        <v>15449</v>
      </c>
      <c r="U500" t="s">
        <v>15559</v>
      </c>
      <c r="V500" s="3" t="s">
        <v>497</v>
      </c>
    </row>
    <row r="501" spans="1:22" ht="18" customHeight="1">
      <c r="A501" s="27">
        <v>3595</v>
      </c>
      <c r="B501" s="27">
        <v>3595</v>
      </c>
      <c r="C501" s="3">
        <v>41057</v>
      </c>
      <c r="D501" s="3">
        <v>41102</v>
      </c>
      <c r="E501" s="27" t="s">
        <v>1431</v>
      </c>
      <c r="F501" s="27" t="s">
        <v>1667</v>
      </c>
      <c r="G501" s="27" t="s">
        <v>3617</v>
      </c>
      <c r="H501" s="27" t="s">
        <v>5032</v>
      </c>
      <c r="I501" s="3">
        <v>41094</v>
      </c>
      <c r="J501" s="27" t="s">
        <v>3618</v>
      </c>
      <c r="K501" s="27" t="s">
        <v>3619</v>
      </c>
      <c r="L501" s="27" t="s">
        <v>5033</v>
      </c>
      <c r="M501" s="27" t="s">
        <v>3620</v>
      </c>
      <c r="N501" s="27" t="s">
        <v>5034</v>
      </c>
      <c r="O501" s="27" t="s">
        <v>1697</v>
      </c>
      <c r="P501" s="3">
        <v>41094</v>
      </c>
      <c r="Q501" s="27" t="s">
        <v>497</v>
      </c>
      <c r="R501" s="27" t="s">
        <v>10804</v>
      </c>
      <c r="S501" s="27" t="s">
        <v>10805</v>
      </c>
      <c r="T501" s="41" t="s">
        <v>15449</v>
      </c>
      <c r="U501" t="s">
        <v>4591</v>
      </c>
      <c r="V501" s="3" t="s">
        <v>497</v>
      </c>
    </row>
    <row r="502" spans="1:22" ht="18" customHeight="1">
      <c r="A502" s="27">
        <v>3596</v>
      </c>
      <c r="B502" s="27">
        <v>3596</v>
      </c>
      <c r="C502" s="3">
        <v>41057</v>
      </c>
      <c r="D502" s="3">
        <v>41117</v>
      </c>
      <c r="E502" s="27" t="s">
        <v>1431</v>
      </c>
      <c r="F502" s="27" t="s">
        <v>1432</v>
      </c>
      <c r="G502" s="27" t="s">
        <v>3621</v>
      </c>
      <c r="H502" s="27" t="s">
        <v>6427</v>
      </c>
      <c r="I502" s="3">
        <v>41131</v>
      </c>
      <c r="J502" s="27" t="s">
        <v>3622</v>
      </c>
      <c r="K502" s="27" t="s">
        <v>5035</v>
      </c>
      <c r="L502" s="27" t="s">
        <v>5036</v>
      </c>
      <c r="M502" s="27" t="s">
        <v>3623</v>
      </c>
      <c r="N502" s="27" t="s">
        <v>6428</v>
      </c>
      <c r="O502" s="27" t="s">
        <v>4306</v>
      </c>
      <c r="P502" s="3">
        <v>41131</v>
      </c>
      <c r="Q502" s="27" t="s">
        <v>5037</v>
      </c>
      <c r="R502" s="27" t="s">
        <v>10806</v>
      </c>
      <c r="S502" s="27" t="s">
        <v>10807</v>
      </c>
      <c r="T502" t="s">
        <v>4394</v>
      </c>
      <c r="U502" t="s">
        <v>15560</v>
      </c>
      <c r="V502" s="3" t="s">
        <v>497</v>
      </c>
    </row>
    <row r="503" spans="1:22" ht="18" customHeight="1">
      <c r="A503" s="27">
        <v>3597</v>
      </c>
      <c r="B503" s="27">
        <v>3597</v>
      </c>
      <c r="C503" s="3">
        <v>41057</v>
      </c>
      <c r="D503" s="3">
        <v>41117</v>
      </c>
      <c r="E503" s="27" t="s">
        <v>1431</v>
      </c>
      <c r="F503" s="27" t="s">
        <v>1667</v>
      </c>
      <c r="G503" s="27" t="s">
        <v>3624</v>
      </c>
      <c r="H503" s="27" t="s">
        <v>7651</v>
      </c>
      <c r="I503" s="3">
        <v>41138</v>
      </c>
      <c r="J503" s="27" t="s">
        <v>3625</v>
      </c>
      <c r="K503" s="27" t="s">
        <v>5038</v>
      </c>
      <c r="L503" s="27" t="s">
        <v>5039</v>
      </c>
      <c r="M503" s="27" t="s">
        <v>5040</v>
      </c>
      <c r="N503" s="27" t="s">
        <v>7652</v>
      </c>
      <c r="O503" s="27" t="s">
        <v>4096</v>
      </c>
      <c r="P503" s="3">
        <v>41163</v>
      </c>
      <c r="Q503" s="27" t="s">
        <v>5041</v>
      </c>
      <c r="R503" s="27" t="s">
        <v>10808</v>
      </c>
      <c r="S503" s="27" t="s">
        <v>10809</v>
      </c>
      <c r="T503" t="s">
        <v>4394</v>
      </c>
      <c r="U503" s="27" t="s">
        <v>497</v>
      </c>
      <c r="V503" s="3" t="s">
        <v>497</v>
      </c>
    </row>
    <row r="504" spans="1:22" ht="18" customHeight="1">
      <c r="A504" s="27">
        <v>3598</v>
      </c>
      <c r="B504" s="27">
        <v>3598</v>
      </c>
      <c r="C504" s="3">
        <v>41057</v>
      </c>
      <c r="D504" s="3">
        <v>41102</v>
      </c>
      <c r="E504" s="27" t="s">
        <v>1431</v>
      </c>
      <c r="F504" s="27" t="s">
        <v>1667</v>
      </c>
      <c r="G504" s="27" t="s">
        <v>3626</v>
      </c>
      <c r="H504" s="27" t="s">
        <v>5042</v>
      </c>
      <c r="I504" s="3">
        <v>41093</v>
      </c>
      <c r="J504" s="27" t="s">
        <v>3627</v>
      </c>
      <c r="K504" s="27" t="s">
        <v>4410</v>
      </c>
      <c r="L504" s="27" t="s">
        <v>5043</v>
      </c>
      <c r="M504" s="27" t="s">
        <v>3628</v>
      </c>
      <c r="N504" s="27" t="s">
        <v>5044</v>
      </c>
      <c r="O504" s="27" t="s">
        <v>4115</v>
      </c>
      <c r="P504" s="3">
        <v>41093</v>
      </c>
      <c r="Q504" s="27" t="s">
        <v>497</v>
      </c>
      <c r="R504" s="27" t="s">
        <v>10810</v>
      </c>
      <c r="S504" s="27" t="s">
        <v>10811</v>
      </c>
      <c r="T504" s="41" t="s">
        <v>4394</v>
      </c>
      <c r="U504" t="s">
        <v>15561</v>
      </c>
      <c r="V504" s="3" t="s">
        <v>497</v>
      </c>
    </row>
    <row r="505" spans="1:22" ht="18" customHeight="1">
      <c r="A505" s="27">
        <v>3599</v>
      </c>
      <c r="B505" s="27">
        <v>3599</v>
      </c>
      <c r="C505" s="3">
        <v>41057</v>
      </c>
      <c r="D505" s="3">
        <v>41102</v>
      </c>
      <c r="E505" s="27" t="s">
        <v>1431</v>
      </c>
      <c r="F505" s="27" t="s">
        <v>1667</v>
      </c>
      <c r="G505" s="27" t="s">
        <v>3629</v>
      </c>
      <c r="H505" s="27" t="s">
        <v>5045</v>
      </c>
      <c r="I505" s="3">
        <v>41096</v>
      </c>
      <c r="J505" s="27" t="s">
        <v>4411</v>
      </c>
      <c r="K505" s="27" t="s">
        <v>4412</v>
      </c>
      <c r="L505" s="27" t="s">
        <v>5046</v>
      </c>
      <c r="M505" s="27" t="s">
        <v>5365</v>
      </c>
      <c r="N505" s="27" t="s">
        <v>5187</v>
      </c>
      <c r="O505" s="27" t="s">
        <v>5188</v>
      </c>
      <c r="P505" s="3">
        <v>41103</v>
      </c>
      <c r="Q505" s="27" t="s">
        <v>497</v>
      </c>
      <c r="R505" s="27" t="s">
        <v>10812</v>
      </c>
      <c r="S505" s="27" t="s">
        <v>10813</v>
      </c>
      <c r="T505" s="41" t="s">
        <v>15449</v>
      </c>
      <c r="U505" t="s">
        <v>5165</v>
      </c>
      <c r="V505" s="3" t="s">
        <v>497</v>
      </c>
    </row>
    <row r="506" spans="1:22" ht="18" customHeight="1">
      <c r="A506" s="27">
        <v>3600</v>
      </c>
      <c r="B506" s="27">
        <v>3600</v>
      </c>
      <c r="C506" s="3">
        <v>41057</v>
      </c>
      <c r="D506" s="3">
        <v>41117</v>
      </c>
      <c r="E506" s="27" t="s">
        <v>1431</v>
      </c>
      <c r="F506" s="27" t="s">
        <v>1667</v>
      </c>
      <c r="G506" s="27" t="s">
        <v>3630</v>
      </c>
      <c r="H506" s="27" t="s">
        <v>7327</v>
      </c>
      <c r="I506" s="3">
        <v>41138</v>
      </c>
      <c r="J506" s="27" t="s">
        <v>3631</v>
      </c>
      <c r="K506" s="27" t="s">
        <v>5047</v>
      </c>
      <c r="L506" s="27" t="s">
        <v>5048</v>
      </c>
      <c r="M506" s="27" t="s">
        <v>3632</v>
      </c>
      <c r="N506" s="27" t="s">
        <v>7328</v>
      </c>
      <c r="O506" s="27" t="s">
        <v>4096</v>
      </c>
      <c r="P506" s="3">
        <v>41157</v>
      </c>
      <c r="Q506" s="27" t="s">
        <v>5049</v>
      </c>
      <c r="R506" s="27" t="s">
        <v>10814</v>
      </c>
      <c r="S506" s="27" t="s">
        <v>10815</v>
      </c>
      <c r="T506" t="s">
        <v>4394</v>
      </c>
      <c r="U506" t="s">
        <v>15562</v>
      </c>
      <c r="V506" s="3" t="s">
        <v>497</v>
      </c>
    </row>
    <row r="507" spans="1:22" ht="18" customHeight="1">
      <c r="A507" s="27">
        <v>3601</v>
      </c>
      <c r="B507" s="27">
        <v>3601</v>
      </c>
      <c r="C507" s="3">
        <v>41057</v>
      </c>
      <c r="D507" s="3">
        <v>41183</v>
      </c>
      <c r="E507" s="27" t="s">
        <v>1495</v>
      </c>
      <c r="F507" s="27" t="s">
        <v>1432</v>
      </c>
      <c r="G507" s="27" t="s">
        <v>3633</v>
      </c>
      <c r="H507" s="27" t="s">
        <v>497</v>
      </c>
      <c r="I507" s="3">
        <v>41149</v>
      </c>
      <c r="J507" s="27" t="s">
        <v>3634</v>
      </c>
      <c r="K507" s="27" t="s">
        <v>3635</v>
      </c>
      <c r="L507" s="27" t="s">
        <v>5050</v>
      </c>
      <c r="M507" s="27" t="s">
        <v>5051</v>
      </c>
      <c r="N507" s="27" t="s">
        <v>497</v>
      </c>
      <c r="O507" s="27" t="s">
        <v>497</v>
      </c>
      <c r="P507" s="27" t="s">
        <v>497</v>
      </c>
      <c r="Q507" s="41" t="s">
        <v>8623</v>
      </c>
      <c r="R507" s="27" t="s">
        <v>497</v>
      </c>
      <c r="S507" s="27" t="s">
        <v>10816</v>
      </c>
      <c r="T507" t="s">
        <v>15449</v>
      </c>
      <c r="U507" s="41" t="s">
        <v>497</v>
      </c>
      <c r="V507" s="3" t="s">
        <v>497</v>
      </c>
    </row>
    <row r="508" spans="1:22" ht="18" customHeight="1">
      <c r="A508" s="27">
        <v>3602</v>
      </c>
      <c r="B508" s="27">
        <v>3602</v>
      </c>
      <c r="C508" s="3">
        <v>41057</v>
      </c>
      <c r="D508" s="3">
        <v>41333</v>
      </c>
      <c r="E508" s="27" t="s">
        <v>1495</v>
      </c>
      <c r="F508" s="27" t="s">
        <v>1667</v>
      </c>
      <c r="G508" s="27" t="s">
        <v>3636</v>
      </c>
      <c r="H508" s="27" t="s">
        <v>5366</v>
      </c>
      <c r="I508" s="3">
        <v>41100</v>
      </c>
      <c r="J508" s="27" t="s">
        <v>3637</v>
      </c>
      <c r="K508" s="27" t="s">
        <v>15563</v>
      </c>
      <c r="L508" s="27" t="s">
        <v>5052</v>
      </c>
      <c r="M508" s="27" t="s">
        <v>3638</v>
      </c>
      <c r="N508" s="27" t="s">
        <v>497</v>
      </c>
      <c r="O508" s="27" t="s">
        <v>497</v>
      </c>
      <c r="P508" s="27" t="s">
        <v>497</v>
      </c>
      <c r="Q508" s="27" t="s">
        <v>16109</v>
      </c>
      <c r="R508" s="27" t="s">
        <v>10817</v>
      </c>
      <c r="S508" s="27" t="s">
        <v>10818</v>
      </c>
      <c r="T508" t="s">
        <v>4394</v>
      </c>
      <c r="U508" s="27" t="s">
        <v>497</v>
      </c>
      <c r="V508" s="3" t="s">
        <v>497</v>
      </c>
    </row>
    <row r="509" spans="1:22" ht="18" customHeight="1">
      <c r="A509" s="27">
        <v>3603</v>
      </c>
      <c r="B509" s="27">
        <v>3603</v>
      </c>
      <c r="C509" s="3">
        <v>41057</v>
      </c>
      <c r="D509" s="3">
        <v>41117</v>
      </c>
      <c r="E509" s="27" t="s">
        <v>1431</v>
      </c>
      <c r="F509" s="27" t="s">
        <v>1667</v>
      </c>
      <c r="G509" s="27" t="s">
        <v>3639</v>
      </c>
      <c r="H509" s="27" t="s">
        <v>7653</v>
      </c>
      <c r="I509" s="3">
        <v>41164</v>
      </c>
      <c r="J509" s="27" t="s">
        <v>3640</v>
      </c>
      <c r="K509" s="27" t="s">
        <v>3641</v>
      </c>
      <c r="L509" s="27" t="s">
        <v>5053</v>
      </c>
      <c r="M509" s="27" t="s">
        <v>5054</v>
      </c>
      <c r="N509" s="27" t="s">
        <v>7654</v>
      </c>
      <c r="O509" s="27" t="s">
        <v>5490</v>
      </c>
      <c r="P509" s="3">
        <v>41165</v>
      </c>
      <c r="Q509" s="41" t="s">
        <v>5055</v>
      </c>
      <c r="R509" s="27" t="s">
        <v>10819</v>
      </c>
      <c r="S509" s="27" t="s">
        <v>10820</v>
      </c>
      <c r="T509" t="s">
        <v>4394</v>
      </c>
      <c r="U509" t="s">
        <v>5545</v>
      </c>
      <c r="V509" s="3" t="s">
        <v>497</v>
      </c>
    </row>
    <row r="510" spans="1:22" ht="18" customHeight="1">
      <c r="A510" s="27">
        <v>3604</v>
      </c>
      <c r="B510" s="27">
        <v>3604</v>
      </c>
      <c r="C510" s="3">
        <v>41057</v>
      </c>
      <c r="D510" s="3">
        <v>41102</v>
      </c>
      <c r="E510" s="27" t="s">
        <v>1431</v>
      </c>
      <c r="F510" s="27" t="s">
        <v>1432</v>
      </c>
      <c r="G510" s="27" t="s">
        <v>3642</v>
      </c>
      <c r="H510" s="27" t="s">
        <v>4563</v>
      </c>
      <c r="I510" s="3">
        <v>41093</v>
      </c>
      <c r="J510" s="27" t="s">
        <v>3643</v>
      </c>
      <c r="K510" s="27" t="s">
        <v>3644</v>
      </c>
      <c r="L510" s="27" t="s">
        <v>5056</v>
      </c>
      <c r="M510" s="27" t="s">
        <v>3645</v>
      </c>
      <c r="N510" s="27" t="s">
        <v>5057</v>
      </c>
      <c r="O510" s="27" t="s">
        <v>1846</v>
      </c>
      <c r="P510" s="3">
        <v>41093</v>
      </c>
      <c r="Q510" s="27" t="s">
        <v>497</v>
      </c>
      <c r="R510" s="27" t="s">
        <v>10821</v>
      </c>
      <c r="S510" s="27" t="s">
        <v>10822</v>
      </c>
      <c r="T510" s="41" t="s">
        <v>4394</v>
      </c>
      <c r="U510" t="s">
        <v>4589</v>
      </c>
      <c r="V510" s="3" t="s">
        <v>497</v>
      </c>
    </row>
    <row r="511" spans="1:22" ht="18" customHeight="1">
      <c r="A511" s="27">
        <v>3581</v>
      </c>
      <c r="B511" s="27">
        <v>3581</v>
      </c>
      <c r="C511" s="3">
        <v>41057</v>
      </c>
      <c r="D511" s="3">
        <v>41102</v>
      </c>
      <c r="E511" s="27" t="s">
        <v>1431</v>
      </c>
      <c r="F511" s="27" t="s">
        <v>1432</v>
      </c>
      <c r="G511" s="27" t="s">
        <v>3646</v>
      </c>
      <c r="H511" s="27" t="s">
        <v>6624</v>
      </c>
      <c r="I511" s="3">
        <v>41135</v>
      </c>
      <c r="J511" s="27" t="s">
        <v>3647</v>
      </c>
      <c r="K511" s="27" t="s">
        <v>4323</v>
      </c>
      <c r="L511" s="27" t="s">
        <v>5058</v>
      </c>
      <c r="M511" s="27" t="s">
        <v>3648</v>
      </c>
      <c r="N511" s="27" t="s">
        <v>6625</v>
      </c>
      <c r="O511" s="27" t="s">
        <v>5316</v>
      </c>
      <c r="P511" s="3">
        <v>41135</v>
      </c>
      <c r="Q511" s="41" t="s">
        <v>497</v>
      </c>
      <c r="R511" s="27" t="s">
        <v>10823</v>
      </c>
      <c r="S511" s="27" t="s">
        <v>10824</v>
      </c>
      <c r="T511" s="41" t="s">
        <v>4394</v>
      </c>
      <c r="U511" t="s">
        <v>4589</v>
      </c>
      <c r="V511" s="3" t="s">
        <v>497</v>
      </c>
    </row>
    <row r="512" spans="1:22" ht="18" customHeight="1">
      <c r="A512" s="27">
        <v>3583</v>
      </c>
      <c r="B512" s="27">
        <v>3583</v>
      </c>
      <c r="C512" s="3">
        <v>41057</v>
      </c>
      <c r="D512" s="3">
        <v>41102</v>
      </c>
      <c r="E512" s="27" t="s">
        <v>1431</v>
      </c>
      <c r="F512" s="27" t="s">
        <v>1432</v>
      </c>
      <c r="G512" s="27" t="s">
        <v>3649</v>
      </c>
      <c r="H512" s="27" t="s">
        <v>5525</v>
      </c>
      <c r="I512" s="3">
        <v>41110</v>
      </c>
      <c r="J512" s="27" t="s">
        <v>3650</v>
      </c>
      <c r="K512" s="27" t="s">
        <v>3651</v>
      </c>
      <c r="L512" s="27" t="s">
        <v>5059</v>
      </c>
      <c r="M512" s="27" t="s">
        <v>3652</v>
      </c>
      <c r="N512" s="27" t="s">
        <v>5606</v>
      </c>
      <c r="O512" s="27" t="s">
        <v>497</v>
      </c>
      <c r="P512" s="3">
        <v>41110</v>
      </c>
      <c r="Q512" s="27" t="s">
        <v>497</v>
      </c>
      <c r="R512" s="27" t="s">
        <v>10825</v>
      </c>
      <c r="S512" s="27" t="s">
        <v>10826</v>
      </c>
      <c r="T512" s="41" t="s">
        <v>4394</v>
      </c>
      <c r="U512" t="s">
        <v>15564</v>
      </c>
      <c r="V512" s="3" t="s">
        <v>497</v>
      </c>
    </row>
    <row r="513" spans="1:22" ht="18" customHeight="1">
      <c r="A513" s="27">
        <v>3584</v>
      </c>
      <c r="B513" s="27">
        <v>3584</v>
      </c>
      <c r="C513" s="3">
        <v>41057</v>
      </c>
      <c r="D513" s="3">
        <v>41102</v>
      </c>
      <c r="E513" s="27" t="s">
        <v>1431</v>
      </c>
      <c r="F513" s="27" t="s">
        <v>1667</v>
      </c>
      <c r="G513" s="27" t="s">
        <v>3653</v>
      </c>
      <c r="H513" s="27" t="s">
        <v>5367</v>
      </c>
      <c r="I513" s="3">
        <v>41101</v>
      </c>
      <c r="J513" s="27" t="s">
        <v>4413</v>
      </c>
      <c r="K513" s="27" t="s">
        <v>4414</v>
      </c>
      <c r="L513" s="27" t="s">
        <v>5060</v>
      </c>
      <c r="M513" s="27" t="s">
        <v>3654</v>
      </c>
      <c r="N513" s="27" t="s">
        <v>5368</v>
      </c>
      <c r="O513" s="27" t="s">
        <v>5369</v>
      </c>
      <c r="P513" s="3">
        <v>41103</v>
      </c>
      <c r="Q513" s="41" t="s">
        <v>497</v>
      </c>
      <c r="R513" s="27" t="s">
        <v>10827</v>
      </c>
      <c r="S513" s="27" t="s">
        <v>10828</v>
      </c>
      <c r="T513" s="41" t="s">
        <v>4394</v>
      </c>
      <c r="U513" t="s">
        <v>4443</v>
      </c>
      <c r="V513" s="3" t="s">
        <v>497</v>
      </c>
    </row>
    <row r="514" spans="1:22" ht="18" customHeight="1">
      <c r="A514" s="27">
        <v>3585</v>
      </c>
      <c r="B514" s="27">
        <v>3585</v>
      </c>
      <c r="C514" s="3">
        <v>41057</v>
      </c>
      <c r="D514" s="3">
        <v>41296</v>
      </c>
      <c r="E514" s="27" t="s">
        <v>1495</v>
      </c>
      <c r="F514" s="27" t="s">
        <v>1432</v>
      </c>
      <c r="G514" s="27" t="s">
        <v>3655</v>
      </c>
      <c r="H514" s="27" t="s">
        <v>4324</v>
      </c>
      <c r="I514" s="27" t="s">
        <v>497</v>
      </c>
      <c r="J514" s="27" t="s">
        <v>3656</v>
      </c>
      <c r="K514" s="27" t="s">
        <v>15333</v>
      </c>
      <c r="L514" s="27" t="s">
        <v>5061</v>
      </c>
      <c r="M514" s="27" t="s">
        <v>15334</v>
      </c>
      <c r="N514" s="27" t="s">
        <v>497</v>
      </c>
      <c r="O514" s="27" t="s">
        <v>497</v>
      </c>
      <c r="P514" s="27" t="s">
        <v>497</v>
      </c>
      <c r="Q514" s="41" t="s">
        <v>15160</v>
      </c>
      <c r="R514" s="27" t="s">
        <v>10829</v>
      </c>
      <c r="S514" s="27" t="s">
        <v>10830</v>
      </c>
      <c r="T514" t="s">
        <v>4394</v>
      </c>
      <c r="U514" s="27" t="s">
        <v>497</v>
      </c>
      <c r="V514" s="3" t="s">
        <v>497</v>
      </c>
    </row>
    <row r="515" spans="1:22" ht="18" customHeight="1">
      <c r="A515" s="27">
        <v>3586</v>
      </c>
      <c r="B515" s="27">
        <v>3586</v>
      </c>
      <c r="C515" s="3">
        <v>41057</v>
      </c>
      <c r="D515" s="3">
        <v>41117</v>
      </c>
      <c r="E515" s="27" t="s">
        <v>1431</v>
      </c>
      <c r="F515" s="27" t="s">
        <v>1432</v>
      </c>
      <c r="G515" s="27" t="s">
        <v>3657</v>
      </c>
      <c r="H515" s="27" t="s">
        <v>6258</v>
      </c>
      <c r="I515" s="3">
        <v>41130</v>
      </c>
      <c r="J515" s="27" t="s">
        <v>3658</v>
      </c>
      <c r="K515" s="27" t="s">
        <v>5062</v>
      </c>
      <c r="L515" s="27" t="s">
        <v>5063</v>
      </c>
      <c r="M515" s="27" t="s">
        <v>3659</v>
      </c>
      <c r="N515" s="27" t="s">
        <v>6429</v>
      </c>
      <c r="O515" s="27" t="s">
        <v>6200</v>
      </c>
      <c r="P515" s="3">
        <v>41131</v>
      </c>
      <c r="Q515" s="27" t="s">
        <v>5064</v>
      </c>
      <c r="R515" s="27" t="s">
        <v>10831</v>
      </c>
      <c r="S515" s="27" t="s">
        <v>10832</v>
      </c>
      <c r="T515" t="s">
        <v>4394</v>
      </c>
      <c r="U515" t="s">
        <v>15512</v>
      </c>
      <c r="V515" s="3" t="s">
        <v>497</v>
      </c>
    </row>
    <row r="516" spans="1:22" ht="18" customHeight="1">
      <c r="A516" s="27">
        <v>3592</v>
      </c>
      <c r="B516" s="27">
        <v>3592</v>
      </c>
      <c r="C516" s="3">
        <v>41058</v>
      </c>
      <c r="D516" s="3">
        <v>41103</v>
      </c>
      <c r="E516" s="27" t="s">
        <v>1431</v>
      </c>
      <c r="F516" s="27" t="s">
        <v>1432</v>
      </c>
      <c r="G516" s="27" t="s">
        <v>3660</v>
      </c>
      <c r="H516" s="27" t="s">
        <v>4403</v>
      </c>
      <c r="I516" s="3">
        <v>41087</v>
      </c>
      <c r="J516" s="27" t="s">
        <v>3661</v>
      </c>
      <c r="K516" s="27" t="s">
        <v>3662</v>
      </c>
      <c r="L516" s="27" t="s">
        <v>5065</v>
      </c>
      <c r="M516" s="27" t="s">
        <v>3663</v>
      </c>
      <c r="N516" s="27" t="s">
        <v>4415</v>
      </c>
      <c r="O516" s="27" t="s">
        <v>1560</v>
      </c>
      <c r="P516" s="3">
        <v>41087</v>
      </c>
      <c r="Q516" s="41" t="s">
        <v>497</v>
      </c>
      <c r="R516" s="27" t="s">
        <v>10833</v>
      </c>
      <c r="S516" s="27" t="s">
        <v>10834</v>
      </c>
      <c r="T516" s="41" t="s">
        <v>4394</v>
      </c>
      <c r="U516" s="27" t="s">
        <v>497</v>
      </c>
      <c r="V516" s="3" t="s">
        <v>497</v>
      </c>
    </row>
    <row r="517" spans="1:22" ht="18" customHeight="1">
      <c r="A517" s="27">
        <v>3591</v>
      </c>
      <c r="B517" s="27">
        <v>3591</v>
      </c>
      <c r="C517" s="3">
        <v>41058</v>
      </c>
      <c r="D517" s="3">
        <v>41103</v>
      </c>
      <c r="E517" s="27" t="s">
        <v>1431</v>
      </c>
      <c r="F517" s="27" t="s">
        <v>1432</v>
      </c>
      <c r="G517" s="27" t="s">
        <v>3664</v>
      </c>
      <c r="H517" s="27" t="s">
        <v>4325</v>
      </c>
      <c r="I517" s="3">
        <v>41087</v>
      </c>
      <c r="J517" s="27" t="s">
        <v>3665</v>
      </c>
      <c r="K517" s="27" t="s">
        <v>15819</v>
      </c>
      <c r="L517" s="27" t="s">
        <v>5370</v>
      </c>
      <c r="M517" s="27" t="s">
        <v>3666</v>
      </c>
      <c r="N517" s="27" t="s">
        <v>4416</v>
      </c>
      <c r="O517" s="27" t="s">
        <v>4417</v>
      </c>
      <c r="P517" s="3">
        <v>41087</v>
      </c>
      <c r="Q517" s="41" t="s">
        <v>497</v>
      </c>
      <c r="R517" s="27" t="s">
        <v>10690</v>
      </c>
      <c r="S517" s="27" t="s">
        <v>10835</v>
      </c>
      <c r="T517" s="41" t="s">
        <v>4394</v>
      </c>
      <c r="U517" t="s">
        <v>15565</v>
      </c>
      <c r="V517" s="3" t="s">
        <v>497</v>
      </c>
    </row>
    <row r="518" spans="1:22" ht="18" customHeight="1">
      <c r="A518" s="27">
        <v>3589</v>
      </c>
      <c r="B518" s="27">
        <v>3589</v>
      </c>
      <c r="C518" s="3">
        <v>41058</v>
      </c>
      <c r="D518" s="3">
        <v>41103</v>
      </c>
      <c r="E518" s="27" t="s">
        <v>1431</v>
      </c>
      <c r="F518" s="27" t="s">
        <v>1667</v>
      </c>
      <c r="G518" s="27" t="s">
        <v>3667</v>
      </c>
      <c r="H518" s="27" t="s">
        <v>4564</v>
      </c>
      <c r="I518" s="3">
        <v>41092</v>
      </c>
      <c r="J518" s="27" t="s">
        <v>3668</v>
      </c>
      <c r="K518" s="27" t="s">
        <v>3669</v>
      </c>
      <c r="L518" s="27" t="s">
        <v>5607</v>
      </c>
      <c r="M518" s="27" t="s">
        <v>3670</v>
      </c>
      <c r="N518" s="27" t="s">
        <v>5066</v>
      </c>
      <c r="O518" s="27" t="s">
        <v>1697</v>
      </c>
      <c r="P518" s="3">
        <v>41092</v>
      </c>
      <c r="Q518" s="41" t="s">
        <v>497</v>
      </c>
      <c r="R518" s="27" t="s">
        <v>10836</v>
      </c>
      <c r="S518" s="27" t="s">
        <v>10837</v>
      </c>
      <c r="T518" s="41" t="s">
        <v>15449</v>
      </c>
      <c r="U518" t="s">
        <v>4570</v>
      </c>
      <c r="V518" s="3" t="s">
        <v>497</v>
      </c>
    </row>
    <row r="519" spans="1:22" ht="18" customHeight="1">
      <c r="A519" s="27">
        <v>3588</v>
      </c>
      <c r="B519" s="27">
        <v>3588</v>
      </c>
      <c r="C519" s="3">
        <v>41058</v>
      </c>
      <c r="D519" s="3">
        <v>41118</v>
      </c>
      <c r="E519" s="27" t="s">
        <v>1431</v>
      </c>
      <c r="F519" s="27" t="s">
        <v>1432</v>
      </c>
      <c r="G519" s="27" t="s">
        <v>3671</v>
      </c>
      <c r="H519" s="27" t="s">
        <v>5526</v>
      </c>
      <c r="I519" s="3">
        <v>41109</v>
      </c>
      <c r="J519" s="27" t="s">
        <v>3672</v>
      </c>
      <c r="K519" s="27" t="s">
        <v>5067</v>
      </c>
      <c r="L519" s="27" t="s">
        <v>5068</v>
      </c>
      <c r="M519" s="27" t="s">
        <v>3673</v>
      </c>
      <c r="N519" s="27" t="s">
        <v>5608</v>
      </c>
      <c r="O519" s="27" t="s">
        <v>1468</v>
      </c>
      <c r="P519" s="3">
        <v>41131</v>
      </c>
      <c r="Q519" s="27" t="s">
        <v>5069</v>
      </c>
      <c r="R519" s="27" t="s">
        <v>10838</v>
      </c>
      <c r="S519" s="27" t="s">
        <v>10839</v>
      </c>
      <c r="T519" t="s">
        <v>4394</v>
      </c>
      <c r="U519" t="s">
        <v>5560</v>
      </c>
      <c r="V519" s="3" t="s">
        <v>497</v>
      </c>
    </row>
    <row r="520" spans="1:22" ht="18" customHeight="1">
      <c r="A520" s="27">
        <v>3611</v>
      </c>
      <c r="B520" s="27">
        <v>3611</v>
      </c>
      <c r="C520" s="3">
        <v>41057</v>
      </c>
      <c r="D520" s="3">
        <v>41143</v>
      </c>
      <c r="E520" s="27" t="s">
        <v>1431</v>
      </c>
      <c r="F520" s="27" t="s">
        <v>1432</v>
      </c>
      <c r="G520" s="27" t="s">
        <v>3554</v>
      </c>
      <c r="H520" s="27" t="s">
        <v>5527</v>
      </c>
      <c r="I520" s="3">
        <v>41109</v>
      </c>
      <c r="J520" s="27" t="s">
        <v>3674</v>
      </c>
      <c r="K520" s="27" t="s">
        <v>3675</v>
      </c>
      <c r="L520" s="27" t="s">
        <v>5070</v>
      </c>
      <c r="M520" s="27" t="s">
        <v>3676</v>
      </c>
      <c r="N520" s="27" t="s">
        <v>5609</v>
      </c>
      <c r="O520" s="27" t="s">
        <v>5987</v>
      </c>
      <c r="P520" s="3">
        <v>41117</v>
      </c>
      <c r="Q520" s="27" t="s">
        <v>3798</v>
      </c>
      <c r="R520" s="27" t="s">
        <v>10840</v>
      </c>
      <c r="S520" s="27" t="s">
        <v>10841</v>
      </c>
      <c r="T520" t="s">
        <v>4394</v>
      </c>
      <c r="U520" t="s">
        <v>5495</v>
      </c>
      <c r="V520" s="3" t="s">
        <v>497</v>
      </c>
    </row>
    <row r="521" spans="1:22" ht="18" customHeight="1">
      <c r="A521" s="27">
        <v>3582</v>
      </c>
      <c r="B521" s="27">
        <v>3582</v>
      </c>
      <c r="C521" s="3">
        <v>41057</v>
      </c>
      <c r="D521" s="3">
        <v>41102</v>
      </c>
      <c r="E521" s="27" t="s">
        <v>1431</v>
      </c>
      <c r="F521" s="27" t="s">
        <v>1432</v>
      </c>
      <c r="G521" s="27" t="s">
        <v>3756</v>
      </c>
      <c r="H521" s="27" t="s">
        <v>5528</v>
      </c>
      <c r="I521" s="3">
        <v>41108</v>
      </c>
      <c r="J521" s="27" t="s">
        <v>3757</v>
      </c>
      <c r="K521" s="27" t="s">
        <v>3758</v>
      </c>
      <c r="L521" s="27" t="s">
        <v>5071</v>
      </c>
      <c r="M521" s="27" t="s">
        <v>3759</v>
      </c>
      <c r="N521" s="27" t="s">
        <v>5529</v>
      </c>
      <c r="O521" s="27" t="s">
        <v>5530</v>
      </c>
      <c r="P521" s="3">
        <v>41109</v>
      </c>
      <c r="Q521" s="41" t="s">
        <v>497</v>
      </c>
      <c r="R521" s="27" t="s">
        <v>10842</v>
      </c>
      <c r="S521" s="27" t="s">
        <v>10843</v>
      </c>
      <c r="T521" s="41" t="s">
        <v>4394</v>
      </c>
      <c r="U521" t="s">
        <v>5499</v>
      </c>
      <c r="V521" s="3" t="s">
        <v>497</v>
      </c>
    </row>
    <row r="522" spans="1:22" ht="18" customHeight="1">
      <c r="A522" s="27">
        <v>3641</v>
      </c>
      <c r="B522" s="27">
        <v>3641</v>
      </c>
      <c r="C522" s="3">
        <v>41060</v>
      </c>
      <c r="D522" s="3">
        <v>41105</v>
      </c>
      <c r="E522" s="27" t="s">
        <v>1431</v>
      </c>
      <c r="F522" s="27" t="s">
        <v>1432</v>
      </c>
      <c r="G522" s="27" t="s">
        <v>1450</v>
      </c>
      <c r="H522" s="27" t="s">
        <v>6626</v>
      </c>
      <c r="I522" s="3">
        <v>41136</v>
      </c>
      <c r="J522" s="27" t="s">
        <v>3760</v>
      </c>
      <c r="K522" s="27" t="s">
        <v>3761</v>
      </c>
      <c r="L522" s="27" t="s">
        <v>5072</v>
      </c>
      <c r="M522" s="27" t="s">
        <v>3762</v>
      </c>
      <c r="N522" s="27" t="s">
        <v>6717</v>
      </c>
      <c r="O522" s="27" t="s">
        <v>6080</v>
      </c>
      <c r="P522" s="3">
        <v>41137</v>
      </c>
      <c r="Q522" s="41" t="s">
        <v>497</v>
      </c>
      <c r="R522" s="27" t="s">
        <v>10844</v>
      </c>
      <c r="S522" s="27" t="s">
        <v>10845</v>
      </c>
      <c r="T522" s="41" t="s">
        <v>4394</v>
      </c>
      <c r="U522" t="s">
        <v>15474</v>
      </c>
      <c r="V522" s="3" t="s">
        <v>497</v>
      </c>
    </row>
    <row r="523" spans="1:22" ht="18" customHeight="1">
      <c r="A523" s="27">
        <v>3560</v>
      </c>
      <c r="B523" s="27">
        <v>3560</v>
      </c>
      <c r="C523" s="3">
        <v>41060</v>
      </c>
      <c r="D523" s="3">
        <v>41105</v>
      </c>
      <c r="E523" s="27" t="s">
        <v>1431</v>
      </c>
      <c r="F523" s="27" t="s">
        <v>1432</v>
      </c>
      <c r="G523" s="27" t="s">
        <v>1795</v>
      </c>
      <c r="H523" s="27" t="s">
        <v>6627</v>
      </c>
      <c r="I523" s="3">
        <v>41135</v>
      </c>
      <c r="J523" s="27" t="s">
        <v>3763</v>
      </c>
      <c r="K523" s="27" t="s">
        <v>3764</v>
      </c>
      <c r="L523" s="27" t="s">
        <v>4718</v>
      </c>
      <c r="M523" s="27" t="s">
        <v>3765</v>
      </c>
      <c r="N523" s="27" t="s">
        <v>6628</v>
      </c>
      <c r="O523" s="27" t="s">
        <v>6080</v>
      </c>
      <c r="P523" s="3">
        <v>41135</v>
      </c>
      <c r="Q523" s="41" t="s">
        <v>497</v>
      </c>
      <c r="R523" s="27" t="s">
        <v>10846</v>
      </c>
      <c r="S523" s="27" t="s">
        <v>10847</v>
      </c>
      <c r="T523" s="41" t="s">
        <v>4394</v>
      </c>
      <c r="U523" t="s">
        <v>4589</v>
      </c>
      <c r="V523" s="3" t="s">
        <v>497</v>
      </c>
    </row>
    <row r="524" spans="1:22" ht="18" customHeight="1">
      <c r="A524" s="27">
        <v>3767</v>
      </c>
      <c r="B524" s="27">
        <v>3767</v>
      </c>
      <c r="C524" s="3">
        <v>41073</v>
      </c>
      <c r="D524" s="3">
        <v>41118</v>
      </c>
      <c r="E524" s="27" t="s">
        <v>1431</v>
      </c>
      <c r="F524" s="27" t="s">
        <v>1667</v>
      </c>
      <c r="G524" s="27" t="s">
        <v>3810</v>
      </c>
      <c r="H524" s="27" t="s">
        <v>5371</v>
      </c>
      <c r="I524" s="3">
        <v>41102</v>
      </c>
      <c r="J524" s="27" t="s">
        <v>3811</v>
      </c>
      <c r="K524" s="27" t="s">
        <v>3812</v>
      </c>
      <c r="L524" s="27">
        <v>35930112</v>
      </c>
      <c r="M524" s="27" t="s">
        <v>3813</v>
      </c>
      <c r="N524" s="27" t="s">
        <v>5372</v>
      </c>
      <c r="O524" s="27" t="s">
        <v>5151</v>
      </c>
      <c r="P524" s="3">
        <v>41103</v>
      </c>
      <c r="Q524" s="41" t="s">
        <v>3814</v>
      </c>
      <c r="R524" s="27" t="s">
        <v>10848</v>
      </c>
      <c r="S524" s="27" t="s">
        <v>10849</v>
      </c>
      <c r="T524" t="s">
        <v>4394</v>
      </c>
      <c r="U524" t="s">
        <v>15566</v>
      </c>
      <c r="V524" s="3" t="s">
        <v>497</v>
      </c>
    </row>
    <row r="525" spans="1:22" ht="18" customHeight="1">
      <c r="A525" s="27">
        <v>3766</v>
      </c>
      <c r="B525" s="27">
        <v>3766</v>
      </c>
      <c r="C525" s="3">
        <v>41073</v>
      </c>
      <c r="D525" s="3">
        <v>41118</v>
      </c>
      <c r="E525" s="27" t="s">
        <v>1431</v>
      </c>
      <c r="F525" s="27" t="s">
        <v>1667</v>
      </c>
      <c r="G525" s="27" t="s">
        <v>3810</v>
      </c>
      <c r="H525" s="27" t="s">
        <v>5531</v>
      </c>
      <c r="I525" s="3">
        <v>41108</v>
      </c>
      <c r="J525" s="27" t="s">
        <v>3815</v>
      </c>
      <c r="K525" s="27" t="s">
        <v>3816</v>
      </c>
      <c r="L525" s="27">
        <v>35930160</v>
      </c>
      <c r="M525" s="27" t="s">
        <v>3817</v>
      </c>
      <c r="N525" s="27" t="s">
        <v>5532</v>
      </c>
      <c r="O525" s="27" t="s">
        <v>5533</v>
      </c>
      <c r="P525" s="3">
        <v>41109</v>
      </c>
      <c r="Q525" s="41" t="s">
        <v>3818</v>
      </c>
      <c r="R525" s="27" t="s">
        <v>10850</v>
      </c>
      <c r="S525" s="27" t="s">
        <v>10851</v>
      </c>
      <c r="T525" t="s">
        <v>4394</v>
      </c>
      <c r="U525" t="s">
        <v>5546</v>
      </c>
      <c r="V525" s="3" t="s">
        <v>497</v>
      </c>
    </row>
    <row r="526" spans="1:22" ht="18" customHeight="1">
      <c r="A526" s="27">
        <v>3763</v>
      </c>
      <c r="B526" s="27">
        <v>3763</v>
      </c>
      <c r="C526" s="3">
        <v>41073</v>
      </c>
      <c r="D526" s="3">
        <v>41118</v>
      </c>
      <c r="E526" s="27" t="s">
        <v>1431</v>
      </c>
      <c r="F526" s="27" t="s">
        <v>1667</v>
      </c>
      <c r="G526" s="27" t="s">
        <v>3810</v>
      </c>
      <c r="H526" s="27" t="s">
        <v>5373</v>
      </c>
      <c r="I526" s="3">
        <v>41103</v>
      </c>
      <c r="J526" s="27" t="s">
        <v>3819</v>
      </c>
      <c r="K526" s="27" t="s">
        <v>3820</v>
      </c>
      <c r="L526" s="27" t="s">
        <v>5610</v>
      </c>
      <c r="M526" s="27" t="s">
        <v>3821</v>
      </c>
      <c r="N526" s="27" t="s">
        <v>5374</v>
      </c>
      <c r="O526" s="27" t="s">
        <v>4096</v>
      </c>
      <c r="P526" s="3">
        <v>41103</v>
      </c>
      <c r="Q526" s="41" t="s">
        <v>3822</v>
      </c>
      <c r="R526" s="27" t="s">
        <v>10852</v>
      </c>
      <c r="S526" s="27" t="s">
        <v>10853</v>
      </c>
      <c r="T526" t="s">
        <v>4394</v>
      </c>
      <c r="U526" s="27" t="s">
        <v>497</v>
      </c>
      <c r="V526" s="3" t="s">
        <v>497</v>
      </c>
    </row>
    <row r="527" spans="1:22" ht="18" customHeight="1">
      <c r="A527" s="27">
        <v>3764</v>
      </c>
      <c r="B527" s="27">
        <v>3764</v>
      </c>
      <c r="C527" s="3">
        <v>41073</v>
      </c>
      <c r="D527" s="3">
        <v>41187</v>
      </c>
      <c r="E527" s="27" t="s">
        <v>1431</v>
      </c>
      <c r="F527" s="27" t="s">
        <v>1432</v>
      </c>
      <c r="G527" s="27" t="s">
        <v>3810</v>
      </c>
      <c r="H527" s="27" t="s">
        <v>8908</v>
      </c>
      <c r="I527" s="3">
        <v>41197</v>
      </c>
      <c r="J527" s="27" t="s">
        <v>3823</v>
      </c>
      <c r="K527" s="27" t="s">
        <v>3824</v>
      </c>
      <c r="L527" s="27" t="s">
        <v>7279</v>
      </c>
      <c r="M527" s="27" t="s">
        <v>3825</v>
      </c>
      <c r="N527" s="27" t="s">
        <v>13685</v>
      </c>
      <c r="O527" s="27" t="s">
        <v>5316</v>
      </c>
      <c r="P527" s="3">
        <v>41205</v>
      </c>
      <c r="Q527" s="41" t="s">
        <v>7280</v>
      </c>
      <c r="R527" s="27" t="s">
        <v>10854</v>
      </c>
      <c r="S527" s="27" t="s">
        <v>10855</v>
      </c>
      <c r="T527" t="s">
        <v>4394</v>
      </c>
      <c r="U527" t="s">
        <v>15460</v>
      </c>
      <c r="V527" s="3" t="s">
        <v>497</v>
      </c>
    </row>
    <row r="528" spans="1:22" ht="18" customHeight="1">
      <c r="A528" s="27">
        <v>3762</v>
      </c>
      <c r="B528" s="27">
        <v>3762</v>
      </c>
      <c r="C528" s="3">
        <v>41073</v>
      </c>
      <c r="D528" s="3">
        <v>41118</v>
      </c>
      <c r="E528" s="27" t="s">
        <v>1431</v>
      </c>
      <c r="F528" s="27" t="s">
        <v>1667</v>
      </c>
      <c r="G528" s="27" t="s">
        <v>3810</v>
      </c>
      <c r="H528" s="27" t="s">
        <v>5611</v>
      </c>
      <c r="I528" s="3">
        <v>41109</v>
      </c>
      <c r="J528" s="27" t="s">
        <v>3826</v>
      </c>
      <c r="K528" s="27" t="s">
        <v>3827</v>
      </c>
      <c r="L528" s="27">
        <v>35930125</v>
      </c>
      <c r="M528" s="27" t="s">
        <v>3828</v>
      </c>
      <c r="N528" s="27" t="s">
        <v>5612</v>
      </c>
      <c r="O528" s="27" t="s">
        <v>5613</v>
      </c>
      <c r="P528" s="3">
        <v>41114</v>
      </c>
      <c r="Q528" s="41" t="s">
        <v>3829</v>
      </c>
      <c r="R528" s="27" t="s">
        <v>10856</v>
      </c>
      <c r="S528" s="27" t="s">
        <v>10857</v>
      </c>
      <c r="T528" t="s">
        <v>4394</v>
      </c>
      <c r="U528" t="s">
        <v>5557</v>
      </c>
      <c r="V528" s="3" t="s">
        <v>497</v>
      </c>
    </row>
    <row r="529" spans="1:22" ht="18" customHeight="1">
      <c r="A529" s="27">
        <v>3761</v>
      </c>
      <c r="B529" s="27">
        <v>3761</v>
      </c>
      <c r="C529" s="3">
        <v>41073</v>
      </c>
      <c r="D529" s="3">
        <v>41224</v>
      </c>
      <c r="E529" s="27" t="s">
        <v>1431</v>
      </c>
      <c r="F529" s="27" t="s">
        <v>1667</v>
      </c>
      <c r="G529" s="27" t="s">
        <v>3810</v>
      </c>
      <c r="H529" s="27" t="s">
        <v>5375</v>
      </c>
      <c r="I529" s="3">
        <v>41102</v>
      </c>
      <c r="J529" s="27" t="s">
        <v>3830</v>
      </c>
      <c r="K529" s="27" t="s">
        <v>3831</v>
      </c>
      <c r="L529" s="27" t="s">
        <v>6259</v>
      </c>
      <c r="M529" s="27" t="s">
        <v>3832</v>
      </c>
      <c r="N529" s="27" t="s">
        <v>12583</v>
      </c>
      <c r="O529" s="27" t="s">
        <v>5490</v>
      </c>
      <c r="P529" s="3">
        <v>41250</v>
      </c>
      <c r="Q529" s="41" t="s">
        <v>8624</v>
      </c>
      <c r="R529" s="27" t="s">
        <v>10858</v>
      </c>
      <c r="S529" s="27" t="s">
        <v>10859</v>
      </c>
      <c r="T529" t="s">
        <v>4394</v>
      </c>
      <c r="U529" t="s">
        <v>15567</v>
      </c>
      <c r="V529" s="3" t="s">
        <v>497</v>
      </c>
    </row>
    <row r="530" spans="1:22" ht="18" customHeight="1">
      <c r="A530" s="27">
        <v>3757</v>
      </c>
      <c r="B530" s="27">
        <v>3757</v>
      </c>
      <c r="C530" s="3">
        <v>41073</v>
      </c>
      <c r="D530" s="3">
        <v>41153</v>
      </c>
      <c r="E530" s="27" t="s">
        <v>1431</v>
      </c>
      <c r="F530" s="27" t="s">
        <v>1432</v>
      </c>
      <c r="G530" s="27" t="s">
        <v>3833</v>
      </c>
      <c r="H530" s="27" t="s">
        <v>6121</v>
      </c>
      <c r="I530" s="3">
        <v>41122</v>
      </c>
      <c r="J530" s="27" t="s">
        <v>3834</v>
      </c>
      <c r="K530" s="27" t="s">
        <v>3835</v>
      </c>
      <c r="L530" s="27">
        <v>39740000</v>
      </c>
      <c r="M530" s="27" t="s">
        <v>3836</v>
      </c>
      <c r="N530" s="27" t="s">
        <v>6122</v>
      </c>
      <c r="O530" s="27" t="s">
        <v>5713</v>
      </c>
      <c r="P530" s="3">
        <v>41123</v>
      </c>
      <c r="Q530" s="41" t="s">
        <v>4476</v>
      </c>
      <c r="R530" s="27" t="s">
        <v>10860</v>
      </c>
      <c r="S530" s="27" t="s">
        <v>10861</v>
      </c>
      <c r="T530" t="s">
        <v>4394</v>
      </c>
      <c r="U530" t="s">
        <v>15470</v>
      </c>
      <c r="V530" s="3" t="s">
        <v>497</v>
      </c>
    </row>
    <row r="531" spans="1:22" ht="18" customHeight="1">
      <c r="A531" s="27">
        <v>3758</v>
      </c>
      <c r="B531" s="27">
        <v>3758</v>
      </c>
      <c r="C531" s="3">
        <v>41073</v>
      </c>
      <c r="D531" s="3">
        <v>41181</v>
      </c>
      <c r="E531" s="27" t="s">
        <v>1431</v>
      </c>
      <c r="F531" s="27" t="s">
        <v>1432</v>
      </c>
      <c r="G531" s="27" t="s">
        <v>3833</v>
      </c>
      <c r="H531" s="27" t="s">
        <v>5988</v>
      </c>
      <c r="I531" s="3">
        <v>41120</v>
      </c>
      <c r="J531" s="27" t="s">
        <v>3837</v>
      </c>
      <c r="K531" s="27" t="s">
        <v>13280</v>
      </c>
      <c r="L531" s="27" t="s">
        <v>6262</v>
      </c>
      <c r="M531" s="27" t="s">
        <v>3838</v>
      </c>
      <c r="N531" s="27" t="s">
        <v>13281</v>
      </c>
      <c r="O531" s="27" t="s">
        <v>5713</v>
      </c>
      <c r="P531" s="3">
        <v>41144</v>
      </c>
      <c r="Q531" s="41" t="s">
        <v>4118</v>
      </c>
      <c r="R531" s="27" t="s">
        <v>10862</v>
      </c>
      <c r="S531" s="27" t="s">
        <v>10863</v>
      </c>
      <c r="T531" t="s">
        <v>4394</v>
      </c>
      <c r="U531" t="s">
        <v>4589</v>
      </c>
      <c r="V531" s="3" t="s">
        <v>497</v>
      </c>
    </row>
    <row r="532" spans="1:22" ht="18" customHeight="1">
      <c r="A532" s="27">
        <v>3756</v>
      </c>
      <c r="B532" s="27">
        <v>3756</v>
      </c>
      <c r="C532" s="3">
        <v>41073</v>
      </c>
      <c r="D532" s="3">
        <v>41118</v>
      </c>
      <c r="E532" s="27" t="s">
        <v>1431</v>
      </c>
      <c r="F532" s="27" t="s">
        <v>1432</v>
      </c>
      <c r="G532" s="27" t="s">
        <v>3833</v>
      </c>
      <c r="H532" s="27" t="s">
        <v>5989</v>
      </c>
      <c r="I532" s="3">
        <v>41120</v>
      </c>
      <c r="J532" s="27" t="s">
        <v>3839</v>
      </c>
      <c r="K532" s="27" t="s">
        <v>3840</v>
      </c>
      <c r="L532" s="27">
        <v>39740000</v>
      </c>
      <c r="M532" s="27" t="s">
        <v>3841</v>
      </c>
      <c r="N532" s="27" t="s">
        <v>5990</v>
      </c>
      <c r="O532" s="27" t="s">
        <v>5739</v>
      </c>
      <c r="P532" s="3">
        <v>41120</v>
      </c>
      <c r="Q532" s="41" t="s">
        <v>3842</v>
      </c>
      <c r="R532" s="27" t="s">
        <v>10864</v>
      </c>
      <c r="S532" s="27" t="s">
        <v>10865</v>
      </c>
      <c r="T532" t="s">
        <v>4394</v>
      </c>
      <c r="U532" t="s">
        <v>15568</v>
      </c>
      <c r="V532" s="3" t="s">
        <v>497</v>
      </c>
    </row>
    <row r="533" spans="1:22" ht="18" customHeight="1">
      <c r="A533" s="27">
        <v>3755</v>
      </c>
      <c r="B533" s="27">
        <v>3755</v>
      </c>
      <c r="C533" s="3">
        <v>41073</v>
      </c>
      <c r="D533" s="3">
        <v>41183</v>
      </c>
      <c r="E533" s="27" t="s">
        <v>1431</v>
      </c>
      <c r="F533" s="27" t="s">
        <v>1432</v>
      </c>
      <c r="G533" s="27" t="s">
        <v>3833</v>
      </c>
      <c r="H533" s="27" t="s">
        <v>5991</v>
      </c>
      <c r="I533" s="3">
        <v>41120</v>
      </c>
      <c r="J533" s="27" t="s">
        <v>3843</v>
      </c>
      <c r="K533" s="27" t="s">
        <v>15820</v>
      </c>
      <c r="L533" s="27" t="s">
        <v>6262</v>
      </c>
      <c r="M533" s="27" t="s">
        <v>3841</v>
      </c>
      <c r="N533" s="27" t="s">
        <v>5992</v>
      </c>
      <c r="O533" s="27" t="s">
        <v>5713</v>
      </c>
      <c r="P533" s="3">
        <v>41148</v>
      </c>
      <c r="Q533" s="41" t="s">
        <v>4119</v>
      </c>
      <c r="R533" s="27" t="s">
        <v>10866</v>
      </c>
      <c r="S533" s="27" t="s">
        <v>10867</v>
      </c>
      <c r="T533" t="s">
        <v>4394</v>
      </c>
      <c r="U533" t="s">
        <v>15569</v>
      </c>
      <c r="V533" s="3" t="s">
        <v>497</v>
      </c>
    </row>
    <row r="534" spans="1:22" ht="18" customHeight="1">
      <c r="A534" s="27">
        <v>3759</v>
      </c>
      <c r="B534" s="27">
        <v>3759</v>
      </c>
      <c r="C534" s="3">
        <v>41073</v>
      </c>
      <c r="D534" s="3">
        <v>41118</v>
      </c>
      <c r="E534" s="27" t="s">
        <v>1431</v>
      </c>
      <c r="F534" s="27" t="s">
        <v>1432</v>
      </c>
      <c r="G534" s="27" t="s">
        <v>3833</v>
      </c>
      <c r="H534" s="27" t="s">
        <v>5806</v>
      </c>
      <c r="I534" s="3">
        <v>41117</v>
      </c>
      <c r="J534" s="27" t="s">
        <v>3844</v>
      </c>
      <c r="K534" s="27" t="s">
        <v>3845</v>
      </c>
      <c r="L534" s="27">
        <v>39740000</v>
      </c>
      <c r="M534" s="27" t="s">
        <v>3841</v>
      </c>
      <c r="N534" s="27" t="s">
        <v>5993</v>
      </c>
      <c r="O534" s="27" t="s">
        <v>5713</v>
      </c>
      <c r="P534" s="3">
        <v>41148</v>
      </c>
      <c r="Q534" s="41" t="s">
        <v>3846</v>
      </c>
      <c r="R534" s="27" t="s">
        <v>10868</v>
      </c>
      <c r="S534" s="27" t="s">
        <v>10869</v>
      </c>
      <c r="T534" t="s">
        <v>4394</v>
      </c>
      <c r="U534" t="s">
        <v>15453</v>
      </c>
      <c r="V534" s="3" t="s">
        <v>497</v>
      </c>
    </row>
    <row r="535" spans="1:22" ht="18" customHeight="1">
      <c r="A535" s="27">
        <v>3769</v>
      </c>
      <c r="B535" s="27">
        <v>3769</v>
      </c>
      <c r="C535" s="3">
        <v>41073</v>
      </c>
      <c r="D535" s="3">
        <v>41118</v>
      </c>
      <c r="E535" s="27" t="s">
        <v>1431</v>
      </c>
      <c r="F535" s="27" t="s">
        <v>1667</v>
      </c>
      <c r="G535" s="27" t="s">
        <v>3810</v>
      </c>
      <c r="H535" s="27" t="s">
        <v>5534</v>
      </c>
      <c r="I535" s="3">
        <v>41108</v>
      </c>
      <c r="J535" s="27" t="s">
        <v>3847</v>
      </c>
      <c r="K535" s="27" t="s">
        <v>3848</v>
      </c>
      <c r="L535" s="27">
        <v>35931023</v>
      </c>
      <c r="M535" s="27" t="s">
        <v>3849</v>
      </c>
      <c r="N535" s="27" t="s">
        <v>5535</v>
      </c>
      <c r="O535" s="27" t="s">
        <v>1697</v>
      </c>
      <c r="P535" s="3">
        <v>41109</v>
      </c>
      <c r="Q535" s="41" t="s">
        <v>3850</v>
      </c>
      <c r="R535" s="27" t="s">
        <v>10870</v>
      </c>
      <c r="S535" s="27" t="s">
        <v>10871</v>
      </c>
      <c r="T535" t="s">
        <v>4394</v>
      </c>
      <c r="U535" t="s">
        <v>4443</v>
      </c>
      <c r="V535" s="3" t="s">
        <v>497</v>
      </c>
    </row>
    <row r="536" spans="1:22" ht="18" customHeight="1">
      <c r="A536" s="27">
        <v>3667</v>
      </c>
      <c r="B536" s="27">
        <v>3667</v>
      </c>
      <c r="C536" s="3">
        <v>41071</v>
      </c>
      <c r="D536" s="3">
        <v>41153</v>
      </c>
      <c r="E536" s="27" t="s">
        <v>1431</v>
      </c>
      <c r="F536" s="27" t="s">
        <v>1432</v>
      </c>
      <c r="G536" s="27" t="s">
        <v>2764</v>
      </c>
      <c r="H536" s="27" t="s">
        <v>15997</v>
      </c>
      <c r="I536" s="3">
        <v>41129</v>
      </c>
      <c r="J536" s="27" t="s">
        <v>3851</v>
      </c>
      <c r="K536" s="27" t="s">
        <v>3852</v>
      </c>
      <c r="L536" s="27" t="s">
        <v>4926</v>
      </c>
      <c r="M536" s="27" t="s">
        <v>3853</v>
      </c>
      <c r="N536" s="27" t="s">
        <v>15998</v>
      </c>
      <c r="O536" s="27" t="s">
        <v>6592</v>
      </c>
      <c r="P536" s="27">
        <v>41334</v>
      </c>
      <c r="Q536" s="41" t="s">
        <v>4477</v>
      </c>
      <c r="R536" s="27" t="s">
        <v>15999</v>
      </c>
      <c r="S536" s="27" t="s">
        <v>10872</v>
      </c>
      <c r="T536" t="s">
        <v>15449</v>
      </c>
      <c r="U536" s="41" t="s">
        <v>15468</v>
      </c>
      <c r="V536" s="3" t="s">
        <v>497</v>
      </c>
    </row>
    <row r="537" spans="1:22" ht="18" customHeight="1">
      <c r="A537" s="27">
        <v>3660</v>
      </c>
      <c r="B537" s="27">
        <v>3660</v>
      </c>
      <c r="C537" s="3">
        <v>41066</v>
      </c>
      <c r="D537" s="3">
        <v>41156</v>
      </c>
      <c r="E537" s="27" t="s">
        <v>1431</v>
      </c>
      <c r="F537" s="27" t="s">
        <v>1432</v>
      </c>
      <c r="G537" s="27" t="s">
        <v>3854</v>
      </c>
      <c r="H537" s="27" t="s">
        <v>6123</v>
      </c>
      <c r="I537" s="3">
        <v>41128</v>
      </c>
      <c r="J537" s="27" t="s">
        <v>3855</v>
      </c>
      <c r="K537" s="27" t="s">
        <v>3856</v>
      </c>
      <c r="L537" s="27">
        <v>38770000</v>
      </c>
      <c r="M537" s="27" t="s">
        <v>3857</v>
      </c>
      <c r="N537" s="27" t="s">
        <v>7281</v>
      </c>
      <c r="O537" s="27" t="s">
        <v>6595</v>
      </c>
      <c r="P537" s="3">
        <v>41156</v>
      </c>
      <c r="Q537" s="41" t="s">
        <v>4120</v>
      </c>
      <c r="R537" s="27" t="s">
        <v>10873</v>
      </c>
      <c r="S537" s="27" t="s">
        <v>10874</v>
      </c>
      <c r="T537" t="s">
        <v>4394</v>
      </c>
      <c r="U537" s="27" t="s">
        <v>497</v>
      </c>
      <c r="V537" s="3" t="s">
        <v>497</v>
      </c>
    </row>
    <row r="538" spans="1:22" ht="18" customHeight="1">
      <c r="A538" s="27">
        <v>3696</v>
      </c>
      <c r="B538" s="27">
        <v>3696</v>
      </c>
      <c r="C538" s="3">
        <v>41071</v>
      </c>
      <c r="D538" s="3">
        <v>41116</v>
      </c>
      <c r="E538" s="27" t="s">
        <v>1440</v>
      </c>
      <c r="F538" s="27" t="s">
        <v>1432</v>
      </c>
      <c r="G538" s="27" t="s">
        <v>173</v>
      </c>
      <c r="H538" s="27" t="s">
        <v>497</v>
      </c>
      <c r="I538" s="27" t="s">
        <v>497</v>
      </c>
      <c r="J538" s="27" t="s">
        <v>3858</v>
      </c>
      <c r="K538" s="27" t="s">
        <v>3859</v>
      </c>
      <c r="L538" s="27">
        <v>39800000</v>
      </c>
      <c r="M538" s="27" t="s">
        <v>3860</v>
      </c>
      <c r="N538" s="27" t="s">
        <v>497</v>
      </c>
      <c r="O538" s="27" t="s">
        <v>497</v>
      </c>
      <c r="P538" s="27" t="s">
        <v>497</v>
      </c>
      <c r="Q538" s="41" t="s">
        <v>4121</v>
      </c>
      <c r="R538" s="27" t="s">
        <v>497</v>
      </c>
      <c r="S538" s="27" t="s">
        <v>10875</v>
      </c>
      <c r="T538" t="s">
        <v>15449</v>
      </c>
      <c r="U538" s="41" t="s">
        <v>497</v>
      </c>
      <c r="V538" s="3" t="s">
        <v>497</v>
      </c>
    </row>
    <row r="539" spans="1:22" ht="18" customHeight="1">
      <c r="A539" s="27">
        <v>3689</v>
      </c>
      <c r="B539" s="27">
        <v>3689</v>
      </c>
      <c r="C539" s="3">
        <v>41071</v>
      </c>
      <c r="D539" s="3">
        <v>41116</v>
      </c>
      <c r="E539" s="27" t="s">
        <v>1431</v>
      </c>
      <c r="F539" s="27" t="s">
        <v>1432</v>
      </c>
      <c r="G539" s="27" t="s">
        <v>173</v>
      </c>
      <c r="H539" s="27" t="s">
        <v>5376</v>
      </c>
      <c r="I539" s="3">
        <v>41101</v>
      </c>
      <c r="J539" s="27" t="s">
        <v>3861</v>
      </c>
      <c r="K539" s="27" t="s">
        <v>3862</v>
      </c>
      <c r="L539" s="27">
        <v>39800000</v>
      </c>
      <c r="M539" s="27" t="s">
        <v>3863</v>
      </c>
      <c r="N539" s="27" t="s">
        <v>5377</v>
      </c>
      <c r="O539" s="27" t="s">
        <v>5378</v>
      </c>
      <c r="P539" s="3">
        <v>41137</v>
      </c>
      <c r="Q539" s="41" t="s">
        <v>3864</v>
      </c>
      <c r="R539" s="27" t="s">
        <v>10876</v>
      </c>
      <c r="S539" s="27" t="s">
        <v>10877</v>
      </c>
      <c r="T539" t="s">
        <v>4394</v>
      </c>
      <c r="U539" t="s">
        <v>4569</v>
      </c>
      <c r="V539" s="3" t="s">
        <v>497</v>
      </c>
    </row>
    <row r="540" spans="1:22" ht="18" customHeight="1">
      <c r="A540" s="27">
        <v>3690</v>
      </c>
      <c r="B540" s="27">
        <v>3690</v>
      </c>
      <c r="C540" s="3">
        <v>41071</v>
      </c>
      <c r="D540" s="3">
        <v>41171</v>
      </c>
      <c r="E540" s="27" t="s">
        <v>1431</v>
      </c>
      <c r="F540" s="27" t="s">
        <v>1432</v>
      </c>
      <c r="G540" s="27" t="s">
        <v>173</v>
      </c>
      <c r="H540" s="27" t="s">
        <v>9140</v>
      </c>
      <c r="I540" s="3">
        <v>41169</v>
      </c>
      <c r="J540" s="27" t="s">
        <v>3865</v>
      </c>
      <c r="K540" s="27" t="s">
        <v>3866</v>
      </c>
      <c r="L540" s="27" t="s">
        <v>5619</v>
      </c>
      <c r="M540" s="27" t="s">
        <v>6959</v>
      </c>
      <c r="N540" s="27" t="s">
        <v>9376</v>
      </c>
      <c r="O540" s="27" t="s">
        <v>8302</v>
      </c>
      <c r="P540" s="3">
        <v>41207</v>
      </c>
      <c r="Q540" s="41" t="s">
        <v>6960</v>
      </c>
      <c r="R540" s="27" t="s">
        <v>10878</v>
      </c>
      <c r="S540" s="27" t="s">
        <v>10879</v>
      </c>
      <c r="T540" t="s">
        <v>4394</v>
      </c>
      <c r="U540" s="41" t="s">
        <v>497</v>
      </c>
      <c r="V540" s="3" t="s">
        <v>497</v>
      </c>
    </row>
    <row r="541" spans="1:22" ht="18" customHeight="1">
      <c r="A541" s="27">
        <v>3681</v>
      </c>
      <c r="B541" s="27">
        <v>3681</v>
      </c>
      <c r="C541" s="3">
        <v>41071</v>
      </c>
      <c r="D541" s="3">
        <v>41178</v>
      </c>
      <c r="E541" s="27" t="s">
        <v>1431</v>
      </c>
      <c r="F541" s="27" t="s">
        <v>1432</v>
      </c>
      <c r="G541" s="27" t="s">
        <v>173</v>
      </c>
      <c r="H541" s="27" t="s">
        <v>9439</v>
      </c>
      <c r="I541" s="3">
        <v>41169</v>
      </c>
      <c r="J541" s="27" t="s">
        <v>15570</v>
      </c>
      <c r="K541" s="27" t="s">
        <v>3867</v>
      </c>
      <c r="L541" s="27" t="s">
        <v>5619</v>
      </c>
      <c r="M541" s="27" t="s">
        <v>6961</v>
      </c>
      <c r="N541" s="27" t="s">
        <v>9440</v>
      </c>
      <c r="O541" s="27" t="s">
        <v>8473</v>
      </c>
      <c r="P541" s="3">
        <v>41211</v>
      </c>
      <c r="Q541" s="41" t="s">
        <v>6962</v>
      </c>
      <c r="R541" s="27" t="s">
        <v>10880</v>
      </c>
      <c r="S541" s="27" t="s">
        <v>10881</v>
      </c>
      <c r="T541" t="s">
        <v>4394</v>
      </c>
      <c r="U541" s="27" t="s">
        <v>497</v>
      </c>
      <c r="V541" s="3" t="s">
        <v>497</v>
      </c>
    </row>
    <row r="542" spans="1:22" ht="18" customHeight="1">
      <c r="A542" s="27">
        <v>3694</v>
      </c>
      <c r="B542" s="27">
        <v>3694</v>
      </c>
      <c r="C542" s="3">
        <v>41071</v>
      </c>
      <c r="D542" s="3">
        <v>41178</v>
      </c>
      <c r="E542" s="27" t="s">
        <v>1431</v>
      </c>
      <c r="F542" s="27" t="s">
        <v>1432</v>
      </c>
      <c r="G542" s="27" t="s">
        <v>173</v>
      </c>
      <c r="H542" s="27" t="s">
        <v>16000</v>
      </c>
      <c r="I542" s="3">
        <v>41169</v>
      </c>
      <c r="J542" s="27" t="s">
        <v>6963</v>
      </c>
      <c r="K542" s="27" t="s">
        <v>3868</v>
      </c>
      <c r="L542" s="27" t="s">
        <v>5619</v>
      </c>
      <c r="M542" s="27" t="s">
        <v>3860</v>
      </c>
      <c r="N542" s="27" t="s">
        <v>16001</v>
      </c>
      <c r="O542" s="27" t="s">
        <v>7316</v>
      </c>
      <c r="P542" s="27">
        <v>41332</v>
      </c>
      <c r="Q542" s="41" t="s">
        <v>6964</v>
      </c>
      <c r="R542" s="27" t="s">
        <v>16002</v>
      </c>
      <c r="S542" s="27" t="s">
        <v>10882</v>
      </c>
      <c r="T542" t="s">
        <v>4394</v>
      </c>
      <c r="U542" s="41" t="s">
        <v>16003</v>
      </c>
      <c r="V542" s="3" t="s">
        <v>497</v>
      </c>
    </row>
    <row r="543" spans="1:22" ht="18" customHeight="1">
      <c r="A543" s="27">
        <v>3688</v>
      </c>
      <c r="B543" s="27">
        <v>3688</v>
      </c>
      <c r="C543" s="3">
        <v>41071</v>
      </c>
      <c r="D543" s="3">
        <v>41116</v>
      </c>
      <c r="E543" s="27" t="s">
        <v>1431</v>
      </c>
      <c r="F543" s="27" t="s">
        <v>1432</v>
      </c>
      <c r="G543" s="27" t="s">
        <v>173</v>
      </c>
      <c r="H543" s="27" t="s">
        <v>5379</v>
      </c>
      <c r="I543" s="3">
        <v>41102</v>
      </c>
      <c r="J543" s="27" t="s">
        <v>3869</v>
      </c>
      <c r="K543" s="27" t="s">
        <v>3870</v>
      </c>
      <c r="L543" s="27">
        <v>39800000</v>
      </c>
      <c r="M543" s="27" t="s">
        <v>3871</v>
      </c>
      <c r="N543" s="27" t="s">
        <v>5380</v>
      </c>
      <c r="O543" s="27" t="s">
        <v>3105</v>
      </c>
      <c r="P543" s="3">
        <v>41138</v>
      </c>
      <c r="Q543" s="41" t="s">
        <v>3872</v>
      </c>
      <c r="R543" s="27" t="s">
        <v>10883</v>
      </c>
      <c r="S543" s="27" t="s">
        <v>10884</v>
      </c>
      <c r="T543" t="s">
        <v>4394</v>
      </c>
      <c r="U543" t="s">
        <v>5333</v>
      </c>
      <c r="V543" s="3" t="s">
        <v>497</v>
      </c>
    </row>
    <row r="544" spans="1:22" ht="18" customHeight="1">
      <c r="A544" s="27">
        <v>3691</v>
      </c>
      <c r="B544" s="27">
        <v>3691</v>
      </c>
      <c r="C544" s="3">
        <v>41071</v>
      </c>
      <c r="D544" s="3">
        <v>41116</v>
      </c>
      <c r="E544" s="27" t="s">
        <v>1431</v>
      </c>
      <c r="F544" s="27" t="s">
        <v>1432</v>
      </c>
      <c r="G544" s="27" t="s">
        <v>173</v>
      </c>
      <c r="H544" s="27" t="s">
        <v>6430</v>
      </c>
      <c r="I544" s="3">
        <v>41131</v>
      </c>
      <c r="J544" s="27" t="s">
        <v>3873</v>
      </c>
      <c r="K544" s="27" t="s">
        <v>3874</v>
      </c>
      <c r="L544" s="27">
        <v>39800000</v>
      </c>
      <c r="M544" s="27" t="s">
        <v>3875</v>
      </c>
      <c r="N544" s="27" t="s">
        <v>6431</v>
      </c>
      <c r="O544" s="27" t="s">
        <v>5753</v>
      </c>
      <c r="P544" s="3">
        <v>41135</v>
      </c>
      <c r="Q544" s="41" t="s">
        <v>3876</v>
      </c>
      <c r="R544" s="27" t="s">
        <v>10885</v>
      </c>
      <c r="S544" s="27" t="s">
        <v>10886</v>
      </c>
      <c r="T544" t="s">
        <v>4394</v>
      </c>
      <c r="U544" t="s">
        <v>15571</v>
      </c>
      <c r="V544" s="3" t="s">
        <v>497</v>
      </c>
    </row>
    <row r="545" spans="1:22" ht="18" customHeight="1">
      <c r="A545" s="27">
        <v>3695</v>
      </c>
      <c r="B545" s="27">
        <v>3695</v>
      </c>
      <c r="C545" s="3">
        <v>41071</v>
      </c>
      <c r="D545" s="3">
        <v>41179</v>
      </c>
      <c r="E545" s="27" t="s">
        <v>1431</v>
      </c>
      <c r="F545" s="27" t="s">
        <v>1432</v>
      </c>
      <c r="G545" s="27" t="s">
        <v>173</v>
      </c>
      <c r="H545" s="27" t="s">
        <v>9423</v>
      </c>
      <c r="I545" s="3">
        <v>41169</v>
      </c>
      <c r="J545" s="27" t="s">
        <v>3877</v>
      </c>
      <c r="K545" s="27" t="s">
        <v>3878</v>
      </c>
      <c r="L545" s="27" t="s">
        <v>5619</v>
      </c>
      <c r="M545" s="27" t="s">
        <v>3879</v>
      </c>
      <c r="N545" s="27" t="s">
        <v>9424</v>
      </c>
      <c r="O545" s="27" t="s">
        <v>8473</v>
      </c>
      <c r="P545" s="3">
        <v>41211</v>
      </c>
      <c r="Q545" s="41" t="s">
        <v>6965</v>
      </c>
      <c r="R545" s="27" t="s">
        <v>10887</v>
      </c>
      <c r="S545" s="27" t="s">
        <v>10888</v>
      </c>
      <c r="T545" t="s">
        <v>4394</v>
      </c>
      <c r="U545" s="27" t="s">
        <v>497</v>
      </c>
      <c r="V545" s="3" t="s">
        <v>497</v>
      </c>
    </row>
    <row r="546" spans="1:22" ht="18" customHeight="1">
      <c r="A546" s="27">
        <v>3721</v>
      </c>
      <c r="B546" s="27">
        <v>3721</v>
      </c>
      <c r="C546" s="3">
        <v>41072</v>
      </c>
      <c r="D546" s="3">
        <v>41117</v>
      </c>
      <c r="E546" s="27" t="s">
        <v>1431</v>
      </c>
      <c r="F546" s="27" t="s">
        <v>1432</v>
      </c>
      <c r="G546" s="27" t="s">
        <v>3880</v>
      </c>
      <c r="H546" s="27" t="s">
        <v>5751</v>
      </c>
      <c r="I546" s="3">
        <v>41117</v>
      </c>
      <c r="J546" s="27" t="s">
        <v>3881</v>
      </c>
      <c r="K546" s="27" t="s">
        <v>3882</v>
      </c>
      <c r="L546" s="27">
        <v>39830000</v>
      </c>
      <c r="M546" s="27" t="s">
        <v>3883</v>
      </c>
      <c r="N546" s="27" t="s">
        <v>5752</v>
      </c>
      <c r="O546" s="27" t="s">
        <v>5753</v>
      </c>
      <c r="P546" s="3">
        <v>41117</v>
      </c>
      <c r="Q546" s="41" t="s">
        <v>3884</v>
      </c>
      <c r="R546" s="27" t="s">
        <v>10889</v>
      </c>
      <c r="S546" s="27" t="s">
        <v>10890</v>
      </c>
      <c r="T546" t="s">
        <v>4394</v>
      </c>
      <c r="U546" s="27" t="s">
        <v>497</v>
      </c>
      <c r="V546" s="3" t="s">
        <v>497</v>
      </c>
    </row>
    <row r="547" spans="1:22" ht="18" customHeight="1">
      <c r="A547" s="27">
        <v>3719</v>
      </c>
      <c r="B547" s="27">
        <v>3719</v>
      </c>
      <c r="C547" s="3">
        <v>41072</v>
      </c>
      <c r="D547" s="3">
        <v>41159</v>
      </c>
      <c r="E547" s="27" t="s">
        <v>1431</v>
      </c>
      <c r="F547" s="27" t="s">
        <v>1432</v>
      </c>
      <c r="G547" s="27" t="s">
        <v>3880</v>
      </c>
      <c r="H547" s="27" t="s">
        <v>5807</v>
      </c>
      <c r="I547" s="3">
        <v>41121</v>
      </c>
      <c r="J547" s="27" t="s">
        <v>3885</v>
      </c>
      <c r="K547" s="27" t="s">
        <v>3886</v>
      </c>
      <c r="L547" s="27" t="s">
        <v>5326</v>
      </c>
      <c r="M547" s="27" t="s">
        <v>3887</v>
      </c>
      <c r="N547" s="27" t="s">
        <v>5994</v>
      </c>
      <c r="O547" s="27" t="s">
        <v>5976</v>
      </c>
      <c r="P547" s="3">
        <v>41124</v>
      </c>
      <c r="Q547" s="41" t="s">
        <v>6124</v>
      </c>
      <c r="R547" s="27" t="s">
        <v>10891</v>
      </c>
      <c r="S547" s="27" t="s">
        <v>10892</v>
      </c>
      <c r="T547" t="s">
        <v>4394</v>
      </c>
      <c r="U547" s="27" t="s">
        <v>497</v>
      </c>
      <c r="V547" s="3" t="s">
        <v>497</v>
      </c>
    </row>
    <row r="548" spans="1:22" ht="18" customHeight="1">
      <c r="A548" s="27">
        <v>3768</v>
      </c>
      <c r="B548" s="27">
        <v>3768</v>
      </c>
      <c r="C548" s="3">
        <v>41073</v>
      </c>
      <c r="D548" s="3">
        <v>41118</v>
      </c>
      <c r="E548" s="27" t="s">
        <v>1431</v>
      </c>
      <c r="F548" s="27" t="s">
        <v>1667</v>
      </c>
      <c r="G548" s="27" t="s">
        <v>3810</v>
      </c>
      <c r="H548" s="27" t="s">
        <v>5536</v>
      </c>
      <c r="I548" s="3">
        <v>41107</v>
      </c>
      <c r="J548" s="27" t="s">
        <v>3815</v>
      </c>
      <c r="K548" s="27" t="s">
        <v>3888</v>
      </c>
      <c r="L548" s="27" t="s">
        <v>5614</v>
      </c>
      <c r="M548" s="27" t="s">
        <v>3889</v>
      </c>
      <c r="N548" s="27" t="s">
        <v>5537</v>
      </c>
      <c r="O548" s="27" t="s">
        <v>1697</v>
      </c>
      <c r="P548" s="3">
        <v>41108</v>
      </c>
      <c r="Q548" s="41" t="s">
        <v>3890</v>
      </c>
      <c r="R548" s="27" t="s">
        <v>10893</v>
      </c>
      <c r="S548" s="27" t="s">
        <v>10894</v>
      </c>
      <c r="T548" t="s">
        <v>4394</v>
      </c>
      <c r="U548" t="s">
        <v>5496</v>
      </c>
      <c r="V548" s="3" t="s">
        <v>497</v>
      </c>
    </row>
    <row r="549" spans="1:22" ht="18" customHeight="1">
      <c r="A549" s="27">
        <v>3770</v>
      </c>
      <c r="B549" s="27">
        <v>3770</v>
      </c>
      <c r="C549" s="3">
        <v>41073</v>
      </c>
      <c r="D549" s="3">
        <v>41118</v>
      </c>
      <c r="E549" s="27" t="s">
        <v>1431</v>
      </c>
      <c r="F549" s="27" t="s">
        <v>1667</v>
      </c>
      <c r="G549" s="27" t="s">
        <v>3810</v>
      </c>
      <c r="H549" s="27" t="s">
        <v>5615</v>
      </c>
      <c r="I549" s="3">
        <v>41108</v>
      </c>
      <c r="J549" s="27" t="s">
        <v>3891</v>
      </c>
      <c r="K549" s="27" t="s">
        <v>3892</v>
      </c>
      <c r="L549" s="27">
        <v>35930198</v>
      </c>
      <c r="M549" s="27" t="s">
        <v>3893</v>
      </c>
      <c r="N549" s="27" t="s">
        <v>5616</v>
      </c>
      <c r="O549" s="27" t="s">
        <v>1697</v>
      </c>
      <c r="P549" s="3">
        <v>41109</v>
      </c>
      <c r="Q549" s="41" t="s">
        <v>3894</v>
      </c>
      <c r="R549" s="27" t="s">
        <v>10895</v>
      </c>
      <c r="S549" s="27" t="s">
        <v>10896</v>
      </c>
      <c r="T549" t="s">
        <v>4394</v>
      </c>
      <c r="U549" t="s">
        <v>5561</v>
      </c>
      <c r="V549" s="3" t="s">
        <v>497</v>
      </c>
    </row>
    <row r="550" spans="1:22" ht="18" customHeight="1">
      <c r="A550" s="27">
        <v>3687</v>
      </c>
      <c r="B550" s="27">
        <v>3687</v>
      </c>
      <c r="C550" s="3">
        <v>41071</v>
      </c>
      <c r="D550" s="3">
        <v>41116</v>
      </c>
      <c r="E550" s="27" t="s">
        <v>1431</v>
      </c>
      <c r="F550" s="27" t="s">
        <v>1432</v>
      </c>
      <c r="G550" s="27" t="s">
        <v>173</v>
      </c>
      <c r="H550" s="27" t="s">
        <v>5995</v>
      </c>
      <c r="I550" s="3">
        <v>41120</v>
      </c>
      <c r="J550" s="27" t="s">
        <v>3895</v>
      </c>
      <c r="K550" s="27" t="s">
        <v>3896</v>
      </c>
      <c r="L550" s="27">
        <v>39800000</v>
      </c>
      <c r="M550" s="27" t="s">
        <v>3897</v>
      </c>
      <c r="N550" s="27" t="s">
        <v>6125</v>
      </c>
      <c r="O550" s="27" t="s">
        <v>5753</v>
      </c>
      <c r="P550" s="3">
        <v>41122</v>
      </c>
      <c r="Q550" s="41" t="s">
        <v>3898</v>
      </c>
      <c r="R550" s="27" t="s">
        <v>10897</v>
      </c>
      <c r="S550" s="27" t="s">
        <v>10898</v>
      </c>
      <c r="T550" t="s">
        <v>4394</v>
      </c>
      <c r="U550" t="s">
        <v>4443</v>
      </c>
      <c r="V550" s="3" t="s">
        <v>497</v>
      </c>
    </row>
    <row r="551" spans="1:22" ht="18" customHeight="1">
      <c r="A551" s="27">
        <v>3697</v>
      </c>
      <c r="B551" s="27">
        <v>3697</v>
      </c>
      <c r="C551" s="3">
        <v>41071</v>
      </c>
      <c r="D551" s="3">
        <v>41129</v>
      </c>
      <c r="E551" s="27" t="s">
        <v>1431</v>
      </c>
      <c r="F551" s="27" t="s">
        <v>1432</v>
      </c>
      <c r="G551" s="27" t="s">
        <v>173</v>
      </c>
      <c r="H551" s="27" t="s">
        <v>9085</v>
      </c>
      <c r="I551" s="3">
        <v>41169</v>
      </c>
      <c r="J551" s="27" t="s">
        <v>3899</v>
      </c>
      <c r="K551" s="27" t="s">
        <v>5073</v>
      </c>
      <c r="L551" s="27">
        <v>39800000</v>
      </c>
      <c r="M551" s="27" t="s">
        <v>3900</v>
      </c>
      <c r="N551" s="27" t="s">
        <v>9107</v>
      </c>
      <c r="O551" s="27" t="s">
        <v>8473</v>
      </c>
      <c r="P551" s="3">
        <v>41205</v>
      </c>
      <c r="Q551" s="41" t="s">
        <v>5074</v>
      </c>
      <c r="R551" s="27" t="s">
        <v>10899</v>
      </c>
      <c r="S551" s="27" t="s">
        <v>10900</v>
      </c>
      <c r="T551" t="s">
        <v>4394</v>
      </c>
      <c r="U551" s="27" t="s">
        <v>497</v>
      </c>
      <c r="V551" s="3" t="s">
        <v>497</v>
      </c>
    </row>
    <row r="552" spans="1:22" ht="18" customHeight="1">
      <c r="A552" s="27">
        <v>3700</v>
      </c>
      <c r="B552" s="27">
        <v>3700</v>
      </c>
      <c r="C552" s="3">
        <v>41071</v>
      </c>
      <c r="D552" s="3">
        <v>41125</v>
      </c>
      <c r="E552" s="27" t="s">
        <v>1440</v>
      </c>
      <c r="F552" s="27" t="s">
        <v>1432</v>
      </c>
      <c r="G552" s="27" t="s">
        <v>173</v>
      </c>
      <c r="H552" s="27" t="s">
        <v>497</v>
      </c>
      <c r="I552" s="27" t="s">
        <v>497</v>
      </c>
      <c r="J552" s="27" t="s">
        <v>3901</v>
      </c>
      <c r="K552" s="27" t="s">
        <v>3902</v>
      </c>
      <c r="L552" s="27">
        <v>39800000</v>
      </c>
      <c r="M552" s="27" t="s">
        <v>3860</v>
      </c>
      <c r="N552" s="27" t="s">
        <v>497</v>
      </c>
      <c r="O552" s="27" t="s">
        <v>497</v>
      </c>
      <c r="P552" s="27" t="s">
        <v>497</v>
      </c>
      <c r="Q552" s="41" t="s">
        <v>4478</v>
      </c>
      <c r="R552" s="27" t="s">
        <v>497</v>
      </c>
      <c r="S552" s="27" t="s">
        <v>10901</v>
      </c>
      <c r="T552" t="s">
        <v>15449</v>
      </c>
      <c r="U552" s="41" t="s">
        <v>497</v>
      </c>
      <c r="V552" s="3" t="s">
        <v>497</v>
      </c>
    </row>
    <row r="553" spans="1:22" ht="18" customHeight="1">
      <c r="A553" s="27">
        <v>3703</v>
      </c>
      <c r="B553" s="27">
        <v>3703</v>
      </c>
      <c r="C553" s="3">
        <v>41071</v>
      </c>
      <c r="D553" s="3">
        <v>41116</v>
      </c>
      <c r="E553" s="27" t="s">
        <v>1431</v>
      </c>
      <c r="F553" s="27" t="s">
        <v>1432</v>
      </c>
      <c r="G553" s="27" t="s">
        <v>173</v>
      </c>
      <c r="H553" s="27" t="s">
        <v>5538</v>
      </c>
      <c r="I553" s="3">
        <v>41110</v>
      </c>
      <c r="J553" s="27" t="s">
        <v>3903</v>
      </c>
      <c r="K553" s="27" t="s">
        <v>3904</v>
      </c>
      <c r="L553" s="27">
        <v>39800000</v>
      </c>
      <c r="M553" s="27" t="s">
        <v>3905</v>
      </c>
      <c r="N553" s="27" t="s">
        <v>5617</v>
      </c>
      <c r="O553" s="27" t="s">
        <v>1600</v>
      </c>
      <c r="P553" s="3">
        <v>41110</v>
      </c>
      <c r="Q553" s="41" t="s">
        <v>3906</v>
      </c>
      <c r="R553" s="27" t="s">
        <v>10902</v>
      </c>
      <c r="S553" s="27" t="s">
        <v>10903</v>
      </c>
      <c r="T553" t="s">
        <v>4394</v>
      </c>
      <c r="U553" t="s">
        <v>15572</v>
      </c>
      <c r="V553" s="3" t="s">
        <v>497</v>
      </c>
    </row>
    <row r="554" spans="1:22" ht="18" customHeight="1">
      <c r="A554" s="27">
        <v>3705</v>
      </c>
      <c r="B554" s="27">
        <v>3705</v>
      </c>
      <c r="C554" s="3">
        <v>41071</v>
      </c>
      <c r="D554" s="3">
        <v>41171</v>
      </c>
      <c r="E554" s="27" t="s">
        <v>1431</v>
      </c>
      <c r="F554" s="27" t="s">
        <v>1432</v>
      </c>
      <c r="G554" s="27" t="s">
        <v>173</v>
      </c>
      <c r="H554" s="27" t="s">
        <v>15933</v>
      </c>
      <c r="I554" s="3">
        <v>41169</v>
      </c>
      <c r="J554" s="27" t="s">
        <v>3936</v>
      </c>
      <c r="K554" s="27" t="s">
        <v>3937</v>
      </c>
      <c r="L554" s="27" t="s">
        <v>5619</v>
      </c>
      <c r="M554" s="27" t="s">
        <v>14179</v>
      </c>
      <c r="N554" s="27" t="s">
        <v>15934</v>
      </c>
      <c r="O554" s="27" t="s">
        <v>6592</v>
      </c>
      <c r="P554" s="27">
        <v>41333</v>
      </c>
      <c r="Q554" s="41" t="s">
        <v>6966</v>
      </c>
      <c r="R554" s="27" t="s">
        <v>15935</v>
      </c>
      <c r="S554" s="27" t="s">
        <v>10904</v>
      </c>
      <c r="T554" t="s">
        <v>15449</v>
      </c>
      <c r="U554" s="41" t="s">
        <v>15559</v>
      </c>
      <c r="V554" s="3" t="s">
        <v>497</v>
      </c>
    </row>
    <row r="555" spans="1:22" ht="18" customHeight="1">
      <c r="A555" s="27" t="s">
        <v>8779</v>
      </c>
      <c r="B555" s="27">
        <v>3706</v>
      </c>
      <c r="C555" s="3">
        <v>41071</v>
      </c>
      <c r="D555" s="3">
        <v>41116</v>
      </c>
      <c r="E555" s="27" t="s">
        <v>1440</v>
      </c>
      <c r="F555" s="27" t="s">
        <v>1432</v>
      </c>
      <c r="G555" s="27" t="s">
        <v>173</v>
      </c>
      <c r="H555" s="27" t="s">
        <v>497</v>
      </c>
      <c r="I555" s="27" t="s">
        <v>497</v>
      </c>
      <c r="J555" s="27" t="s">
        <v>3938</v>
      </c>
      <c r="K555" s="27" t="s">
        <v>3939</v>
      </c>
      <c r="L555" s="27" t="s">
        <v>5619</v>
      </c>
      <c r="M555" s="27" t="s">
        <v>3940</v>
      </c>
      <c r="N555" s="27" t="s">
        <v>497</v>
      </c>
      <c r="O555" s="27" t="s">
        <v>497</v>
      </c>
      <c r="P555" s="27" t="s">
        <v>497</v>
      </c>
      <c r="Q555" s="41" t="s">
        <v>6260</v>
      </c>
      <c r="R555" s="27" t="s">
        <v>497</v>
      </c>
      <c r="S555" s="27" t="s">
        <v>10905</v>
      </c>
      <c r="T555" t="s">
        <v>15449</v>
      </c>
      <c r="U555" s="41" t="s">
        <v>497</v>
      </c>
      <c r="V555" s="3" t="s">
        <v>497</v>
      </c>
    </row>
    <row r="556" spans="1:22" ht="18" customHeight="1">
      <c r="A556" s="27">
        <v>3715</v>
      </c>
      <c r="B556" s="27">
        <v>3715</v>
      </c>
      <c r="C556" s="3">
        <v>41072</v>
      </c>
      <c r="D556" s="3">
        <v>41125</v>
      </c>
      <c r="E556" s="27" t="s">
        <v>1431</v>
      </c>
      <c r="F556" s="27" t="s">
        <v>1432</v>
      </c>
      <c r="G556" s="27" t="s">
        <v>3880</v>
      </c>
      <c r="H556" s="27" t="s">
        <v>15936</v>
      </c>
      <c r="I556" s="3">
        <v>41169</v>
      </c>
      <c r="J556" s="27" t="s">
        <v>3941</v>
      </c>
      <c r="K556" s="27" t="s">
        <v>5325</v>
      </c>
      <c r="L556" s="27" t="s">
        <v>5326</v>
      </c>
      <c r="M556" s="27" t="s">
        <v>3942</v>
      </c>
      <c r="N556" s="27" t="s">
        <v>16004</v>
      </c>
      <c r="O556" s="27" t="s">
        <v>7645</v>
      </c>
      <c r="P556" s="27">
        <v>41332</v>
      </c>
      <c r="Q556" s="41" t="s">
        <v>5327</v>
      </c>
      <c r="R556" s="27" t="s">
        <v>15937</v>
      </c>
      <c r="S556" s="27" t="s">
        <v>10906</v>
      </c>
      <c r="T556" t="s">
        <v>15449</v>
      </c>
      <c r="U556" s="41" t="s">
        <v>15559</v>
      </c>
      <c r="V556" s="3" t="s">
        <v>497</v>
      </c>
    </row>
    <row r="557" spans="1:22" ht="18" customHeight="1">
      <c r="A557" s="27">
        <v>3716</v>
      </c>
      <c r="B557" s="27">
        <v>3716</v>
      </c>
      <c r="C557" s="3">
        <v>41072</v>
      </c>
      <c r="D557" s="3">
        <v>41117</v>
      </c>
      <c r="E557" s="27" t="s">
        <v>1440</v>
      </c>
      <c r="F557" s="27" t="s">
        <v>1432</v>
      </c>
      <c r="G557" s="27" t="s">
        <v>3880</v>
      </c>
      <c r="H557" s="27" t="s">
        <v>497</v>
      </c>
      <c r="I557" s="27" t="s">
        <v>497</v>
      </c>
      <c r="J557" s="27" t="s">
        <v>3943</v>
      </c>
      <c r="K557" s="27" t="s">
        <v>3944</v>
      </c>
      <c r="L557" s="27">
        <v>39830000</v>
      </c>
      <c r="M557" s="27" t="s">
        <v>3942</v>
      </c>
      <c r="N557" s="27" t="s">
        <v>497</v>
      </c>
      <c r="O557" s="27" t="s">
        <v>497</v>
      </c>
      <c r="P557" s="27" t="s">
        <v>497</v>
      </c>
      <c r="Q557" s="41" t="s">
        <v>4479</v>
      </c>
      <c r="R557" s="27" t="s">
        <v>497</v>
      </c>
      <c r="S557" s="27" t="s">
        <v>10907</v>
      </c>
      <c r="T557" t="s">
        <v>15449</v>
      </c>
      <c r="U557" s="41" t="s">
        <v>497</v>
      </c>
      <c r="V557" s="3" t="s">
        <v>497</v>
      </c>
    </row>
    <row r="558" spans="1:22" ht="18" customHeight="1">
      <c r="A558" s="27">
        <v>3747</v>
      </c>
      <c r="B558" s="27">
        <v>3747</v>
      </c>
      <c r="C558" s="3">
        <v>41073</v>
      </c>
      <c r="D558" s="3">
        <v>41121</v>
      </c>
      <c r="E558" s="27" t="s">
        <v>1431</v>
      </c>
      <c r="F558" s="27" t="s">
        <v>1432</v>
      </c>
      <c r="G558" s="27" t="s">
        <v>4495</v>
      </c>
      <c r="H558" s="27" t="s">
        <v>10908</v>
      </c>
      <c r="I558" s="3">
        <v>41152</v>
      </c>
      <c r="J558" s="27" t="s">
        <v>3945</v>
      </c>
      <c r="K558" s="27" t="s">
        <v>3946</v>
      </c>
      <c r="L558" s="27">
        <v>35865000</v>
      </c>
      <c r="M558" s="27" t="s">
        <v>3947</v>
      </c>
      <c r="N558" s="27" t="s">
        <v>10909</v>
      </c>
      <c r="O558" s="27" t="s">
        <v>7673</v>
      </c>
      <c r="P558" s="3">
        <v>41255</v>
      </c>
      <c r="Q558" s="41" t="s">
        <v>5075</v>
      </c>
      <c r="R558" s="27" t="s">
        <v>10910</v>
      </c>
      <c r="S558" s="27" t="s">
        <v>10911</v>
      </c>
      <c r="T558" t="s">
        <v>15449</v>
      </c>
      <c r="U558" t="s">
        <v>15534</v>
      </c>
      <c r="V558" s="3" t="s">
        <v>497</v>
      </c>
    </row>
    <row r="559" spans="1:22" ht="18" customHeight="1">
      <c r="A559" s="27">
        <v>3717</v>
      </c>
      <c r="B559" s="27">
        <v>3717</v>
      </c>
      <c r="C559" s="3">
        <v>41072</v>
      </c>
      <c r="D559" s="3">
        <v>41117</v>
      </c>
      <c r="E559" s="27" t="s">
        <v>1431</v>
      </c>
      <c r="F559" s="27" t="s">
        <v>1432</v>
      </c>
      <c r="G559" s="27" t="s">
        <v>3880</v>
      </c>
      <c r="H559" s="27" t="s">
        <v>6126</v>
      </c>
      <c r="I559" s="3">
        <v>41122</v>
      </c>
      <c r="J559" s="27" t="s">
        <v>3948</v>
      </c>
      <c r="K559" s="27" t="s">
        <v>3949</v>
      </c>
      <c r="L559" s="27">
        <v>39830000</v>
      </c>
      <c r="M559" s="27" t="s">
        <v>3887</v>
      </c>
      <c r="N559" s="27" t="s">
        <v>6127</v>
      </c>
      <c r="O559" s="27" t="s">
        <v>5753</v>
      </c>
      <c r="P559" s="3">
        <v>41122</v>
      </c>
      <c r="Q559" s="41" t="s">
        <v>3950</v>
      </c>
      <c r="R559" s="27" t="s">
        <v>10912</v>
      </c>
      <c r="S559" s="27" t="s">
        <v>10913</v>
      </c>
      <c r="T559" t="s">
        <v>4394</v>
      </c>
      <c r="U559" t="s">
        <v>15573</v>
      </c>
      <c r="V559" s="3" t="s">
        <v>497</v>
      </c>
    </row>
    <row r="560" spans="1:22" ht="18" customHeight="1">
      <c r="A560" s="27">
        <v>3720</v>
      </c>
      <c r="B560" s="27">
        <v>3720</v>
      </c>
      <c r="C560" s="3">
        <v>41072</v>
      </c>
      <c r="D560" s="3">
        <v>41117</v>
      </c>
      <c r="E560" s="27" t="s">
        <v>1440</v>
      </c>
      <c r="F560" s="27" t="s">
        <v>1432</v>
      </c>
      <c r="G560" s="27" t="s">
        <v>3880</v>
      </c>
      <c r="H560" s="27" t="s">
        <v>497</v>
      </c>
      <c r="I560" s="3">
        <v>41143</v>
      </c>
      <c r="J560" s="27" t="s">
        <v>3951</v>
      </c>
      <c r="K560" s="27" t="s">
        <v>3952</v>
      </c>
      <c r="L560" s="27" t="s">
        <v>5326</v>
      </c>
      <c r="M560" s="27" t="s">
        <v>3887</v>
      </c>
      <c r="N560" s="27" t="s">
        <v>497</v>
      </c>
      <c r="O560" s="27" t="s">
        <v>497</v>
      </c>
      <c r="P560" s="27" t="s">
        <v>497</v>
      </c>
      <c r="Q560" s="41" t="s">
        <v>8780</v>
      </c>
      <c r="R560" s="27" t="s">
        <v>497</v>
      </c>
      <c r="S560" s="27" t="s">
        <v>10914</v>
      </c>
      <c r="T560" t="s">
        <v>15449</v>
      </c>
      <c r="U560" s="41" t="s">
        <v>497</v>
      </c>
      <c r="V560" s="3" t="s">
        <v>497</v>
      </c>
    </row>
    <row r="561" spans="1:22" ht="18" customHeight="1">
      <c r="A561" s="27">
        <v>3718</v>
      </c>
      <c r="B561" s="27">
        <v>3718</v>
      </c>
      <c r="C561" s="3">
        <v>41072</v>
      </c>
      <c r="D561" s="3">
        <v>41117</v>
      </c>
      <c r="E561" s="27" t="s">
        <v>1431</v>
      </c>
      <c r="F561" s="27" t="s">
        <v>1432</v>
      </c>
      <c r="G561" s="27" t="s">
        <v>3880</v>
      </c>
      <c r="H561" s="27" t="s">
        <v>7867</v>
      </c>
      <c r="I561" s="3">
        <v>41170</v>
      </c>
      <c r="J561" s="27" t="s">
        <v>3953</v>
      </c>
      <c r="K561" s="27" t="s">
        <v>3954</v>
      </c>
      <c r="L561" s="27" t="s">
        <v>5326</v>
      </c>
      <c r="M561" s="27" t="s">
        <v>3955</v>
      </c>
      <c r="N561" s="27" t="s">
        <v>8002</v>
      </c>
      <c r="O561" s="27" t="s">
        <v>5490</v>
      </c>
      <c r="P561" s="3">
        <v>41172</v>
      </c>
      <c r="Q561" s="41" t="s">
        <v>3956</v>
      </c>
      <c r="R561" s="27" t="s">
        <v>10915</v>
      </c>
      <c r="S561" s="27" t="s">
        <v>10916</v>
      </c>
      <c r="T561" t="s">
        <v>4394</v>
      </c>
      <c r="U561" t="s">
        <v>15574</v>
      </c>
      <c r="V561" s="3" t="s">
        <v>497</v>
      </c>
    </row>
    <row r="562" spans="1:22" ht="18" customHeight="1">
      <c r="A562" s="27">
        <v>3666</v>
      </c>
      <c r="B562" s="27">
        <v>3666</v>
      </c>
      <c r="C562" s="3">
        <v>41071</v>
      </c>
      <c r="D562" s="3">
        <v>41171</v>
      </c>
      <c r="E562" s="27" t="s">
        <v>1431</v>
      </c>
      <c r="F562" s="27" t="s">
        <v>1432</v>
      </c>
      <c r="G562" s="27" t="s">
        <v>2764</v>
      </c>
      <c r="H562" s="27" t="s">
        <v>16005</v>
      </c>
      <c r="I562" s="27">
        <v>41333</v>
      </c>
      <c r="J562" s="27" t="s">
        <v>3957</v>
      </c>
      <c r="K562" s="27" t="s">
        <v>3958</v>
      </c>
      <c r="L562" s="27" t="s">
        <v>4926</v>
      </c>
      <c r="M562" s="27" t="s">
        <v>14180</v>
      </c>
      <c r="N562" s="27" t="s">
        <v>16006</v>
      </c>
      <c r="O562" s="27" t="s">
        <v>6592</v>
      </c>
      <c r="P562" s="27">
        <v>41333</v>
      </c>
      <c r="Q562" s="41" t="s">
        <v>6967</v>
      </c>
      <c r="R562" s="27" t="s">
        <v>16007</v>
      </c>
      <c r="S562" s="27" t="s">
        <v>10917</v>
      </c>
      <c r="T562" t="s">
        <v>15449</v>
      </c>
      <c r="U562" s="41" t="s">
        <v>15559</v>
      </c>
      <c r="V562" s="3" t="s">
        <v>497</v>
      </c>
    </row>
    <row r="563" spans="1:22" ht="18" customHeight="1">
      <c r="A563" s="27">
        <v>3668</v>
      </c>
      <c r="B563" s="27">
        <v>3668</v>
      </c>
      <c r="C563" s="3">
        <v>41071</v>
      </c>
      <c r="D563" s="3">
        <v>41171</v>
      </c>
      <c r="E563" s="27" t="s">
        <v>1431</v>
      </c>
      <c r="F563" s="27" t="s">
        <v>1432</v>
      </c>
      <c r="G563" s="27" t="s">
        <v>2764</v>
      </c>
      <c r="H563" s="27" t="s">
        <v>9479</v>
      </c>
      <c r="I563" s="3">
        <v>41180</v>
      </c>
      <c r="J563" s="27" t="s">
        <v>3960</v>
      </c>
      <c r="K563" s="27" t="s">
        <v>3961</v>
      </c>
      <c r="L563" s="27" t="s">
        <v>4926</v>
      </c>
      <c r="M563" s="27" t="s">
        <v>3959</v>
      </c>
      <c r="N563" s="27" t="s">
        <v>9480</v>
      </c>
      <c r="O563" s="27" t="s">
        <v>6080</v>
      </c>
      <c r="P563" s="3">
        <v>41221</v>
      </c>
      <c r="Q563" s="41" t="s">
        <v>6968</v>
      </c>
      <c r="R563" s="27" t="s">
        <v>10918</v>
      </c>
      <c r="S563" s="27" t="s">
        <v>10919</v>
      </c>
      <c r="T563" t="s">
        <v>4394</v>
      </c>
      <c r="U563" t="s">
        <v>15575</v>
      </c>
      <c r="V563" s="3" t="s">
        <v>497</v>
      </c>
    </row>
    <row r="564" spans="1:22" ht="18" customHeight="1">
      <c r="A564" s="27">
        <v>3725</v>
      </c>
      <c r="B564" s="27">
        <v>3725</v>
      </c>
      <c r="C564" s="3">
        <v>41072</v>
      </c>
      <c r="D564" s="3">
        <v>41245</v>
      </c>
      <c r="E564" s="27" t="s">
        <v>1440</v>
      </c>
      <c r="F564" s="27" t="s">
        <v>1432</v>
      </c>
      <c r="G564" s="27" t="s">
        <v>3922</v>
      </c>
      <c r="H564" s="27" t="s">
        <v>497</v>
      </c>
      <c r="I564" s="27" t="s">
        <v>497</v>
      </c>
      <c r="J564" s="27" t="s">
        <v>3962</v>
      </c>
      <c r="K564" s="27" t="s">
        <v>7282</v>
      </c>
      <c r="L564" s="27">
        <v>39860000</v>
      </c>
      <c r="M564" s="27" t="s">
        <v>3963</v>
      </c>
      <c r="N564" s="27" t="s">
        <v>497</v>
      </c>
      <c r="O564" s="27" t="s">
        <v>497</v>
      </c>
      <c r="P564" s="27" t="s">
        <v>497</v>
      </c>
      <c r="Q564" s="41" t="s">
        <v>7283</v>
      </c>
      <c r="R564" s="27" t="s">
        <v>497</v>
      </c>
      <c r="S564" s="27" t="s">
        <v>10920</v>
      </c>
      <c r="T564" t="s">
        <v>15449</v>
      </c>
      <c r="U564" s="41" t="s">
        <v>497</v>
      </c>
      <c r="V564" s="3" t="s">
        <v>497</v>
      </c>
    </row>
    <row r="565" spans="1:22" ht="18" customHeight="1">
      <c r="A565" s="27">
        <v>3726</v>
      </c>
      <c r="B565" s="27">
        <v>3726</v>
      </c>
      <c r="C565" s="3">
        <v>41072</v>
      </c>
      <c r="D565" s="3">
        <v>41172</v>
      </c>
      <c r="E565" s="27" t="s">
        <v>1431</v>
      </c>
      <c r="F565" s="27" t="s">
        <v>1432</v>
      </c>
      <c r="G565" s="27" t="s">
        <v>3922</v>
      </c>
      <c r="H565" s="27" t="s">
        <v>9646</v>
      </c>
      <c r="I565" s="3">
        <v>41163</v>
      </c>
      <c r="J565" s="27" t="s">
        <v>3964</v>
      </c>
      <c r="K565" s="27" t="s">
        <v>6969</v>
      </c>
      <c r="L565" s="27" t="s">
        <v>6261</v>
      </c>
      <c r="M565" s="27" t="s">
        <v>3963</v>
      </c>
      <c r="N565" s="27" t="s">
        <v>9647</v>
      </c>
      <c r="O565" s="27" t="s">
        <v>9641</v>
      </c>
      <c r="P565" s="3">
        <v>41222</v>
      </c>
      <c r="Q565" s="41" t="s">
        <v>6970</v>
      </c>
      <c r="R565" s="27" t="s">
        <v>10921</v>
      </c>
      <c r="S565" s="27" t="s">
        <v>10922</v>
      </c>
      <c r="T565" t="s">
        <v>15449</v>
      </c>
      <c r="U565" t="s">
        <v>15576</v>
      </c>
      <c r="V565" s="3" t="s">
        <v>497</v>
      </c>
    </row>
    <row r="566" spans="1:22" ht="18" customHeight="1">
      <c r="A566" s="27">
        <v>3732</v>
      </c>
      <c r="B566" s="27">
        <v>3732</v>
      </c>
      <c r="C566" s="3">
        <v>41072</v>
      </c>
      <c r="D566" s="3">
        <v>41172</v>
      </c>
      <c r="E566" s="27" t="s">
        <v>1495</v>
      </c>
      <c r="F566" s="27" t="s">
        <v>1432</v>
      </c>
      <c r="G566" s="27" t="s">
        <v>3922</v>
      </c>
      <c r="H566" s="27" t="s">
        <v>9725</v>
      </c>
      <c r="I566" s="3">
        <v>41197</v>
      </c>
      <c r="J566" s="27" t="s">
        <v>3965</v>
      </c>
      <c r="K566" s="27" t="s">
        <v>3966</v>
      </c>
      <c r="L566" s="27" t="s">
        <v>6261</v>
      </c>
      <c r="M566" s="27" t="s">
        <v>3963</v>
      </c>
      <c r="N566" s="27" t="s">
        <v>497</v>
      </c>
      <c r="O566" s="27" t="s">
        <v>497</v>
      </c>
      <c r="P566" s="27" t="s">
        <v>497</v>
      </c>
      <c r="Q566" s="41" t="s">
        <v>7284</v>
      </c>
      <c r="R566" s="27" t="s">
        <v>10923</v>
      </c>
      <c r="S566" s="27" t="s">
        <v>10924</v>
      </c>
      <c r="T566" t="s">
        <v>15449</v>
      </c>
      <c r="U566" s="41" t="s">
        <v>497</v>
      </c>
      <c r="V566" s="3" t="s">
        <v>497</v>
      </c>
    </row>
    <row r="567" spans="1:22" ht="18" customHeight="1">
      <c r="A567" s="27">
        <v>3727</v>
      </c>
      <c r="B567" s="27">
        <v>3727</v>
      </c>
      <c r="C567" s="3">
        <v>41072</v>
      </c>
      <c r="D567" s="3">
        <v>41182</v>
      </c>
      <c r="E567" s="27" t="s">
        <v>1431</v>
      </c>
      <c r="F567" s="27" t="s">
        <v>1432</v>
      </c>
      <c r="G567" s="27" t="s">
        <v>3922</v>
      </c>
      <c r="H567" s="27" t="s">
        <v>9481</v>
      </c>
      <c r="I567" s="3">
        <v>41197</v>
      </c>
      <c r="J567" s="27" t="s">
        <v>15335</v>
      </c>
      <c r="K567" s="27" t="s">
        <v>3967</v>
      </c>
      <c r="L567" s="27" t="s">
        <v>6261</v>
      </c>
      <c r="M567" s="27" t="s">
        <v>3963</v>
      </c>
      <c r="N567" s="27" t="s">
        <v>9482</v>
      </c>
      <c r="O567" s="27" t="s">
        <v>8473</v>
      </c>
      <c r="P567" s="3">
        <v>41221</v>
      </c>
      <c r="Q567" s="41" t="s">
        <v>7285</v>
      </c>
      <c r="R567" s="27" t="s">
        <v>10925</v>
      </c>
      <c r="S567" s="27" t="s">
        <v>10926</v>
      </c>
      <c r="T567" t="s">
        <v>15449</v>
      </c>
      <c r="U567" t="s">
        <v>15468</v>
      </c>
      <c r="V567" s="3" t="s">
        <v>497</v>
      </c>
    </row>
    <row r="568" spans="1:22" ht="18" customHeight="1">
      <c r="A568" s="27">
        <v>3728</v>
      </c>
      <c r="B568" s="27">
        <v>3728</v>
      </c>
      <c r="C568" s="3">
        <v>41072</v>
      </c>
      <c r="D568" s="3">
        <v>41117</v>
      </c>
      <c r="E568" s="27" t="s">
        <v>1431</v>
      </c>
      <c r="F568" s="27" t="s">
        <v>1432</v>
      </c>
      <c r="G568" s="27" t="s">
        <v>3922</v>
      </c>
      <c r="H568" s="27" t="s">
        <v>5688</v>
      </c>
      <c r="I568" s="3">
        <v>41116</v>
      </c>
      <c r="J568" s="27" t="s">
        <v>3968</v>
      </c>
      <c r="K568" s="27" t="s">
        <v>3969</v>
      </c>
      <c r="L568" s="27">
        <v>39860000</v>
      </c>
      <c r="M568" s="27" t="s">
        <v>3963</v>
      </c>
      <c r="N568" s="27" t="s">
        <v>5708</v>
      </c>
      <c r="O568" s="27" t="s">
        <v>2577</v>
      </c>
      <c r="P568" s="3">
        <v>41120</v>
      </c>
      <c r="Q568" s="41" t="s">
        <v>3970</v>
      </c>
      <c r="R568" s="27" t="s">
        <v>10927</v>
      </c>
      <c r="S568" s="27" t="s">
        <v>10928</v>
      </c>
      <c r="T568" t="s">
        <v>4394</v>
      </c>
      <c r="U568" t="s">
        <v>4443</v>
      </c>
      <c r="V568" s="3" t="s">
        <v>497</v>
      </c>
    </row>
    <row r="569" spans="1:22" ht="18" customHeight="1">
      <c r="A569" s="27">
        <v>3729</v>
      </c>
      <c r="B569" s="27">
        <v>3729</v>
      </c>
      <c r="C569" s="3">
        <v>41072</v>
      </c>
      <c r="D569" s="3">
        <v>41117</v>
      </c>
      <c r="E569" s="27" t="s">
        <v>1431</v>
      </c>
      <c r="F569" s="27" t="s">
        <v>1432</v>
      </c>
      <c r="G569" s="27" t="s">
        <v>3922</v>
      </c>
      <c r="H569" s="27" t="s">
        <v>5754</v>
      </c>
      <c r="I569" s="3">
        <v>41116</v>
      </c>
      <c r="J569" s="27" t="s">
        <v>3971</v>
      </c>
      <c r="K569" s="27" t="s">
        <v>3972</v>
      </c>
      <c r="L569" s="27">
        <v>39860000</v>
      </c>
      <c r="M569" s="27" t="s">
        <v>3963</v>
      </c>
      <c r="N569" s="27" t="s">
        <v>5755</v>
      </c>
      <c r="O569" s="27" t="s">
        <v>2577</v>
      </c>
      <c r="P569" s="3">
        <v>41124</v>
      </c>
      <c r="Q569" s="41" t="s">
        <v>3973</v>
      </c>
      <c r="R569" s="27" t="s">
        <v>10929</v>
      </c>
      <c r="S569" s="27" t="s">
        <v>10930</v>
      </c>
      <c r="T569" t="s">
        <v>4394</v>
      </c>
      <c r="U569" t="s">
        <v>15577</v>
      </c>
      <c r="V569" s="3" t="s">
        <v>497</v>
      </c>
    </row>
    <row r="570" spans="1:22" ht="18" customHeight="1">
      <c r="A570" s="27">
        <v>3730</v>
      </c>
      <c r="B570" s="27">
        <v>3730</v>
      </c>
      <c r="C570" s="3">
        <v>41072</v>
      </c>
      <c r="D570" s="3">
        <v>41117</v>
      </c>
      <c r="E570" s="27" t="s">
        <v>1431</v>
      </c>
      <c r="F570" s="27" t="s">
        <v>1667</v>
      </c>
      <c r="G570" s="27" t="s">
        <v>3922</v>
      </c>
      <c r="H570" s="27" t="s">
        <v>8311</v>
      </c>
      <c r="I570" s="3">
        <v>41172</v>
      </c>
      <c r="J570" s="27" t="s">
        <v>3974</v>
      </c>
      <c r="K570" s="27" t="s">
        <v>3975</v>
      </c>
      <c r="L570" s="27" t="s">
        <v>6261</v>
      </c>
      <c r="M570" s="27" t="s">
        <v>3963</v>
      </c>
      <c r="N570" s="27" t="s">
        <v>8312</v>
      </c>
      <c r="O570" s="27" t="s">
        <v>5490</v>
      </c>
      <c r="P570" s="3">
        <v>41179</v>
      </c>
      <c r="Q570" s="41" t="s">
        <v>3976</v>
      </c>
      <c r="R570" s="27" t="s">
        <v>10931</v>
      </c>
      <c r="S570" s="27" t="s">
        <v>10932</v>
      </c>
      <c r="T570" t="s">
        <v>4394</v>
      </c>
      <c r="U570" t="s">
        <v>15578</v>
      </c>
      <c r="V570" s="3" t="s">
        <v>497</v>
      </c>
    </row>
    <row r="571" spans="1:22" ht="18" customHeight="1">
      <c r="A571" s="27">
        <v>3731</v>
      </c>
      <c r="B571" s="27">
        <v>3731</v>
      </c>
      <c r="C571" s="3">
        <v>41072</v>
      </c>
      <c r="D571" s="3">
        <v>41173</v>
      </c>
      <c r="E571" s="27" t="s">
        <v>1440</v>
      </c>
      <c r="F571" s="27" t="s">
        <v>1432</v>
      </c>
      <c r="G571" s="27" t="s">
        <v>3922</v>
      </c>
      <c r="H571" s="27" t="s">
        <v>497</v>
      </c>
      <c r="I571" s="3">
        <v>41197</v>
      </c>
      <c r="J571" s="27" t="s">
        <v>3977</v>
      </c>
      <c r="K571" s="27" t="s">
        <v>3978</v>
      </c>
      <c r="L571" s="27" t="s">
        <v>6261</v>
      </c>
      <c r="M571" s="27" t="s">
        <v>3963</v>
      </c>
      <c r="N571" s="27" t="s">
        <v>497</v>
      </c>
      <c r="O571" s="27" t="s">
        <v>497</v>
      </c>
      <c r="P571" s="27" t="s">
        <v>497</v>
      </c>
      <c r="Q571" s="41" t="s">
        <v>9695</v>
      </c>
      <c r="R571" s="27" t="s">
        <v>497</v>
      </c>
      <c r="S571" s="27" t="s">
        <v>10933</v>
      </c>
      <c r="T571" t="s">
        <v>15449</v>
      </c>
      <c r="U571" s="41" t="s">
        <v>497</v>
      </c>
      <c r="V571" s="3" t="s">
        <v>497</v>
      </c>
    </row>
    <row r="572" spans="1:22" ht="18" customHeight="1">
      <c r="A572" s="27">
        <v>3674</v>
      </c>
      <c r="B572" s="27">
        <v>3674</v>
      </c>
      <c r="C572" s="3">
        <v>41071</v>
      </c>
      <c r="D572" s="3">
        <v>41116</v>
      </c>
      <c r="E572" s="27" t="s">
        <v>1431</v>
      </c>
      <c r="F572" s="27" t="s">
        <v>1432</v>
      </c>
      <c r="G572" s="27" t="s">
        <v>173</v>
      </c>
      <c r="H572" s="27" t="s">
        <v>5381</v>
      </c>
      <c r="I572" s="3">
        <v>41106</v>
      </c>
      <c r="J572" s="27" t="s">
        <v>3979</v>
      </c>
      <c r="K572" s="27" t="s">
        <v>3980</v>
      </c>
      <c r="L572" s="27">
        <v>39800000</v>
      </c>
      <c r="M572" s="27" t="s">
        <v>3860</v>
      </c>
      <c r="N572" s="27" t="s">
        <v>5413</v>
      </c>
      <c r="O572" s="27" t="s">
        <v>1600</v>
      </c>
      <c r="P572" s="3">
        <v>41113</v>
      </c>
      <c r="Q572" s="41" t="s">
        <v>3981</v>
      </c>
      <c r="R572" s="27" t="s">
        <v>10934</v>
      </c>
      <c r="S572" s="27" t="s">
        <v>10935</v>
      </c>
      <c r="T572" t="s">
        <v>4394</v>
      </c>
      <c r="U572" t="s">
        <v>5498</v>
      </c>
      <c r="V572" s="3" t="s">
        <v>497</v>
      </c>
    </row>
    <row r="573" spans="1:22" ht="18" customHeight="1">
      <c r="A573" s="27">
        <v>9099</v>
      </c>
      <c r="B573" s="27">
        <v>9099</v>
      </c>
      <c r="C573" s="3">
        <v>41003</v>
      </c>
      <c r="D573" s="3">
        <v>41048</v>
      </c>
      <c r="E573" s="27" t="s">
        <v>1581</v>
      </c>
      <c r="F573" s="27" t="s">
        <v>1432</v>
      </c>
      <c r="G573" s="27" t="s">
        <v>2540</v>
      </c>
      <c r="H573" s="27" t="s">
        <v>497</v>
      </c>
      <c r="I573" s="27" t="s">
        <v>497</v>
      </c>
      <c r="J573" s="27" t="s">
        <v>2541</v>
      </c>
      <c r="K573" s="27" t="s">
        <v>2544</v>
      </c>
      <c r="L573" s="27" t="s">
        <v>4896</v>
      </c>
      <c r="M573" s="27" t="s">
        <v>2543</v>
      </c>
      <c r="N573" s="27" t="s">
        <v>497</v>
      </c>
      <c r="O573" s="27" t="s">
        <v>497</v>
      </c>
      <c r="P573" s="27" t="s">
        <v>497</v>
      </c>
      <c r="Q573" s="41" t="s">
        <v>497</v>
      </c>
      <c r="R573" s="27" t="s">
        <v>10441</v>
      </c>
      <c r="S573" s="27" t="s">
        <v>10442</v>
      </c>
      <c r="T573" s="41" t="s">
        <v>15449</v>
      </c>
      <c r="U573" s="27" t="s">
        <v>497</v>
      </c>
      <c r="V573" s="3" t="s">
        <v>497</v>
      </c>
    </row>
    <row r="574" spans="1:22" ht="18" customHeight="1">
      <c r="A574" s="27">
        <v>3673</v>
      </c>
      <c r="B574" s="27">
        <v>3673</v>
      </c>
      <c r="C574" s="3">
        <v>41071</v>
      </c>
      <c r="D574" s="3">
        <v>41116</v>
      </c>
      <c r="E574" s="27" t="s">
        <v>1431</v>
      </c>
      <c r="F574" s="27" t="s">
        <v>1432</v>
      </c>
      <c r="G574" s="27" t="s">
        <v>173</v>
      </c>
      <c r="H574" s="27" t="s">
        <v>5382</v>
      </c>
      <c r="I574" s="3">
        <v>41108</v>
      </c>
      <c r="J574" s="27" t="s">
        <v>3982</v>
      </c>
      <c r="K574" s="27" t="s">
        <v>3983</v>
      </c>
      <c r="L574" s="27">
        <v>39800000</v>
      </c>
      <c r="M574" s="27" t="s">
        <v>3984</v>
      </c>
      <c r="N574" s="27" t="s">
        <v>5539</v>
      </c>
      <c r="O574" s="27" t="s">
        <v>1600</v>
      </c>
      <c r="P574" s="3">
        <v>41115</v>
      </c>
      <c r="Q574" s="41" t="s">
        <v>3985</v>
      </c>
      <c r="R574" s="27" t="s">
        <v>10936</v>
      </c>
      <c r="S574" s="27" t="s">
        <v>10937</v>
      </c>
      <c r="T574" t="s">
        <v>4394</v>
      </c>
      <c r="U574" t="s">
        <v>5547</v>
      </c>
      <c r="V574" s="3" t="s">
        <v>497</v>
      </c>
    </row>
    <row r="575" spans="1:22" ht="18" customHeight="1">
      <c r="A575" s="27">
        <v>3671</v>
      </c>
      <c r="B575" s="27">
        <v>3671</v>
      </c>
      <c r="C575" s="3">
        <v>41071</v>
      </c>
      <c r="D575" s="3">
        <v>41116</v>
      </c>
      <c r="E575" s="27" t="s">
        <v>1431</v>
      </c>
      <c r="F575" s="27" t="s">
        <v>1667</v>
      </c>
      <c r="G575" s="27" t="s">
        <v>3923</v>
      </c>
      <c r="H575" s="27" t="s">
        <v>9787</v>
      </c>
      <c r="I575" s="3">
        <v>41234</v>
      </c>
      <c r="J575" s="27" t="s">
        <v>3986</v>
      </c>
      <c r="K575" s="27" t="s">
        <v>3987</v>
      </c>
      <c r="L575" s="27" t="s">
        <v>5392</v>
      </c>
      <c r="M575" s="27" t="s">
        <v>3988</v>
      </c>
      <c r="N575" s="27" t="s">
        <v>9788</v>
      </c>
      <c r="O575" s="27" t="s">
        <v>4096</v>
      </c>
      <c r="P575" s="3">
        <v>41235</v>
      </c>
      <c r="Q575" s="41" t="s">
        <v>7084</v>
      </c>
      <c r="R575" s="27" t="s">
        <v>10938</v>
      </c>
      <c r="S575" s="27" t="s">
        <v>10939</v>
      </c>
      <c r="T575" t="s">
        <v>15449</v>
      </c>
      <c r="U575" t="s">
        <v>15541</v>
      </c>
      <c r="V575" s="3" t="s">
        <v>497</v>
      </c>
    </row>
    <row r="576" spans="1:22" ht="18" customHeight="1">
      <c r="A576" s="27">
        <v>3670</v>
      </c>
      <c r="B576" s="27">
        <v>3670</v>
      </c>
      <c r="C576" s="3">
        <v>41071</v>
      </c>
      <c r="D576" s="3">
        <v>41116</v>
      </c>
      <c r="E576" s="27" t="s">
        <v>1431</v>
      </c>
      <c r="F576" s="27" t="s">
        <v>1667</v>
      </c>
      <c r="G576" s="27" t="s">
        <v>1998</v>
      </c>
      <c r="H576" s="27" t="s">
        <v>8003</v>
      </c>
      <c r="I576" s="3">
        <v>41134</v>
      </c>
      <c r="J576" s="27" t="s">
        <v>3989</v>
      </c>
      <c r="K576" s="27" t="s">
        <v>3990</v>
      </c>
      <c r="L576" s="27" t="s">
        <v>4802</v>
      </c>
      <c r="M576" s="27" t="s">
        <v>3991</v>
      </c>
      <c r="N576" s="27" t="s">
        <v>8049</v>
      </c>
      <c r="O576" s="27" t="s">
        <v>4115</v>
      </c>
      <c r="P576" s="3">
        <v>41172</v>
      </c>
      <c r="Q576" s="41" t="s">
        <v>3992</v>
      </c>
      <c r="R576" s="27" t="s">
        <v>10940</v>
      </c>
      <c r="S576" s="27" t="s">
        <v>10941</v>
      </c>
      <c r="T576" t="s">
        <v>4394</v>
      </c>
      <c r="U576" t="s">
        <v>5545</v>
      </c>
      <c r="V576" s="3" t="s">
        <v>497</v>
      </c>
    </row>
    <row r="577" spans="1:22" ht="18" customHeight="1">
      <c r="A577" s="27">
        <v>3685</v>
      </c>
      <c r="B577" s="27">
        <v>3685</v>
      </c>
      <c r="C577" s="3">
        <v>41071</v>
      </c>
      <c r="D577" s="3">
        <v>41116</v>
      </c>
      <c r="E577" s="27" t="s">
        <v>1431</v>
      </c>
      <c r="F577" s="27" t="s">
        <v>1432</v>
      </c>
      <c r="G577" s="27" t="s">
        <v>173</v>
      </c>
      <c r="H577" s="27" t="s">
        <v>6432</v>
      </c>
      <c r="I577" s="3">
        <v>41131</v>
      </c>
      <c r="J577" s="27" t="s">
        <v>3993</v>
      </c>
      <c r="K577" s="27" t="s">
        <v>3994</v>
      </c>
      <c r="L577" s="27">
        <v>39800000</v>
      </c>
      <c r="M577" s="27" t="s">
        <v>3940</v>
      </c>
      <c r="N577" s="27" t="s">
        <v>6433</v>
      </c>
      <c r="O577" s="27" t="s">
        <v>5976</v>
      </c>
      <c r="P577" s="3">
        <v>41131</v>
      </c>
      <c r="Q577" s="41" t="s">
        <v>3995</v>
      </c>
      <c r="R577" s="27" t="s">
        <v>10942</v>
      </c>
      <c r="S577" s="27" t="s">
        <v>10943</v>
      </c>
      <c r="T577" t="s">
        <v>4394</v>
      </c>
      <c r="U577" t="s">
        <v>15560</v>
      </c>
      <c r="V577" s="3" t="s">
        <v>497</v>
      </c>
    </row>
    <row r="578" spans="1:22" ht="18" customHeight="1">
      <c r="A578" s="27">
        <v>3678</v>
      </c>
      <c r="B578" s="27">
        <v>3678</v>
      </c>
      <c r="C578" s="3">
        <v>41071</v>
      </c>
      <c r="D578" s="3">
        <v>41186</v>
      </c>
      <c r="E578" s="27" t="s">
        <v>1431</v>
      </c>
      <c r="F578" s="27" t="s">
        <v>1432</v>
      </c>
      <c r="G578" s="27" t="s">
        <v>173</v>
      </c>
      <c r="H578" s="27" t="s">
        <v>16008</v>
      </c>
      <c r="I578" s="27">
        <v>41304</v>
      </c>
      <c r="J578" s="27" t="s">
        <v>3996</v>
      </c>
      <c r="K578" s="27" t="s">
        <v>3997</v>
      </c>
      <c r="L578" s="27" t="s">
        <v>5619</v>
      </c>
      <c r="M578" s="27" t="s">
        <v>14181</v>
      </c>
      <c r="N578" s="27" t="s">
        <v>16009</v>
      </c>
      <c r="O578" s="27" t="s">
        <v>7316</v>
      </c>
      <c r="P578" s="27">
        <v>41332</v>
      </c>
      <c r="Q578" s="41" t="s">
        <v>14182</v>
      </c>
      <c r="R578" s="27" t="s">
        <v>16010</v>
      </c>
      <c r="S578" s="27" t="s">
        <v>10944</v>
      </c>
      <c r="T578" t="s">
        <v>4394</v>
      </c>
      <c r="U578" s="41" t="s">
        <v>15492</v>
      </c>
      <c r="V578" s="3" t="s">
        <v>497</v>
      </c>
    </row>
    <row r="579" spans="1:22" ht="18" customHeight="1">
      <c r="A579" s="27">
        <v>3661</v>
      </c>
      <c r="B579" s="27">
        <v>3661</v>
      </c>
      <c r="C579" s="3">
        <v>41066</v>
      </c>
      <c r="D579" s="3">
        <v>41111</v>
      </c>
      <c r="E579" s="27" t="s">
        <v>1431</v>
      </c>
      <c r="F579" s="27" t="s">
        <v>1432</v>
      </c>
      <c r="G579" s="27" t="s">
        <v>3854</v>
      </c>
      <c r="H579" s="27" t="s">
        <v>5689</v>
      </c>
      <c r="I579" s="3">
        <v>41151</v>
      </c>
      <c r="J579" s="27" t="s">
        <v>3998</v>
      </c>
      <c r="K579" s="27" t="s">
        <v>3999</v>
      </c>
      <c r="L579" s="27">
        <v>38770000</v>
      </c>
      <c r="M579" s="27" t="s">
        <v>4000</v>
      </c>
      <c r="N579" s="27" t="s">
        <v>7242</v>
      </c>
      <c r="O579" s="27" t="s">
        <v>6230</v>
      </c>
      <c r="P579" s="3">
        <v>41152</v>
      </c>
      <c r="Q579" s="41" t="s">
        <v>4001</v>
      </c>
      <c r="R579" s="27" t="s">
        <v>10873</v>
      </c>
      <c r="S579" s="27" t="s">
        <v>10945</v>
      </c>
      <c r="T579" t="s">
        <v>4394</v>
      </c>
      <c r="U579" t="s">
        <v>15579</v>
      </c>
      <c r="V579" s="3" t="s">
        <v>497</v>
      </c>
    </row>
    <row r="580" spans="1:22" ht="18" customHeight="1">
      <c r="A580" s="27">
        <v>3682</v>
      </c>
      <c r="B580" s="27">
        <v>3682</v>
      </c>
      <c r="C580" s="3">
        <v>41071</v>
      </c>
      <c r="D580" s="3">
        <v>41186</v>
      </c>
      <c r="E580" s="27" t="s">
        <v>1495</v>
      </c>
      <c r="F580" s="27" t="s">
        <v>1432</v>
      </c>
      <c r="G580" s="27" t="s">
        <v>173</v>
      </c>
      <c r="H580" s="27" t="s">
        <v>497</v>
      </c>
      <c r="I580" s="27">
        <v>41304</v>
      </c>
      <c r="J580" s="27" t="s">
        <v>13282</v>
      </c>
      <c r="K580" s="27" t="s">
        <v>4002</v>
      </c>
      <c r="L580" s="27" t="s">
        <v>5619</v>
      </c>
      <c r="M580" s="27" t="s">
        <v>12584</v>
      </c>
      <c r="N580" s="27" t="s">
        <v>497</v>
      </c>
      <c r="O580" s="27" t="s">
        <v>497</v>
      </c>
      <c r="P580" s="27" t="s">
        <v>497</v>
      </c>
      <c r="Q580" s="41" t="s">
        <v>7655</v>
      </c>
      <c r="R580" s="27" t="s">
        <v>497</v>
      </c>
      <c r="S580" s="27" t="s">
        <v>10946</v>
      </c>
      <c r="T580" t="s">
        <v>15449</v>
      </c>
      <c r="U580" s="41" t="s">
        <v>497</v>
      </c>
      <c r="V580" s="3" t="s">
        <v>497</v>
      </c>
    </row>
    <row r="581" spans="1:22" ht="18" customHeight="1">
      <c r="A581" s="27">
        <v>3679</v>
      </c>
      <c r="B581" s="27">
        <v>3679</v>
      </c>
      <c r="C581" s="3">
        <v>41071</v>
      </c>
      <c r="D581" s="3">
        <v>41116</v>
      </c>
      <c r="E581" s="27" t="s">
        <v>1431</v>
      </c>
      <c r="F581" s="27" t="s">
        <v>1432</v>
      </c>
      <c r="G581" s="27" t="s">
        <v>173</v>
      </c>
      <c r="H581" s="27" t="s">
        <v>6128</v>
      </c>
      <c r="I581" s="3">
        <v>41124</v>
      </c>
      <c r="J581" s="27" t="s">
        <v>4003</v>
      </c>
      <c r="K581" s="27" t="s">
        <v>4004</v>
      </c>
      <c r="L581" s="27">
        <v>39800000</v>
      </c>
      <c r="M581" s="27" t="s">
        <v>4005</v>
      </c>
      <c r="N581" s="27" t="s">
        <v>6129</v>
      </c>
      <c r="O581" s="27" t="s">
        <v>6130</v>
      </c>
      <c r="P581" s="3">
        <v>41124</v>
      </c>
      <c r="Q581" s="41" t="s">
        <v>4006</v>
      </c>
      <c r="R581" s="27" t="s">
        <v>10947</v>
      </c>
      <c r="S581" s="27" t="s">
        <v>10948</v>
      </c>
      <c r="T581" t="s">
        <v>4394</v>
      </c>
      <c r="U581" t="s">
        <v>15470</v>
      </c>
      <c r="V581" s="3" t="s">
        <v>497</v>
      </c>
    </row>
    <row r="582" spans="1:22" ht="18" customHeight="1">
      <c r="A582" s="27">
        <v>3677</v>
      </c>
      <c r="B582" s="27">
        <v>3677</v>
      </c>
      <c r="C582" s="3">
        <v>41071</v>
      </c>
      <c r="D582" s="3">
        <v>41116</v>
      </c>
      <c r="E582" s="27" t="s">
        <v>1431</v>
      </c>
      <c r="F582" s="27" t="s">
        <v>1432</v>
      </c>
      <c r="G582" s="27" t="s">
        <v>173</v>
      </c>
      <c r="H582" s="27" t="s">
        <v>6434</v>
      </c>
      <c r="I582" s="3">
        <v>41129</v>
      </c>
      <c r="J582" s="27" t="s">
        <v>4007</v>
      </c>
      <c r="K582" s="27" t="s">
        <v>4008</v>
      </c>
      <c r="L582" s="27" t="s">
        <v>5619</v>
      </c>
      <c r="M582" s="27" t="s">
        <v>3940</v>
      </c>
      <c r="N582" s="27" t="s">
        <v>6435</v>
      </c>
      <c r="O582" s="27" t="s">
        <v>5753</v>
      </c>
      <c r="P582" s="3">
        <v>41152</v>
      </c>
      <c r="Q582" s="41" t="s">
        <v>4009</v>
      </c>
      <c r="R582" s="27" t="s">
        <v>10949</v>
      </c>
      <c r="S582" s="27" t="s">
        <v>10950</v>
      </c>
      <c r="T582" t="s">
        <v>4394</v>
      </c>
      <c r="U582" s="41" t="s">
        <v>497</v>
      </c>
      <c r="V582" s="3" t="s">
        <v>497</v>
      </c>
    </row>
    <row r="583" spans="1:22" ht="18" customHeight="1">
      <c r="A583" s="27">
        <v>3680</v>
      </c>
      <c r="B583" s="27">
        <v>3680</v>
      </c>
      <c r="C583" s="3">
        <v>41071</v>
      </c>
      <c r="D583" s="3">
        <v>41116</v>
      </c>
      <c r="E583" s="27" t="s">
        <v>1431</v>
      </c>
      <c r="F583" s="27" t="s">
        <v>1432</v>
      </c>
      <c r="G583" s="27" t="s">
        <v>173</v>
      </c>
      <c r="H583" s="27" t="s">
        <v>6131</v>
      </c>
      <c r="I583" s="3">
        <v>41123</v>
      </c>
      <c r="J583" s="27" t="s">
        <v>4010</v>
      </c>
      <c r="K583" s="27" t="s">
        <v>4011</v>
      </c>
      <c r="L583" s="27">
        <v>39800000</v>
      </c>
      <c r="M583" s="27" t="s">
        <v>4012</v>
      </c>
      <c r="N583" s="27" t="s">
        <v>6132</v>
      </c>
      <c r="O583" s="27" t="s">
        <v>6088</v>
      </c>
      <c r="P583" s="3">
        <v>41137</v>
      </c>
      <c r="Q583" s="41" t="s">
        <v>4013</v>
      </c>
      <c r="R583" s="27" t="s">
        <v>10951</v>
      </c>
      <c r="S583" s="27" t="s">
        <v>10952</v>
      </c>
      <c r="T583" t="s">
        <v>4394</v>
      </c>
      <c r="U583" t="s">
        <v>15453</v>
      </c>
      <c r="V583" s="3" t="s">
        <v>497</v>
      </c>
    </row>
    <row r="584" spans="1:22" ht="18" customHeight="1">
      <c r="A584" s="27">
        <v>3676</v>
      </c>
      <c r="B584" s="27">
        <v>3676</v>
      </c>
      <c r="C584" s="3">
        <v>41071</v>
      </c>
      <c r="D584" s="3">
        <v>41178</v>
      </c>
      <c r="E584" s="27" t="s">
        <v>1431</v>
      </c>
      <c r="F584" s="27" t="s">
        <v>1432</v>
      </c>
      <c r="G584" s="27" t="s">
        <v>173</v>
      </c>
      <c r="H584" s="27" t="s">
        <v>9108</v>
      </c>
      <c r="I584" s="3">
        <v>41186</v>
      </c>
      <c r="J584" s="27" t="s">
        <v>4014</v>
      </c>
      <c r="K584" s="27" t="s">
        <v>4015</v>
      </c>
      <c r="L584" s="27" t="s">
        <v>5619</v>
      </c>
      <c r="M584" s="27" t="s">
        <v>4016</v>
      </c>
      <c r="N584" s="27" t="s">
        <v>9141</v>
      </c>
      <c r="O584" s="27" t="s">
        <v>497</v>
      </c>
      <c r="P584" s="3">
        <v>41206</v>
      </c>
      <c r="Q584" s="41" t="s">
        <v>7286</v>
      </c>
      <c r="R584" s="27" t="s">
        <v>10953</v>
      </c>
      <c r="S584" s="27" t="s">
        <v>10954</v>
      </c>
      <c r="T584" t="s">
        <v>4394</v>
      </c>
      <c r="U584" s="41" t="s">
        <v>497</v>
      </c>
      <c r="V584" s="3" t="s">
        <v>497</v>
      </c>
    </row>
    <row r="585" spans="1:22" ht="18" customHeight="1">
      <c r="A585" s="27">
        <v>3752</v>
      </c>
      <c r="B585" s="27">
        <v>3752</v>
      </c>
      <c r="C585" s="3">
        <v>41073</v>
      </c>
      <c r="D585" s="3">
        <v>41174</v>
      </c>
      <c r="E585" s="27" t="s">
        <v>1431</v>
      </c>
      <c r="F585" s="27" t="s">
        <v>1432</v>
      </c>
      <c r="G585" s="27" t="s">
        <v>3833</v>
      </c>
      <c r="H585" s="27" t="s">
        <v>12585</v>
      </c>
      <c r="I585" s="3">
        <v>41243</v>
      </c>
      <c r="J585" s="27" t="s">
        <v>4017</v>
      </c>
      <c r="K585" s="27" t="s">
        <v>4018</v>
      </c>
      <c r="L585" s="27" t="s">
        <v>6262</v>
      </c>
      <c r="M585" s="27" t="s">
        <v>15234</v>
      </c>
      <c r="N585" s="27" t="s">
        <v>13137</v>
      </c>
      <c r="O585" s="27" t="s">
        <v>6071</v>
      </c>
      <c r="P585" s="3">
        <v>41254</v>
      </c>
      <c r="Q585" s="41" t="s">
        <v>6971</v>
      </c>
      <c r="R585" s="27" t="s">
        <v>10961</v>
      </c>
      <c r="S585" s="27" t="s">
        <v>10955</v>
      </c>
      <c r="T585" t="s">
        <v>15449</v>
      </c>
      <c r="U585" t="s">
        <v>15580</v>
      </c>
      <c r="V585" s="3" t="s">
        <v>497</v>
      </c>
    </row>
    <row r="586" spans="1:22" ht="18" customHeight="1">
      <c r="A586" s="27">
        <v>3753</v>
      </c>
      <c r="B586" s="27">
        <v>3753</v>
      </c>
      <c r="C586" s="3">
        <v>41073</v>
      </c>
      <c r="D586" s="3">
        <v>41174</v>
      </c>
      <c r="E586" s="27" t="s">
        <v>1431</v>
      </c>
      <c r="F586" s="27" t="s">
        <v>1432</v>
      </c>
      <c r="G586" s="27" t="s">
        <v>3833</v>
      </c>
      <c r="H586" s="27" t="s">
        <v>10956</v>
      </c>
      <c r="I586" s="3">
        <v>41242</v>
      </c>
      <c r="J586" s="27" t="s">
        <v>4019</v>
      </c>
      <c r="K586" s="27" t="s">
        <v>6972</v>
      </c>
      <c r="L586" s="27" t="s">
        <v>6262</v>
      </c>
      <c r="M586" s="27" t="s">
        <v>6973</v>
      </c>
      <c r="N586" s="27" t="s">
        <v>10957</v>
      </c>
      <c r="O586" s="27" t="s">
        <v>6071</v>
      </c>
      <c r="P586" s="3">
        <v>41243</v>
      </c>
      <c r="Q586" s="41" t="s">
        <v>6974</v>
      </c>
      <c r="R586" s="27" t="s">
        <v>10958</v>
      </c>
      <c r="S586" s="27" t="s">
        <v>10959</v>
      </c>
      <c r="T586" t="s">
        <v>4394</v>
      </c>
      <c r="U586" t="s">
        <v>15581</v>
      </c>
      <c r="V586" s="3" t="s">
        <v>497</v>
      </c>
    </row>
    <row r="587" spans="1:22" ht="18" customHeight="1">
      <c r="A587" s="27">
        <v>3751</v>
      </c>
      <c r="B587" s="27">
        <v>3751</v>
      </c>
      <c r="C587" s="3">
        <v>41073</v>
      </c>
      <c r="D587" s="3">
        <v>41183</v>
      </c>
      <c r="E587" s="27" t="s">
        <v>1431</v>
      </c>
      <c r="F587" s="27" t="s">
        <v>1432</v>
      </c>
      <c r="G587" s="27" t="s">
        <v>3833</v>
      </c>
      <c r="H587" s="27" t="s">
        <v>10960</v>
      </c>
      <c r="I587" s="3">
        <v>41204</v>
      </c>
      <c r="J587" s="27" t="s">
        <v>13283</v>
      </c>
      <c r="K587" s="27" t="s">
        <v>7302</v>
      </c>
      <c r="L587" s="27" t="s">
        <v>6262</v>
      </c>
      <c r="M587" s="27" t="s">
        <v>7303</v>
      </c>
      <c r="N587" s="27" t="s">
        <v>13284</v>
      </c>
      <c r="O587" s="27" t="s">
        <v>6071</v>
      </c>
      <c r="P587" s="3">
        <v>41257</v>
      </c>
      <c r="Q587" s="41" t="s">
        <v>7304</v>
      </c>
      <c r="R587" s="27" t="s">
        <v>10961</v>
      </c>
      <c r="S587" s="27" t="s">
        <v>10962</v>
      </c>
      <c r="T587" t="s">
        <v>4394</v>
      </c>
      <c r="U587" s="27" t="s">
        <v>497</v>
      </c>
      <c r="V587" s="3" t="s">
        <v>497</v>
      </c>
    </row>
    <row r="588" spans="1:22" ht="18" customHeight="1">
      <c r="A588" s="27">
        <v>3749</v>
      </c>
      <c r="B588" s="27">
        <v>3749</v>
      </c>
      <c r="C588" s="3">
        <v>41073</v>
      </c>
      <c r="D588" s="3">
        <v>41118</v>
      </c>
      <c r="E588" s="27" t="s">
        <v>1431</v>
      </c>
      <c r="F588" s="27" t="s">
        <v>1432</v>
      </c>
      <c r="G588" s="27" t="s">
        <v>3924</v>
      </c>
      <c r="H588" s="27" t="s">
        <v>5756</v>
      </c>
      <c r="I588" s="3">
        <v>41117</v>
      </c>
      <c r="J588" s="27" t="s">
        <v>4020</v>
      </c>
      <c r="K588" s="27" t="s">
        <v>4021</v>
      </c>
      <c r="L588" s="27">
        <v>35894000</v>
      </c>
      <c r="M588" s="27" t="s">
        <v>4022</v>
      </c>
      <c r="N588" s="27" t="s">
        <v>5808</v>
      </c>
      <c r="O588" s="27" t="s">
        <v>5713</v>
      </c>
      <c r="P588" s="3">
        <v>41141</v>
      </c>
      <c r="Q588" s="41" t="s">
        <v>4023</v>
      </c>
      <c r="R588" s="27" t="s">
        <v>10963</v>
      </c>
      <c r="S588" s="27" t="s">
        <v>10964</v>
      </c>
      <c r="T588" t="s">
        <v>4394</v>
      </c>
      <c r="U588" t="s">
        <v>5545</v>
      </c>
      <c r="V588" s="3" t="s">
        <v>497</v>
      </c>
    </row>
    <row r="589" spans="1:22" ht="18" customHeight="1">
      <c r="A589" s="27">
        <v>3735</v>
      </c>
      <c r="B589" s="27">
        <v>3735</v>
      </c>
      <c r="C589" s="3">
        <v>41073</v>
      </c>
      <c r="D589" s="3">
        <v>41118</v>
      </c>
      <c r="E589" s="27" t="s">
        <v>1431</v>
      </c>
      <c r="F589" s="27" t="s">
        <v>1432</v>
      </c>
      <c r="G589" s="27" t="s">
        <v>2312</v>
      </c>
      <c r="H589" s="27" t="s">
        <v>5383</v>
      </c>
      <c r="I589" s="3">
        <v>41103</v>
      </c>
      <c r="J589" s="27" t="s">
        <v>4024</v>
      </c>
      <c r="K589" s="27" t="s">
        <v>4025</v>
      </c>
      <c r="L589" s="27" t="s">
        <v>4847</v>
      </c>
      <c r="M589" s="27" t="s">
        <v>4026</v>
      </c>
      <c r="N589" s="27" t="s">
        <v>5384</v>
      </c>
      <c r="O589" s="27" t="s">
        <v>5338</v>
      </c>
      <c r="P589" s="3">
        <v>41103</v>
      </c>
      <c r="Q589" s="41" t="s">
        <v>4027</v>
      </c>
      <c r="R589" s="27" t="s">
        <v>10965</v>
      </c>
      <c r="S589" s="27" t="s">
        <v>10966</v>
      </c>
      <c r="T589" t="s">
        <v>4394</v>
      </c>
      <c r="U589" s="27" t="s">
        <v>497</v>
      </c>
      <c r="V589" s="3" t="s">
        <v>497</v>
      </c>
    </row>
    <row r="590" spans="1:22" ht="18" customHeight="1">
      <c r="A590" s="27">
        <v>3742</v>
      </c>
      <c r="B590" s="27">
        <v>3742</v>
      </c>
      <c r="C590" s="3">
        <v>41073</v>
      </c>
      <c r="D590" s="3">
        <v>41140</v>
      </c>
      <c r="E590" s="27" t="s">
        <v>1431</v>
      </c>
      <c r="F590" s="27" t="s">
        <v>1432</v>
      </c>
      <c r="G590" s="27" t="s">
        <v>2312</v>
      </c>
      <c r="H590" s="27" t="s">
        <v>7305</v>
      </c>
      <c r="I590" s="3">
        <v>41162</v>
      </c>
      <c r="J590" s="27" t="s">
        <v>4028</v>
      </c>
      <c r="K590" s="27" t="s">
        <v>4029</v>
      </c>
      <c r="L590" s="27">
        <v>35970000</v>
      </c>
      <c r="M590" s="27" t="s">
        <v>4030</v>
      </c>
      <c r="N590" s="27" t="s">
        <v>7400</v>
      </c>
      <c r="O590" s="27" t="s">
        <v>5316</v>
      </c>
      <c r="P590" s="3">
        <v>41162</v>
      </c>
      <c r="Q590" s="41" t="s">
        <v>4031</v>
      </c>
      <c r="R590" s="27" t="s">
        <v>10967</v>
      </c>
      <c r="S590" s="27" t="s">
        <v>10968</v>
      </c>
      <c r="T590" t="s">
        <v>4394</v>
      </c>
      <c r="U590" t="s">
        <v>15582</v>
      </c>
      <c r="V590" s="3" t="s">
        <v>497</v>
      </c>
    </row>
    <row r="591" spans="1:22" ht="18" customHeight="1">
      <c r="A591" s="27">
        <v>3724</v>
      </c>
      <c r="B591" s="27">
        <v>3724</v>
      </c>
      <c r="C591" s="3">
        <v>41072</v>
      </c>
      <c r="D591" s="3">
        <v>41117</v>
      </c>
      <c r="E591" s="27" t="s">
        <v>1440</v>
      </c>
      <c r="F591" s="27" t="s">
        <v>1432</v>
      </c>
      <c r="G591" s="27" t="s">
        <v>3922</v>
      </c>
      <c r="H591" s="27" t="s">
        <v>497</v>
      </c>
      <c r="I591" s="27" t="s">
        <v>497</v>
      </c>
      <c r="J591" s="27" t="s">
        <v>4032</v>
      </c>
      <c r="K591" s="27" t="s">
        <v>4033</v>
      </c>
      <c r="L591" s="27" t="s">
        <v>6261</v>
      </c>
      <c r="M591" s="27" t="s">
        <v>3963</v>
      </c>
      <c r="N591" s="27" t="s">
        <v>497</v>
      </c>
      <c r="O591" s="27" t="s">
        <v>497</v>
      </c>
      <c r="P591" s="27" t="s">
        <v>497</v>
      </c>
      <c r="Q591" s="41" t="s">
        <v>6263</v>
      </c>
      <c r="R591" s="27" t="s">
        <v>497</v>
      </c>
      <c r="S591" s="27" t="s">
        <v>10969</v>
      </c>
      <c r="T591" t="s">
        <v>15449</v>
      </c>
      <c r="U591" s="41" t="s">
        <v>497</v>
      </c>
      <c r="V591" s="3" t="s">
        <v>497</v>
      </c>
    </row>
    <row r="592" spans="1:22" ht="18" customHeight="1">
      <c r="A592" s="27">
        <v>3750</v>
      </c>
      <c r="B592" s="27">
        <v>3750</v>
      </c>
      <c r="C592" s="3">
        <v>41073</v>
      </c>
      <c r="D592" s="3">
        <v>41118</v>
      </c>
      <c r="E592" s="27" t="s">
        <v>1431</v>
      </c>
      <c r="F592" s="27" t="s">
        <v>1432</v>
      </c>
      <c r="G592" s="27" t="s">
        <v>3925</v>
      </c>
      <c r="H592" s="27" t="s">
        <v>6436</v>
      </c>
      <c r="I592" s="3">
        <v>41135</v>
      </c>
      <c r="J592" s="27" t="s">
        <v>4034</v>
      </c>
      <c r="K592" s="27" t="s">
        <v>4035</v>
      </c>
      <c r="L592" s="27">
        <v>35800000</v>
      </c>
      <c r="M592" s="27" t="s">
        <v>4036</v>
      </c>
      <c r="N592" s="27" t="s">
        <v>6629</v>
      </c>
      <c r="O592" s="27" t="s">
        <v>6611</v>
      </c>
      <c r="P592" s="3">
        <v>41137</v>
      </c>
      <c r="Q592" s="41" t="s">
        <v>4037</v>
      </c>
      <c r="R592" s="27" t="s">
        <v>10970</v>
      </c>
      <c r="S592" s="27" t="s">
        <v>10971</v>
      </c>
      <c r="T592" t="s">
        <v>4394</v>
      </c>
      <c r="U592" t="s">
        <v>15583</v>
      </c>
      <c r="V592" s="3" t="s">
        <v>497</v>
      </c>
    </row>
    <row r="593" spans="1:22" ht="18" customHeight="1">
      <c r="A593" s="27">
        <v>3743</v>
      </c>
      <c r="B593" s="27">
        <v>3743</v>
      </c>
      <c r="C593" s="3">
        <v>41073</v>
      </c>
      <c r="D593" s="3">
        <v>41174</v>
      </c>
      <c r="E593" s="27" t="s">
        <v>1440</v>
      </c>
      <c r="F593" s="27" t="s">
        <v>1432</v>
      </c>
      <c r="G593" s="27" t="s">
        <v>179</v>
      </c>
      <c r="H593" s="27" t="s">
        <v>497</v>
      </c>
      <c r="I593" s="27" t="s">
        <v>497</v>
      </c>
      <c r="J593" s="27" t="s">
        <v>4038</v>
      </c>
      <c r="K593" s="27" t="s">
        <v>4039</v>
      </c>
      <c r="L593" s="27" t="s">
        <v>4612</v>
      </c>
      <c r="M593" s="27" t="s">
        <v>4040</v>
      </c>
      <c r="N593" s="27" t="s">
        <v>497</v>
      </c>
      <c r="O593" s="27" t="s">
        <v>497</v>
      </c>
      <c r="P593" s="27" t="s">
        <v>497</v>
      </c>
      <c r="Q593" s="41" t="s">
        <v>7656</v>
      </c>
      <c r="R593" s="27" t="s">
        <v>497</v>
      </c>
      <c r="S593" s="27" t="s">
        <v>10972</v>
      </c>
      <c r="T593" t="s">
        <v>15449</v>
      </c>
      <c r="U593" s="41" t="s">
        <v>497</v>
      </c>
      <c r="V593" s="3" t="s">
        <v>497</v>
      </c>
    </row>
    <row r="594" spans="1:22" ht="18" customHeight="1">
      <c r="A594" s="27">
        <v>3740</v>
      </c>
      <c r="B594" s="27">
        <v>3740</v>
      </c>
      <c r="C594" s="3">
        <v>41073</v>
      </c>
      <c r="D594" s="3">
        <v>41118</v>
      </c>
      <c r="E594" s="27" t="s">
        <v>1431</v>
      </c>
      <c r="F594" s="27" t="s">
        <v>1432</v>
      </c>
      <c r="G594" s="27" t="s">
        <v>2312</v>
      </c>
      <c r="H594" s="27" t="s">
        <v>5189</v>
      </c>
      <c r="I594" s="3">
        <v>41103</v>
      </c>
      <c r="J594" s="27" t="s">
        <v>4041</v>
      </c>
      <c r="K594" s="27" t="s">
        <v>4042</v>
      </c>
      <c r="L594" s="27" t="s">
        <v>4847</v>
      </c>
      <c r="M594" s="27" t="s">
        <v>4043</v>
      </c>
      <c r="N594" s="27" t="s">
        <v>5385</v>
      </c>
      <c r="O594" s="27" t="s">
        <v>5003</v>
      </c>
      <c r="P594" s="3">
        <v>41103</v>
      </c>
      <c r="Q594" s="41" t="s">
        <v>4044</v>
      </c>
      <c r="R594" s="27" t="s">
        <v>10973</v>
      </c>
      <c r="S594" s="27" t="s">
        <v>10974</v>
      </c>
      <c r="T594" t="s">
        <v>4394</v>
      </c>
      <c r="U594" s="27" t="s">
        <v>497</v>
      </c>
      <c r="V594" s="3" t="s">
        <v>497</v>
      </c>
    </row>
    <row r="595" spans="1:22" ht="18" customHeight="1">
      <c r="A595" s="27">
        <v>3723</v>
      </c>
      <c r="B595" s="27">
        <v>3723</v>
      </c>
      <c r="C595" s="3">
        <v>41072</v>
      </c>
      <c r="D595" s="3">
        <v>41182</v>
      </c>
      <c r="E595" s="27" t="s">
        <v>1431</v>
      </c>
      <c r="F595" s="27" t="s">
        <v>1432</v>
      </c>
      <c r="G595" s="27" t="s">
        <v>3922</v>
      </c>
      <c r="H595" s="27" t="s">
        <v>9483</v>
      </c>
      <c r="I595" s="3">
        <v>41197</v>
      </c>
      <c r="J595" s="27" t="s">
        <v>4045</v>
      </c>
      <c r="K595" s="27" t="s">
        <v>7306</v>
      </c>
      <c r="L595" s="27" t="s">
        <v>6261</v>
      </c>
      <c r="M595" s="27" t="s">
        <v>7307</v>
      </c>
      <c r="N595" s="27" t="s">
        <v>9484</v>
      </c>
      <c r="O595" s="27" t="s">
        <v>8302</v>
      </c>
      <c r="P595" s="3">
        <v>41221</v>
      </c>
      <c r="Q595" s="41" t="s">
        <v>7308</v>
      </c>
      <c r="R595" s="27" t="s">
        <v>10975</v>
      </c>
      <c r="S595" s="27" t="s">
        <v>10976</v>
      </c>
      <c r="T595" t="s">
        <v>15449</v>
      </c>
      <c r="U595" t="s">
        <v>15479</v>
      </c>
      <c r="V595" s="3" t="s">
        <v>497</v>
      </c>
    </row>
    <row r="596" spans="1:22" ht="18" customHeight="1">
      <c r="A596" s="27">
        <v>3734</v>
      </c>
      <c r="B596" s="27">
        <v>3734</v>
      </c>
      <c r="C596" s="3">
        <v>41073</v>
      </c>
      <c r="D596" s="3">
        <v>41211</v>
      </c>
      <c r="E596" s="27" t="s">
        <v>1431</v>
      </c>
      <c r="F596" s="27" t="s">
        <v>1432</v>
      </c>
      <c r="G596" s="27" t="s">
        <v>2312</v>
      </c>
      <c r="H596" s="27" t="s">
        <v>13138</v>
      </c>
      <c r="I596" s="3">
        <v>41232</v>
      </c>
      <c r="J596" s="27" t="s">
        <v>4046</v>
      </c>
      <c r="K596" s="27" t="s">
        <v>4047</v>
      </c>
      <c r="L596" s="27" t="s">
        <v>4847</v>
      </c>
      <c r="M596" s="27" t="s">
        <v>4048</v>
      </c>
      <c r="N596" s="27" t="s">
        <v>13139</v>
      </c>
      <c r="O596" s="27" t="s">
        <v>7898</v>
      </c>
      <c r="P596" s="3">
        <v>41255</v>
      </c>
      <c r="Q596" s="41" t="s">
        <v>8625</v>
      </c>
      <c r="R596" s="27" t="s">
        <v>13140</v>
      </c>
      <c r="S596" s="27" t="s">
        <v>10977</v>
      </c>
      <c r="T596" t="s">
        <v>15449</v>
      </c>
      <c r="U596" s="41" t="s">
        <v>15584</v>
      </c>
      <c r="V596" s="3" t="s">
        <v>497</v>
      </c>
    </row>
    <row r="597" spans="1:22" ht="18" customHeight="1">
      <c r="A597" s="27">
        <v>3739</v>
      </c>
      <c r="B597" s="27">
        <v>3739</v>
      </c>
      <c r="C597" s="3">
        <v>41073</v>
      </c>
      <c r="D597" s="3">
        <v>41182</v>
      </c>
      <c r="E597" s="27" t="s">
        <v>1431</v>
      </c>
      <c r="F597" s="27" t="s">
        <v>1432</v>
      </c>
      <c r="G597" s="27" t="s">
        <v>2312</v>
      </c>
      <c r="H597" s="27" t="s">
        <v>7657</v>
      </c>
      <c r="I597" s="3">
        <v>41163</v>
      </c>
      <c r="J597" s="27" t="s">
        <v>4049</v>
      </c>
      <c r="K597" s="27" t="s">
        <v>7309</v>
      </c>
      <c r="L597" s="27" t="s">
        <v>4847</v>
      </c>
      <c r="M597" s="27" t="s">
        <v>4050</v>
      </c>
      <c r="N597" s="27" t="s">
        <v>7658</v>
      </c>
      <c r="O597" s="27" t="s">
        <v>5316</v>
      </c>
      <c r="P597" s="3">
        <v>41165</v>
      </c>
      <c r="Q597" s="41" t="s">
        <v>7310</v>
      </c>
      <c r="R597" s="27" t="s">
        <v>10978</v>
      </c>
      <c r="S597" s="27" t="s">
        <v>10979</v>
      </c>
      <c r="T597" t="s">
        <v>4394</v>
      </c>
      <c r="U597" s="27" t="s">
        <v>497</v>
      </c>
      <c r="V597" s="3" t="s">
        <v>497</v>
      </c>
    </row>
    <row r="598" spans="1:22" ht="18" customHeight="1">
      <c r="A598" s="27">
        <v>3738</v>
      </c>
      <c r="B598" s="27">
        <v>3738</v>
      </c>
      <c r="C598" s="3">
        <v>41073</v>
      </c>
      <c r="D598" s="3">
        <v>41118</v>
      </c>
      <c r="E598" s="27" t="s">
        <v>1431</v>
      </c>
      <c r="F598" s="27" t="s">
        <v>1432</v>
      </c>
      <c r="G598" s="27" t="s">
        <v>2312</v>
      </c>
      <c r="H598" s="27" t="s">
        <v>5386</v>
      </c>
      <c r="I598" s="3">
        <v>41101</v>
      </c>
      <c r="J598" s="27" t="s">
        <v>4051</v>
      </c>
      <c r="K598" s="27" t="s">
        <v>4052</v>
      </c>
      <c r="L598" s="27" t="s">
        <v>4847</v>
      </c>
      <c r="M598" s="27" t="s">
        <v>4053</v>
      </c>
      <c r="N598" s="27" t="s">
        <v>5387</v>
      </c>
      <c r="O598" s="27" t="s">
        <v>1449</v>
      </c>
      <c r="P598" s="3">
        <v>41107</v>
      </c>
      <c r="Q598" s="41" t="s">
        <v>4054</v>
      </c>
      <c r="R598" s="27" t="s">
        <v>10980</v>
      </c>
      <c r="S598" s="27" t="s">
        <v>10981</v>
      </c>
      <c r="T598" t="s">
        <v>4394</v>
      </c>
      <c r="U598" t="s">
        <v>4100</v>
      </c>
      <c r="V598" s="3" t="s">
        <v>497</v>
      </c>
    </row>
    <row r="599" spans="1:22" ht="18" customHeight="1">
      <c r="A599" s="27">
        <v>3737</v>
      </c>
      <c r="B599" s="27">
        <v>3737</v>
      </c>
      <c r="C599" s="3">
        <v>41073</v>
      </c>
      <c r="D599" s="3">
        <v>41132</v>
      </c>
      <c r="E599" s="27" t="s">
        <v>1431</v>
      </c>
      <c r="F599" s="27" t="s">
        <v>1432</v>
      </c>
      <c r="G599" s="27" t="s">
        <v>2312</v>
      </c>
      <c r="H599" s="27" t="s">
        <v>5190</v>
      </c>
      <c r="I599" s="3">
        <v>41102</v>
      </c>
      <c r="J599" s="27" t="s">
        <v>4055</v>
      </c>
      <c r="K599" s="27" t="s">
        <v>15585</v>
      </c>
      <c r="L599" s="27" t="s">
        <v>4847</v>
      </c>
      <c r="M599" s="27" t="s">
        <v>4056</v>
      </c>
      <c r="N599" s="27" t="s">
        <v>5388</v>
      </c>
      <c r="O599" s="27" t="s">
        <v>5389</v>
      </c>
      <c r="P599" s="3">
        <v>41107</v>
      </c>
      <c r="Q599" s="41" t="s">
        <v>4507</v>
      </c>
      <c r="R599" s="27" t="s">
        <v>10982</v>
      </c>
      <c r="S599" s="27" t="s">
        <v>10983</v>
      </c>
      <c r="T599" t="s">
        <v>4394</v>
      </c>
      <c r="U599" t="s">
        <v>15586</v>
      </c>
      <c r="V599" s="3" t="s">
        <v>497</v>
      </c>
    </row>
    <row r="600" spans="1:22" ht="18" customHeight="1">
      <c r="A600" s="27">
        <v>3736</v>
      </c>
      <c r="B600" s="27">
        <v>3736</v>
      </c>
      <c r="C600" s="3">
        <v>41073</v>
      </c>
      <c r="D600" s="3">
        <v>41182</v>
      </c>
      <c r="E600" s="27" t="s">
        <v>1431</v>
      </c>
      <c r="F600" s="27" t="s">
        <v>1432</v>
      </c>
      <c r="G600" s="27" t="s">
        <v>2312</v>
      </c>
      <c r="H600" s="27" t="s">
        <v>7659</v>
      </c>
      <c r="I600" s="3">
        <v>41162</v>
      </c>
      <c r="J600" s="27" t="s">
        <v>4057</v>
      </c>
      <c r="K600" s="27" t="s">
        <v>7287</v>
      </c>
      <c r="L600" s="27" t="s">
        <v>4847</v>
      </c>
      <c r="M600" s="27" t="s">
        <v>4058</v>
      </c>
      <c r="N600" s="27" t="s">
        <v>7660</v>
      </c>
      <c r="O600" s="27" t="s">
        <v>5316</v>
      </c>
      <c r="P600" s="3">
        <v>41164</v>
      </c>
      <c r="Q600" s="41" t="s">
        <v>7288</v>
      </c>
      <c r="R600" s="27" t="s">
        <v>10984</v>
      </c>
      <c r="S600" s="27" t="s">
        <v>10985</v>
      </c>
      <c r="T600" t="s">
        <v>4394</v>
      </c>
      <c r="U600" s="27" t="s">
        <v>497</v>
      </c>
      <c r="V600" s="3" t="s">
        <v>497</v>
      </c>
    </row>
    <row r="601" spans="1:22" ht="18" customHeight="1">
      <c r="A601" s="27">
        <v>3733</v>
      </c>
      <c r="B601" s="27">
        <v>3733</v>
      </c>
      <c r="C601" s="3">
        <v>41073</v>
      </c>
      <c r="D601" s="3">
        <v>41118</v>
      </c>
      <c r="E601" s="27" t="s">
        <v>1431</v>
      </c>
      <c r="F601" s="27" t="s">
        <v>1432</v>
      </c>
      <c r="G601" s="27" t="s">
        <v>2312</v>
      </c>
      <c r="H601" s="27" t="s">
        <v>5191</v>
      </c>
      <c r="I601" s="3">
        <v>41107</v>
      </c>
      <c r="J601" s="27" t="s">
        <v>4059</v>
      </c>
      <c r="K601" s="27" t="s">
        <v>4060</v>
      </c>
      <c r="L601" s="27" t="s">
        <v>4847</v>
      </c>
      <c r="M601" s="27" t="s">
        <v>4061</v>
      </c>
      <c r="N601" s="27" t="s">
        <v>5540</v>
      </c>
      <c r="O601" s="27" t="s">
        <v>497</v>
      </c>
      <c r="P601" s="3">
        <v>41107</v>
      </c>
      <c r="Q601" s="41" t="s">
        <v>4062</v>
      </c>
      <c r="R601" s="27" t="s">
        <v>10986</v>
      </c>
      <c r="S601" s="27" t="s">
        <v>10987</v>
      </c>
      <c r="T601" t="s">
        <v>4394</v>
      </c>
      <c r="U601" s="27" t="s">
        <v>497</v>
      </c>
      <c r="V601" s="3" t="s">
        <v>497</v>
      </c>
    </row>
    <row r="602" spans="1:22" ht="18" customHeight="1">
      <c r="A602" s="27">
        <v>3658</v>
      </c>
      <c r="B602" s="27">
        <v>3658</v>
      </c>
      <c r="C602" s="3">
        <v>41066</v>
      </c>
      <c r="D602" s="3">
        <v>41175</v>
      </c>
      <c r="E602" s="27" t="s">
        <v>1431</v>
      </c>
      <c r="F602" s="27" t="s">
        <v>1432</v>
      </c>
      <c r="G602" s="27" t="s">
        <v>3854</v>
      </c>
      <c r="H602" s="27" t="s">
        <v>13686</v>
      </c>
      <c r="I602" s="3">
        <v>41204</v>
      </c>
      <c r="J602" s="27" t="s">
        <v>4063</v>
      </c>
      <c r="K602" s="27" t="s">
        <v>4064</v>
      </c>
      <c r="L602" s="27" t="s">
        <v>6264</v>
      </c>
      <c r="M602" s="27" t="s">
        <v>7289</v>
      </c>
      <c r="N602" s="27" t="s">
        <v>13687</v>
      </c>
      <c r="O602" s="27" t="s">
        <v>13680</v>
      </c>
      <c r="P602" s="3">
        <v>41263</v>
      </c>
      <c r="Q602" s="41" t="s">
        <v>7290</v>
      </c>
      <c r="R602" s="27" t="s">
        <v>13688</v>
      </c>
      <c r="S602" s="27" t="s">
        <v>10988</v>
      </c>
      <c r="T602" t="s">
        <v>15449</v>
      </c>
      <c r="U602" s="41" t="s">
        <v>15584</v>
      </c>
      <c r="V602" s="3" t="s">
        <v>497</v>
      </c>
    </row>
    <row r="603" spans="1:22" ht="18" customHeight="1">
      <c r="A603" s="27">
        <v>3659</v>
      </c>
      <c r="B603" s="27">
        <v>3659</v>
      </c>
      <c r="C603" s="3">
        <v>41066</v>
      </c>
      <c r="D603" s="3">
        <v>41111</v>
      </c>
      <c r="E603" s="27" t="s">
        <v>1431</v>
      </c>
      <c r="F603" s="27" t="s">
        <v>1432</v>
      </c>
      <c r="G603" s="27" t="s">
        <v>3854</v>
      </c>
      <c r="H603" s="27" t="s">
        <v>5690</v>
      </c>
      <c r="I603" s="3">
        <v>41115</v>
      </c>
      <c r="J603" s="27" t="s">
        <v>4065</v>
      </c>
      <c r="K603" s="27" t="s">
        <v>4066</v>
      </c>
      <c r="L603" s="27">
        <v>38770000</v>
      </c>
      <c r="M603" s="27" t="s">
        <v>4067</v>
      </c>
      <c r="N603" s="27" t="s">
        <v>5709</v>
      </c>
      <c r="O603" s="27" t="s">
        <v>5710</v>
      </c>
      <c r="P603" s="3">
        <v>41120</v>
      </c>
      <c r="Q603" s="41" t="s">
        <v>4068</v>
      </c>
      <c r="R603" s="27" t="s">
        <v>10989</v>
      </c>
      <c r="S603" s="27" t="s">
        <v>10990</v>
      </c>
      <c r="T603" t="s">
        <v>4394</v>
      </c>
      <c r="U603" t="s">
        <v>15548</v>
      </c>
      <c r="V603" s="3" t="s">
        <v>497</v>
      </c>
    </row>
    <row r="604" spans="1:22" ht="18" customHeight="1">
      <c r="A604" s="27">
        <v>3652</v>
      </c>
      <c r="B604" s="27">
        <v>3652</v>
      </c>
      <c r="C604" s="3">
        <v>41066</v>
      </c>
      <c r="D604" s="3">
        <v>41111</v>
      </c>
      <c r="E604" s="27" t="s">
        <v>1431</v>
      </c>
      <c r="F604" s="27" t="s">
        <v>1432</v>
      </c>
      <c r="G604" s="27" t="s">
        <v>2614</v>
      </c>
      <c r="H604" s="27" t="s">
        <v>5691</v>
      </c>
      <c r="I604" s="3">
        <v>41116</v>
      </c>
      <c r="J604" s="27" t="s">
        <v>4069</v>
      </c>
      <c r="K604" s="27" t="s">
        <v>4070</v>
      </c>
      <c r="L604" s="27">
        <v>38570000</v>
      </c>
      <c r="M604" s="27" t="s">
        <v>4071</v>
      </c>
      <c r="N604" s="27" t="s">
        <v>5757</v>
      </c>
      <c r="O604" s="27" t="s">
        <v>2598</v>
      </c>
      <c r="P604" s="3">
        <v>41120</v>
      </c>
      <c r="Q604" s="41" t="s">
        <v>4122</v>
      </c>
      <c r="R604" s="27" t="s">
        <v>10991</v>
      </c>
      <c r="S604" s="27" t="s">
        <v>10992</v>
      </c>
      <c r="T604" t="s">
        <v>4394</v>
      </c>
      <c r="U604" s="27" t="s">
        <v>497</v>
      </c>
      <c r="V604" s="3" t="s">
        <v>497</v>
      </c>
    </row>
    <row r="605" spans="1:22" ht="18" customHeight="1">
      <c r="A605" s="27">
        <v>3655</v>
      </c>
      <c r="B605" s="27">
        <v>3655</v>
      </c>
      <c r="C605" s="3">
        <v>41066</v>
      </c>
      <c r="D605" s="3">
        <v>41111</v>
      </c>
      <c r="E605" s="27" t="s">
        <v>1431</v>
      </c>
      <c r="F605" s="27" t="s">
        <v>1432</v>
      </c>
      <c r="G605" s="27" t="s">
        <v>2719</v>
      </c>
      <c r="H605" s="27" t="s">
        <v>6718</v>
      </c>
      <c r="I605" s="3">
        <v>41137</v>
      </c>
      <c r="J605" s="27" t="s">
        <v>15938</v>
      </c>
      <c r="K605" s="27" t="s">
        <v>4072</v>
      </c>
      <c r="L605" s="27" t="s">
        <v>4921</v>
      </c>
      <c r="M605" s="27" t="s">
        <v>4073</v>
      </c>
      <c r="N605" s="27" t="s">
        <v>6719</v>
      </c>
      <c r="O605" s="27" t="s">
        <v>5316</v>
      </c>
      <c r="P605" s="3">
        <v>41137</v>
      </c>
      <c r="Q605" s="41" t="s">
        <v>4074</v>
      </c>
      <c r="R605" s="27" t="s">
        <v>10993</v>
      </c>
      <c r="S605" s="27" t="s">
        <v>10994</v>
      </c>
      <c r="T605" t="s">
        <v>4394</v>
      </c>
      <c r="U605" t="s">
        <v>15512</v>
      </c>
      <c r="V605" s="3" t="s">
        <v>497</v>
      </c>
    </row>
    <row r="606" spans="1:22" ht="18" customHeight="1">
      <c r="A606" s="27">
        <v>3654</v>
      </c>
      <c r="B606" s="27">
        <v>3654</v>
      </c>
      <c r="C606" s="3">
        <v>41066</v>
      </c>
      <c r="D606" s="3">
        <v>41111</v>
      </c>
      <c r="E606" s="27" t="s">
        <v>1431</v>
      </c>
      <c r="F606" s="27" t="s">
        <v>1432</v>
      </c>
      <c r="G606" s="27" t="s">
        <v>2719</v>
      </c>
      <c r="H606" s="27" t="s">
        <v>6630</v>
      </c>
      <c r="I606" s="3">
        <v>41136</v>
      </c>
      <c r="J606" s="27" t="s">
        <v>4075</v>
      </c>
      <c r="K606" s="27" t="s">
        <v>4076</v>
      </c>
      <c r="L606" s="27">
        <v>38785000</v>
      </c>
      <c r="M606" s="27" t="s">
        <v>4077</v>
      </c>
      <c r="N606" s="27" t="s">
        <v>6720</v>
      </c>
      <c r="O606" s="27" t="s">
        <v>5316</v>
      </c>
      <c r="P606" s="3">
        <v>41137</v>
      </c>
      <c r="Q606" s="41" t="s">
        <v>4078</v>
      </c>
      <c r="R606" s="27" t="s">
        <v>10995</v>
      </c>
      <c r="S606" s="27" t="s">
        <v>10996</v>
      </c>
      <c r="T606" t="s">
        <v>4394</v>
      </c>
      <c r="U606" t="s">
        <v>15474</v>
      </c>
      <c r="V606" s="3" t="s">
        <v>497</v>
      </c>
    </row>
    <row r="607" spans="1:22" ht="18" customHeight="1">
      <c r="A607" s="27">
        <v>3653</v>
      </c>
      <c r="B607" s="27">
        <v>3653</v>
      </c>
      <c r="C607" s="3">
        <v>41066</v>
      </c>
      <c r="D607" s="3">
        <v>41111</v>
      </c>
      <c r="E607" s="27" t="s">
        <v>1431</v>
      </c>
      <c r="F607" s="27" t="s">
        <v>1432</v>
      </c>
      <c r="G607" s="27" t="s">
        <v>2719</v>
      </c>
      <c r="H607" s="27" t="s">
        <v>6133</v>
      </c>
      <c r="I607" s="3">
        <v>41122</v>
      </c>
      <c r="J607" s="27" t="s">
        <v>4079</v>
      </c>
      <c r="K607" s="27" t="s">
        <v>4080</v>
      </c>
      <c r="L607" s="27">
        <v>38785000</v>
      </c>
      <c r="M607" s="27" t="s">
        <v>2722</v>
      </c>
      <c r="N607" s="27" t="s">
        <v>6134</v>
      </c>
      <c r="O607" s="27" t="s">
        <v>5677</v>
      </c>
      <c r="P607" s="3">
        <v>41122</v>
      </c>
      <c r="Q607" s="41" t="s">
        <v>4081</v>
      </c>
      <c r="R607" s="27" t="s">
        <v>10997</v>
      </c>
      <c r="S607" s="27" t="s">
        <v>10998</v>
      </c>
      <c r="T607" t="s">
        <v>4394</v>
      </c>
      <c r="U607" s="27" t="s">
        <v>497</v>
      </c>
      <c r="V607" s="3" t="s">
        <v>497</v>
      </c>
    </row>
    <row r="608" spans="1:22" ht="18" customHeight="1">
      <c r="A608" s="27">
        <v>3650</v>
      </c>
      <c r="B608" s="27">
        <v>3650</v>
      </c>
      <c r="C608" s="3">
        <v>41066</v>
      </c>
      <c r="D608" s="3">
        <v>41176</v>
      </c>
      <c r="E608" s="27" t="s">
        <v>1431</v>
      </c>
      <c r="F608" s="27" t="s">
        <v>1432</v>
      </c>
      <c r="G608" s="27" t="s">
        <v>2614</v>
      </c>
      <c r="H608" s="27" t="s">
        <v>13689</v>
      </c>
      <c r="I608" s="3">
        <v>41204</v>
      </c>
      <c r="J608" s="27" t="s">
        <v>4092</v>
      </c>
      <c r="K608" s="27" t="s">
        <v>4093</v>
      </c>
      <c r="L608" s="27" t="s">
        <v>4906</v>
      </c>
      <c r="M608" s="27" t="s">
        <v>7291</v>
      </c>
      <c r="N608" s="27" t="s">
        <v>13690</v>
      </c>
      <c r="O608" s="27" t="s">
        <v>9719</v>
      </c>
      <c r="P608" s="3">
        <v>41263</v>
      </c>
      <c r="Q608" s="41" t="s">
        <v>7292</v>
      </c>
      <c r="R608" s="27" t="s">
        <v>13691</v>
      </c>
      <c r="S608" s="27" t="s">
        <v>10456</v>
      </c>
      <c r="T608" t="s">
        <v>15449</v>
      </c>
      <c r="U608" s="41" t="s">
        <v>15584</v>
      </c>
      <c r="V608" s="3" t="s">
        <v>497</v>
      </c>
    </row>
    <row r="609" spans="1:22" ht="18" customHeight="1">
      <c r="A609" s="27">
        <v>3744</v>
      </c>
      <c r="B609" s="27">
        <v>3744</v>
      </c>
      <c r="C609" s="3">
        <v>41073</v>
      </c>
      <c r="D609" s="3">
        <v>41118</v>
      </c>
      <c r="E609" s="27" t="s">
        <v>1431</v>
      </c>
      <c r="F609" s="27" t="s">
        <v>1432</v>
      </c>
      <c r="G609" s="27" t="s">
        <v>179</v>
      </c>
      <c r="H609" s="27" t="s">
        <v>5758</v>
      </c>
      <c r="I609" s="3">
        <v>41116</v>
      </c>
      <c r="J609" s="27" t="s">
        <v>4123</v>
      </c>
      <c r="K609" s="27" t="s">
        <v>4124</v>
      </c>
      <c r="L609" s="27" t="s">
        <v>4612</v>
      </c>
      <c r="M609" s="27" t="s">
        <v>4125</v>
      </c>
      <c r="N609" s="27" t="s">
        <v>5759</v>
      </c>
      <c r="O609" s="27" t="s">
        <v>5760</v>
      </c>
      <c r="P609" s="3">
        <v>41117</v>
      </c>
      <c r="Q609" s="41" t="s">
        <v>4126</v>
      </c>
      <c r="R609" s="27" t="s">
        <v>10999</v>
      </c>
      <c r="S609" s="27" t="s">
        <v>11000</v>
      </c>
      <c r="T609" t="s">
        <v>4394</v>
      </c>
      <c r="U609" t="s">
        <v>15587</v>
      </c>
      <c r="V609" s="3" t="s">
        <v>497</v>
      </c>
    </row>
    <row r="610" spans="1:22" ht="18" customHeight="1">
      <c r="A610" s="27">
        <v>3741</v>
      </c>
      <c r="B610" s="27">
        <v>3741</v>
      </c>
      <c r="C610" s="3">
        <v>41073</v>
      </c>
      <c r="D610" s="3">
        <v>41118</v>
      </c>
      <c r="E610" s="27" t="s">
        <v>1431</v>
      </c>
      <c r="F610" s="27" t="s">
        <v>1432</v>
      </c>
      <c r="G610" s="27" t="s">
        <v>2312</v>
      </c>
      <c r="H610" s="27" t="s">
        <v>5390</v>
      </c>
      <c r="I610" s="3">
        <v>41103</v>
      </c>
      <c r="J610" s="27" t="s">
        <v>4127</v>
      </c>
      <c r="K610" s="27" t="s">
        <v>4128</v>
      </c>
      <c r="L610" s="27">
        <v>35970000</v>
      </c>
      <c r="M610" s="27" t="s">
        <v>4129</v>
      </c>
      <c r="N610" s="27" t="s">
        <v>5391</v>
      </c>
      <c r="O610" s="27" t="s">
        <v>1521</v>
      </c>
      <c r="P610" s="3">
        <v>41115</v>
      </c>
      <c r="Q610" s="41" t="s">
        <v>4130</v>
      </c>
      <c r="R610" s="27" t="s">
        <v>11001</v>
      </c>
      <c r="S610" s="27" t="s">
        <v>11002</v>
      </c>
      <c r="T610" t="s">
        <v>4394</v>
      </c>
      <c r="U610" s="27" t="s">
        <v>497</v>
      </c>
      <c r="V610" s="3" t="s">
        <v>497</v>
      </c>
    </row>
    <row r="611" spans="1:22" ht="18" customHeight="1">
      <c r="A611" s="27">
        <v>3672</v>
      </c>
      <c r="B611" s="27">
        <v>3672</v>
      </c>
      <c r="C611" s="3">
        <v>41071</v>
      </c>
      <c r="D611" s="3">
        <v>41200</v>
      </c>
      <c r="E611" s="27" t="s">
        <v>1495</v>
      </c>
      <c r="F611" s="27" t="s">
        <v>1432</v>
      </c>
      <c r="G611" s="27" t="s">
        <v>3923</v>
      </c>
      <c r="H611" s="27" t="s">
        <v>497</v>
      </c>
      <c r="I611" s="3">
        <v>41197</v>
      </c>
      <c r="J611" s="27" t="s">
        <v>4131</v>
      </c>
      <c r="K611" s="27" t="s">
        <v>4132</v>
      </c>
      <c r="L611" s="27" t="s">
        <v>5392</v>
      </c>
      <c r="M611" s="27" t="s">
        <v>4133</v>
      </c>
      <c r="N611" s="27" t="s">
        <v>497</v>
      </c>
      <c r="O611" s="27" t="s">
        <v>497</v>
      </c>
      <c r="P611" s="27" t="s">
        <v>497</v>
      </c>
      <c r="Q611" s="41" t="s">
        <v>7293</v>
      </c>
      <c r="R611" s="27" t="s">
        <v>497</v>
      </c>
      <c r="S611" s="27" t="s">
        <v>11003</v>
      </c>
      <c r="T611" t="s">
        <v>15449</v>
      </c>
      <c r="U611" s="41" t="s">
        <v>497</v>
      </c>
      <c r="V611" s="3" t="s">
        <v>497</v>
      </c>
    </row>
    <row r="612" spans="1:22" ht="18" customHeight="1">
      <c r="A612" s="27">
        <v>3712</v>
      </c>
      <c r="B612" s="27">
        <v>3712</v>
      </c>
      <c r="C612" s="3">
        <v>41071</v>
      </c>
      <c r="D612" s="3">
        <v>41116</v>
      </c>
      <c r="E612" s="27" t="s">
        <v>1431</v>
      </c>
      <c r="F612" s="27" t="s">
        <v>1432</v>
      </c>
      <c r="G612" s="27" t="s">
        <v>173</v>
      </c>
      <c r="H612" s="27" t="s">
        <v>6135</v>
      </c>
      <c r="I612" s="3">
        <v>41124</v>
      </c>
      <c r="J612" s="27" t="s">
        <v>4134</v>
      </c>
      <c r="K612" s="27" t="s">
        <v>4135</v>
      </c>
      <c r="L612" s="27">
        <v>39800000</v>
      </c>
      <c r="M612" s="27" t="s">
        <v>4136</v>
      </c>
      <c r="N612" s="27" t="s">
        <v>6136</v>
      </c>
      <c r="O612" s="27" t="s">
        <v>5976</v>
      </c>
      <c r="P612" s="3">
        <v>41127</v>
      </c>
      <c r="Q612" s="41" t="s">
        <v>4137</v>
      </c>
      <c r="R612" s="27" t="s">
        <v>11004</v>
      </c>
      <c r="S612" s="27" t="s">
        <v>11005</v>
      </c>
      <c r="T612" t="s">
        <v>4394</v>
      </c>
      <c r="U612" t="s">
        <v>15475</v>
      </c>
      <c r="V612" s="3" t="s">
        <v>497</v>
      </c>
    </row>
    <row r="613" spans="1:22" ht="18" customHeight="1">
      <c r="A613" s="27">
        <v>3782</v>
      </c>
      <c r="B613" s="27">
        <v>3782</v>
      </c>
      <c r="C613" s="3">
        <v>41079</v>
      </c>
      <c r="D613" s="3">
        <v>41124</v>
      </c>
      <c r="E613" s="27" t="s">
        <v>1431</v>
      </c>
      <c r="F613" s="27" t="s">
        <v>1432</v>
      </c>
      <c r="G613" s="27" t="s">
        <v>4138</v>
      </c>
      <c r="H613" s="27" t="s">
        <v>5393</v>
      </c>
      <c r="I613" s="3">
        <v>41106</v>
      </c>
      <c r="J613" s="27" t="s">
        <v>4139</v>
      </c>
      <c r="K613" s="27" t="s">
        <v>4140</v>
      </c>
      <c r="L613" s="27" t="s">
        <v>5394</v>
      </c>
      <c r="M613" s="27" t="s">
        <v>4141</v>
      </c>
      <c r="N613" s="27" t="s">
        <v>5414</v>
      </c>
      <c r="O613" s="27" t="s">
        <v>5415</v>
      </c>
      <c r="P613" s="3">
        <v>41106</v>
      </c>
      <c r="Q613" s="27" t="s">
        <v>4142</v>
      </c>
      <c r="R613" s="27" t="s">
        <v>11006</v>
      </c>
      <c r="S613" s="27" t="s">
        <v>11007</v>
      </c>
      <c r="T613" t="s">
        <v>4394</v>
      </c>
      <c r="U613" t="s">
        <v>4589</v>
      </c>
      <c r="V613" s="3" t="s">
        <v>497</v>
      </c>
    </row>
    <row r="614" spans="1:22" ht="18" customHeight="1">
      <c r="A614" s="27">
        <v>3783</v>
      </c>
      <c r="B614" s="27">
        <v>3783</v>
      </c>
      <c r="C614" s="3">
        <v>41079</v>
      </c>
      <c r="D614" s="3">
        <v>41124</v>
      </c>
      <c r="E614" s="27" t="s">
        <v>1440</v>
      </c>
      <c r="F614" s="27" t="s">
        <v>1432</v>
      </c>
      <c r="G614" s="27" t="s">
        <v>4138</v>
      </c>
      <c r="H614" s="27" t="s">
        <v>497</v>
      </c>
      <c r="I614" s="27" t="s">
        <v>497</v>
      </c>
      <c r="J614" s="27" t="s">
        <v>4143</v>
      </c>
      <c r="K614" s="27" t="s">
        <v>4144</v>
      </c>
      <c r="L614" s="27" t="s">
        <v>5394</v>
      </c>
      <c r="M614" s="27" t="s">
        <v>4145</v>
      </c>
      <c r="N614" s="27" t="s">
        <v>497</v>
      </c>
      <c r="O614" s="27" t="s">
        <v>497</v>
      </c>
      <c r="P614" s="27" t="s">
        <v>497</v>
      </c>
      <c r="Q614" s="27" t="s">
        <v>5395</v>
      </c>
      <c r="R614" s="27" t="s">
        <v>497</v>
      </c>
      <c r="S614" s="27" t="s">
        <v>11008</v>
      </c>
      <c r="T614" t="s">
        <v>15449</v>
      </c>
      <c r="U614" s="41" t="s">
        <v>497</v>
      </c>
      <c r="V614" s="3" t="s">
        <v>497</v>
      </c>
    </row>
    <row r="615" spans="1:22" ht="18" customHeight="1">
      <c r="A615" s="27">
        <v>3784</v>
      </c>
      <c r="B615" s="27">
        <v>3784</v>
      </c>
      <c r="C615" s="3">
        <v>41079</v>
      </c>
      <c r="D615" s="3">
        <v>41124</v>
      </c>
      <c r="E615" s="27" t="s">
        <v>1440</v>
      </c>
      <c r="F615" s="27" t="s">
        <v>1432</v>
      </c>
      <c r="G615" s="27" t="s">
        <v>4138</v>
      </c>
      <c r="H615" s="27" t="s">
        <v>5396</v>
      </c>
      <c r="I615" s="27" t="s">
        <v>497</v>
      </c>
      <c r="J615" s="27" t="s">
        <v>4146</v>
      </c>
      <c r="K615" s="27" t="s">
        <v>7085</v>
      </c>
      <c r="L615" s="27" t="s">
        <v>5394</v>
      </c>
      <c r="M615" s="27" t="s">
        <v>4147</v>
      </c>
      <c r="N615" s="27" t="s">
        <v>497</v>
      </c>
      <c r="O615" s="27" t="s">
        <v>497</v>
      </c>
      <c r="P615" s="27" t="s">
        <v>497</v>
      </c>
      <c r="Q615" s="41" t="s">
        <v>7661</v>
      </c>
      <c r="R615" s="27" t="s">
        <v>11009</v>
      </c>
      <c r="S615" s="27" t="s">
        <v>11010</v>
      </c>
      <c r="T615" t="s">
        <v>4394</v>
      </c>
      <c r="U615" s="27" t="s">
        <v>497</v>
      </c>
      <c r="V615" s="3" t="s">
        <v>497</v>
      </c>
    </row>
    <row r="616" spans="1:22" ht="18" customHeight="1">
      <c r="A616" s="27">
        <v>3745</v>
      </c>
      <c r="B616" s="27">
        <v>3745</v>
      </c>
      <c r="C616" s="3">
        <v>41073</v>
      </c>
      <c r="D616" s="3">
        <v>41118</v>
      </c>
      <c r="E616" s="27" t="s">
        <v>1431</v>
      </c>
      <c r="F616" s="27" t="s">
        <v>1432</v>
      </c>
      <c r="G616" s="27" t="s">
        <v>4326</v>
      </c>
      <c r="H616" s="27" t="s">
        <v>5711</v>
      </c>
      <c r="I616" s="3">
        <v>41117</v>
      </c>
      <c r="J616" s="27" t="s">
        <v>4327</v>
      </c>
      <c r="K616" s="27" t="s">
        <v>4328</v>
      </c>
      <c r="L616" s="27">
        <v>35878000</v>
      </c>
      <c r="M616" s="27" t="s">
        <v>4329</v>
      </c>
      <c r="N616" s="27" t="s">
        <v>5712</v>
      </c>
      <c r="O616" s="27" t="s">
        <v>5713</v>
      </c>
      <c r="P616" s="3">
        <v>41116</v>
      </c>
      <c r="Q616" s="41" t="s">
        <v>4330</v>
      </c>
      <c r="R616" s="27" t="s">
        <v>11011</v>
      </c>
      <c r="S616" s="27" t="s">
        <v>11012</v>
      </c>
      <c r="T616" t="s">
        <v>4394</v>
      </c>
      <c r="U616" t="s">
        <v>15588</v>
      </c>
      <c r="V616" s="3" t="s">
        <v>497</v>
      </c>
    </row>
    <row r="617" spans="1:22" ht="18" customHeight="1">
      <c r="A617" s="27">
        <v>3662</v>
      </c>
      <c r="B617" s="27">
        <v>3662</v>
      </c>
      <c r="C617" s="3">
        <v>41066</v>
      </c>
      <c r="D617" s="3">
        <v>41111</v>
      </c>
      <c r="E617" s="27" t="s">
        <v>1431</v>
      </c>
      <c r="F617" s="27" t="s">
        <v>1432</v>
      </c>
      <c r="G617" s="27" t="s">
        <v>4331</v>
      </c>
      <c r="H617" s="27" t="s">
        <v>8997</v>
      </c>
      <c r="I617" s="3">
        <v>41141</v>
      </c>
      <c r="J617" s="27" t="s">
        <v>4332</v>
      </c>
      <c r="K617" s="27" t="s">
        <v>4333</v>
      </c>
      <c r="L617" s="27" t="s">
        <v>5541</v>
      </c>
      <c r="M617" s="27" t="s">
        <v>5542</v>
      </c>
      <c r="N617" s="27" t="s">
        <v>9109</v>
      </c>
      <c r="O617" s="27" t="s">
        <v>5003</v>
      </c>
      <c r="P617" s="3">
        <v>41205</v>
      </c>
      <c r="Q617" s="41" t="s">
        <v>4334</v>
      </c>
      <c r="R617" s="27" t="s">
        <v>11013</v>
      </c>
      <c r="S617" s="27" t="s">
        <v>11014</v>
      </c>
      <c r="T617" t="s">
        <v>4394</v>
      </c>
      <c r="U617" t="s">
        <v>15589</v>
      </c>
      <c r="V617" s="3" t="s">
        <v>497</v>
      </c>
    </row>
    <row r="618" spans="1:22" ht="18" customHeight="1">
      <c r="A618" s="27">
        <v>3799</v>
      </c>
      <c r="B618" s="27">
        <v>3799</v>
      </c>
      <c r="C618" s="3">
        <v>41079</v>
      </c>
      <c r="D618" s="3">
        <v>41124</v>
      </c>
      <c r="E618" s="27" t="s">
        <v>1431</v>
      </c>
      <c r="F618" s="27" t="s">
        <v>1667</v>
      </c>
      <c r="G618" s="27" t="s">
        <v>4335</v>
      </c>
      <c r="H618" s="27" t="s">
        <v>6137</v>
      </c>
      <c r="I618" s="3">
        <v>41123</v>
      </c>
      <c r="J618" s="27" t="s">
        <v>4336</v>
      </c>
      <c r="K618" s="27" t="s">
        <v>4337</v>
      </c>
      <c r="L618" s="27" t="s">
        <v>5076</v>
      </c>
      <c r="M618" s="27" t="s">
        <v>4338</v>
      </c>
      <c r="N618" s="27" t="s">
        <v>6138</v>
      </c>
      <c r="O618" s="27" t="s">
        <v>4115</v>
      </c>
      <c r="P618" s="3">
        <v>41124</v>
      </c>
      <c r="Q618" s="27" t="s">
        <v>4339</v>
      </c>
      <c r="R618" s="27" t="s">
        <v>11015</v>
      </c>
      <c r="S618" s="27" t="s">
        <v>11016</v>
      </c>
      <c r="T618" t="s">
        <v>4394</v>
      </c>
      <c r="U618" t="s">
        <v>15590</v>
      </c>
      <c r="V618" s="3" t="s">
        <v>497</v>
      </c>
    </row>
    <row r="619" spans="1:22" ht="18" customHeight="1">
      <c r="A619" s="27">
        <v>3797</v>
      </c>
      <c r="B619" s="27">
        <v>3797</v>
      </c>
      <c r="C619" s="3">
        <v>41079</v>
      </c>
      <c r="D619" s="3">
        <v>41124</v>
      </c>
      <c r="E619" s="27" t="s">
        <v>1431</v>
      </c>
      <c r="F619" s="27" t="s">
        <v>1667</v>
      </c>
      <c r="G619" s="27" t="s">
        <v>4335</v>
      </c>
      <c r="H619" s="27" t="s">
        <v>6139</v>
      </c>
      <c r="I619" s="3">
        <v>41122</v>
      </c>
      <c r="J619" s="27" t="s">
        <v>4340</v>
      </c>
      <c r="K619" s="27" t="s">
        <v>4341</v>
      </c>
      <c r="L619" s="27" t="s">
        <v>5077</v>
      </c>
      <c r="M619" s="27" t="s">
        <v>4342</v>
      </c>
      <c r="N619" s="27" t="s">
        <v>6140</v>
      </c>
      <c r="O619" s="27" t="s">
        <v>497</v>
      </c>
      <c r="P619" s="3">
        <v>41122</v>
      </c>
      <c r="Q619" s="27" t="s">
        <v>4343</v>
      </c>
      <c r="R619" s="27" t="s">
        <v>11017</v>
      </c>
      <c r="S619" s="27" t="s">
        <v>11018</v>
      </c>
      <c r="T619" t="s">
        <v>4394</v>
      </c>
      <c r="U619" t="s">
        <v>15591</v>
      </c>
      <c r="V619" s="3" t="s">
        <v>497</v>
      </c>
    </row>
    <row r="620" spans="1:22" ht="18" customHeight="1">
      <c r="A620" s="27">
        <v>3795</v>
      </c>
      <c r="B620" s="27">
        <v>3795</v>
      </c>
      <c r="C620" s="3">
        <v>41079</v>
      </c>
      <c r="D620" s="3">
        <v>41124</v>
      </c>
      <c r="E620" s="27" t="s">
        <v>1431</v>
      </c>
      <c r="F620" s="27" t="s">
        <v>1667</v>
      </c>
      <c r="G620" s="27" t="s">
        <v>4335</v>
      </c>
      <c r="H620" s="27" t="s">
        <v>5996</v>
      </c>
      <c r="I620" s="3">
        <v>41121</v>
      </c>
      <c r="J620" s="27" t="s">
        <v>4344</v>
      </c>
      <c r="K620" s="27" t="s">
        <v>4345</v>
      </c>
      <c r="L620" s="27" t="s">
        <v>5078</v>
      </c>
      <c r="M620" s="27" t="s">
        <v>4346</v>
      </c>
      <c r="N620" s="27" t="s">
        <v>5997</v>
      </c>
      <c r="O620" s="27" t="s">
        <v>5151</v>
      </c>
      <c r="P620" s="3">
        <v>41121</v>
      </c>
      <c r="Q620" s="27" t="s">
        <v>4347</v>
      </c>
      <c r="R620" s="27" t="s">
        <v>11019</v>
      </c>
      <c r="S620" s="27" t="s">
        <v>11020</v>
      </c>
      <c r="T620" t="s">
        <v>4394</v>
      </c>
      <c r="U620" t="s">
        <v>4418</v>
      </c>
      <c r="V620" s="3" t="s">
        <v>497</v>
      </c>
    </row>
    <row r="621" spans="1:22" ht="18" customHeight="1">
      <c r="A621" s="27">
        <v>3793</v>
      </c>
      <c r="B621" s="27">
        <v>3793</v>
      </c>
      <c r="C621" s="3">
        <v>41079</v>
      </c>
      <c r="D621" s="3">
        <v>41124</v>
      </c>
      <c r="E621" s="27" t="s">
        <v>1431</v>
      </c>
      <c r="F621" s="27" t="s">
        <v>1667</v>
      </c>
      <c r="G621" s="27" t="s">
        <v>4335</v>
      </c>
      <c r="H621" s="27" t="s">
        <v>5692</v>
      </c>
      <c r="I621" s="3">
        <v>41114</v>
      </c>
      <c r="J621" s="27" t="s">
        <v>3757</v>
      </c>
      <c r="K621" s="27" t="s">
        <v>4348</v>
      </c>
      <c r="L621" s="27" t="s">
        <v>5079</v>
      </c>
      <c r="M621" s="27" t="s">
        <v>4349</v>
      </c>
      <c r="N621" s="27" t="s">
        <v>5714</v>
      </c>
      <c r="O621" s="27" t="s">
        <v>5715</v>
      </c>
      <c r="P621" s="3">
        <v>41114</v>
      </c>
      <c r="Q621" s="27" t="s">
        <v>4350</v>
      </c>
      <c r="R621" s="27" t="s">
        <v>11021</v>
      </c>
      <c r="S621" s="27" t="s">
        <v>11022</v>
      </c>
      <c r="T621" t="s">
        <v>4394</v>
      </c>
      <c r="U621" t="s">
        <v>15472</v>
      </c>
      <c r="V621" s="3" t="s">
        <v>497</v>
      </c>
    </row>
    <row r="622" spans="1:22" ht="18" customHeight="1">
      <c r="A622" s="27">
        <v>3791</v>
      </c>
      <c r="B622" s="27">
        <v>3791</v>
      </c>
      <c r="C622" s="3">
        <v>41079</v>
      </c>
      <c r="D622" s="3">
        <v>41124</v>
      </c>
      <c r="E622" s="27" t="s">
        <v>1431</v>
      </c>
      <c r="F622" s="27" t="s">
        <v>1667</v>
      </c>
      <c r="G622" s="27" t="s">
        <v>4335</v>
      </c>
      <c r="H622" s="27" t="s">
        <v>5716</v>
      </c>
      <c r="I622" s="3">
        <v>41116</v>
      </c>
      <c r="J622" s="27" t="s">
        <v>4351</v>
      </c>
      <c r="K622" s="27" t="s">
        <v>4352</v>
      </c>
      <c r="L622" s="27" t="s">
        <v>5080</v>
      </c>
      <c r="M622" s="27" t="s">
        <v>4353</v>
      </c>
      <c r="N622" s="27" t="s">
        <v>5761</v>
      </c>
      <c r="O622" s="27" t="s">
        <v>1697</v>
      </c>
      <c r="P622" s="3">
        <v>41116</v>
      </c>
      <c r="Q622" s="27" t="s">
        <v>4354</v>
      </c>
      <c r="R622" s="27" t="s">
        <v>11023</v>
      </c>
      <c r="S622" s="27" t="s">
        <v>11024</v>
      </c>
      <c r="T622" t="s">
        <v>4394</v>
      </c>
      <c r="U622" t="s">
        <v>15592</v>
      </c>
      <c r="V622" s="3" t="s">
        <v>497</v>
      </c>
    </row>
    <row r="623" spans="1:22" ht="18" customHeight="1">
      <c r="A623" s="27">
        <v>3789</v>
      </c>
      <c r="B623" s="27">
        <v>3789</v>
      </c>
      <c r="C623" s="3">
        <v>41079</v>
      </c>
      <c r="D623" s="3">
        <v>41124</v>
      </c>
      <c r="E623" s="27" t="s">
        <v>1431</v>
      </c>
      <c r="F623" s="27" t="s">
        <v>1667</v>
      </c>
      <c r="G623" s="27" t="s">
        <v>4335</v>
      </c>
      <c r="H623" s="27" t="s">
        <v>5809</v>
      </c>
      <c r="I623" s="3">
        <v>41117</v>
      </c>
      <c r="J623" s="27" t="s">
        <v>4355</v>
      </c>
      <c r="K623" s="27" t="s">
        <v>4356</v>
      </c>
      <c r="L623" s="27" t="s">
        <v>5081</v>
      </c>
      <c r="M623" s="27" t="s">
        <v>4357</v>
      </c>
      <c r="N623" s="27" t="s">
        <v>5810</v>
      </c>
      <c r="O623" s="27" t="s">
        <v>1697</v>
      </c>
      <c r="P623" s="3">
        <v>41117</v>
      </c>
      <c r="Q623" s="27" t="s">
        <v>4358</v>
      </c>
      <c r="R623" s="27" t="s">
        <v>11025</v>
      </c>
      <c r="S623" s="27" t="s">
        <v>11026</v>
      </c>
      <c r="T623" t="s">
        <v>4394</v>
      </c>
      <c r="U623" t="s">
        <v>15568</v>
      </c>
      <c r="V623" s="3" t="s">
        <v>497</v>
      </c>
    </row>
    <row r="624" spans="1:22" ht="18" customHeight="1">
      <c r="A624" s="27">
        <v>3788</v>
      </c>
      <c r="B624" s="27">
        <v>3788</v>
      </c>
      <c r="C624" s="3">
        <v>41079</v>
      </c>
      <c r="D624" s="3">
        <v>41124</v>
      </c>
      <c r="E624" s="27" t="s">
        <v>1431</v>
      </c>
      <c r="F624" s="27" t="s">
        <v>1667</v>
      </c>
      <c r="G624" s="27" t="s">
        <v>4335</v>
      </c>
      <c r="H624" s="27" t="s">
        <v>6141</v>
      </c>
      <c r="I624" s="3">
        <v>41122</v>
      </c>
      <c r="J624" s="27" t="s">
        <v>4359</v>
      </c>
      <c r="K624" s="27" t="s">
        <v>4360</v>
      </c>
      <c r="L624" s="27" t="s">
        <v>5082</v>
      </c>
      <c r="M624" s="27" t="s">
        <v>4361</v>
      </c>
      <c r="N624" s="27" t="s">
        <v>6142</v>
      </c>
      <c r="O624" s="27" t="s">
        <v>1697</v>
      </c>
      <c r="P624" s="3">
        <v>41122</v>
      </c>
      <c r="Q624" s="27" t="s">
        <v>4362</v>
      </c>
      <c r="R624" s="27" t="s">
        <v>11027</v>
      </c>
      <c r="S624" s="27" t="s">
        <v>11028</v>
      </c>
      <c r="T624" t="s">
        <v>4394</v>
      </c>
      <c r="U624" t="s">
        <v>4443</v>
      </c>
      <c r="V624" s="3" t="s">
        <v>497</v>
      </c>
    </row>
    <row r="625" spans="1:22" ht="18" customHeight="1">
      <c r="A625" s="27">
        <v>3787</v>
      </c>
      <c r="B625" s="27">
        <v>3787</v>
      </c>
      <c r="C625" s="3">
        <v>41079</v>
      </c>
      <c r="D625" s="3">
        <v>41124</v>
      </c>
      <c r="E625" s="27" t="s">
        <v>1431</v>
      </c>
      <c r="F625" s="27" t="s">
        <v>1667</v>
      </c>
      <c r="G625" s="27" t="s">
        <v>4335</v>
      </c>
      <c r="H625" s="27" t="s">
        <v>6143</v>
      </c>
      <c r="I625" s="3">
        <v>41122</v>
      </c>
      <c r="J625" s="27" t="s">
        <v>4359</v>
      </c>
      <c r="K625" s="27" t="s">
        <v>4363</v>
      </c>
      <c r="L625" s="27" t="s">
        <v>5083</v>
      </c>
      <c r="M625" s="27" t="s">
        <v>4364</v>
      </c>
      <c r="N625" s="27" t="s">
        <v>6144</v>
      </c>
      <c r="O625" s="27" t="s">
        <v>6145</v>
      </c>
      <c r="P625" s="3">
        <v>41122</v>
      </c>
      <c r="Q625" s="27" t="s">
        <v>4365</v>
      </c>
      <c r="R625" s="27" t="s">
        <v>11029</v>
      </c>
      <c r="S625" s="27" t="s">
        <v>11030</v>
      </c>
      <c r="T625" t="s">
        <v>4394</v>
      </c>
      <c r="U625" t="s">
        <v>15593</v>
      </c>
      <c r="V625" s="3" t="s">
        <v>497</v>
      </c>
    </row>
    <row r="626" spans="1:22" ht="18" customHeight="1">
      <c r="A626" s="27">
        <v>3786</v>
      </c>
      <c r="B626" s="27">
        <v>3786</v>
      </c>
      <c r="C626" s="3">
        <v>41079</v>
      </c>
      <c r="D626" s="3">
        <v>41124</v>
      </c>
      <c r="E626" s="27" t="s">
        <v>1431</v>
      </c>
      <c r="F626" s="27" t="s">
        <v>1667</v>
      </c>
      <c r="G626" s="27" t="s">
        <v>4335</v>
      </c>
      <c r="H626" s="27" t="s">
        <v>5618</v>
      </c>
      <c r="I626" s="3">
        <v>41110</v>
      </c>
      <c r="J626" s="27" t="s">
        <v>4366</v>
      </c>
      <c r="K626" s="27" t="s">
        <v>4367</v>
      </c>
      <c r="L626" s="27" t="s">
        <v>5084</v>
      </c>
      <c r="M626" s="27" t="s">
        <v>4368</v>
      </c>
      <c r="N626" s="27" t="s">
        <v>9981</v>
      </c>
      <c r="O626" s="27" t="s">
        <v>4115</v>
      </c>
      <c r="P626" s="3">
        <v>41110</v>
      </c>
      <c r="Q626" s="27" t="s">
        <v>4369</v>
      </c>
      <c r="R626" s="27" t="s">
        <v>11031</v>
      </c>
      <c r="S626" s="27" t="s">
        <v>11032</v>
      </c>
      <c r="T626" t="s">
        <v>4394</v>
      </c>
      <c r="U626" t="s">
        <v>5566</v>
      </c>
      <c r="V626" s="3" t="s">
        <v>497</v>
      </c>
    </row>
    <row r="627" spans="1:22" ht="18" customHeight="1">
      <c r="A627" s="27">
        <v>3800</v>
      </c>
      <c r="B627" s="27">
        <v>3800</v>
      </c>
      <c r="C627" s="3">
        <v>41079</v>
      </c>
      <c r="D627" s="3">
        <v>41124</v>
      </c>
      <c r="E627" s="27" t="s">
        <v>1431</v>
      </c>
      <c r="F627" s="27" t="s">
        <v>1667</v>
      </c>
      <c r="G627" s="27" t="s">
        <v>4335</v>
      </c>
      <c r="H627" s="27" t="s">
        <v>5717</v>
      </c>
      <c r="I627" s="3">
        <v>41116</v>
      </c>
      <c r="J627" s="27" t="s">
        <v>4370</v>
      </c>
      <c r="K627" s="27" t="s">
        <v>4371</v>
      </c>
      <c r="L627" s="27" t="s">
        <v>5085</v>
      </c>
      <c r="M627" s="27" t="s">
        <v>4372</v>
      </c>
      <c r="N627" s="27" t="s">
        <v>5762</v>
      </c>
      <c r="O627" s="27" t="s">
        <v>5763</v>
      </c>
      <c r="P627" s="3">
        <v>41120</v>
      </c>
      <c r="Q627" s="27" t="s">
        <v>4373</v>
      </c>
      <c r="R627" s="27" t="s">
        <v>11033</v>
      </c>
      <c r="S627" s="27" t="s">
        <v>11034</v>
      </c>
      <c r="T627" t="s">
        <v>4394</v>
      </c>
      <c r="U627" t="s">
        <v>15594</v>
      </c>
      <c r="V627" s="3" t="s">
        <v>497</v>
      </c>
    </row>
    <row r="628" spans="1:22" ht="18" customHeight="1">
      <c r="A628" s="27">
        <v>3798</v>
      </c>
      <c r="B628" s="27">
        <v>3798</v>
      </c>
      <c r="C628" s="3">
        <v>41079</v>
      </c>
      <c r="D628" s="3">
        <v>41124</v>
      </c>
      <c r="E628" s="27" t="s">
        <v>1431</v>
      </c>
      <c r="F628" s="27" t="s">
        <v>1667</v>
      </c>
      <c r="G628" s="27" t="s">
        <v>4335</v>
      </c>
      <c r="H628" s="27" t="s">
        <v>5811</v>
      </c>
      <c r="I628" s="3">
        <v>41117</v>
      </c>
      <c r="J628" s="27" t="s">
        <v>4374</v>
      </c>
      <c r="K628" s="27" t="s">
        <v>4375</v>
      </c>
      <c r="L628" s="27" t="s">
        <v>5812</v>
      </c>
      <c r="M628" s="27" t="s">
        <v>4376</v>
      </c>
      <c r="N628" s="27" t="s">
        <v>5998</v>
      </c>
      <c r="O628" s="27" t="s">
        <v>5999</v>
      </c>
      <c r="P628" s="3">
        <v>41117</v>
      </c>
      <c r="Q628" s="27" t="s">
        <v>4377</v>
      </c>
      <c r="R628" s="27" t="s">
        <v>11035</v>
      </c>
      <c r="S628" s="27" t="s">
        <v>11036</v>
      </c>
      <c r="T628" t="s">
        <v>4394</v>
      </c>
      <c r="U628" t="s">
        <v>5495</v>
      </c>
      <c r="V628" s="3" t="s">
        <v>497</v>
      </c>
    </row>
    <row r="629" spans="1:22" ht="18" customHeight="1">
      <c r="A629" s="27">
        <v>3796</v>
      </c>
      <c r="B629" s="27">
        <v>3796</v>
      </c>
      <c r="C629" s="3">
        <v>41079</v>
      </c>
      <c r="D629" s="3">
        <v>41124</v>
      </c>
      <c r="E629" s="27" t="s">
        <v>1431</v>
      </c>
      <c r="F629" s="27" t="s">
        <v>1667</v>
      </c>
      <c r="G629" s="27" t="s">
        <v>4335</v>
      </c>
      <c r="H629" s="27" t="s">
        <v>5813</v>
      </c>
      <c r="I629" s="3">
        <v>41117</v>
      </c>
      <c r="J629" s="27" t="s">
        <v>4378</v>
      </c>
      <c r="K629" s="27" t="s">
        <v>4379</v>
      </c>
      <c r="L629" s="27" t="s">
        <v>5086</v>
      </c>
      <c r="M629" s="27" t="s">
        <v>4380</v>
      </c>
      <c r="N629" s="27" t="s">
        <v>5814</v>
      </c>
      <c r="O629" s="27" t="s">
        <v>5715</v>
      </c>
      <c r="P629" s="3">
        <v>41117</v>
      </c>
      <c r="Q629" s="27" t="s">
        <v>4381</v>
      </c>
      <c r="R629" s="27" t="s">
        <v>11037</v>
      </c>
      <c r="S629" s="27" t="s">
        <v>11038</v>
      </c>
      <c r="T629" t="s">
        <v>4394</v>
      </c>
      <c r="U629" t="s">
        <v>15472</v>
      </c>
      <c r="V629" s="3" t="s">
        <v>497</v>
      </c>
    </row>
    <row r="630" spans="1:22" ht="18" customHeight="1">
      <c r="A630" s="27">
        <v>3794</v>
      </c>
      <c r="B630" s="27">
        <v>3794</v>
      </c>
      <c r="C630" s="3">
        <v>41079</v>
      </c>
      <c r="D630" s="3">
        <v>41124</v>
      </c>
      <c r="E630" s="27" t="s">
        <v>1431</v>
      </c>
      <c r="F630" s="27" t="s">
        <v>1667</v>
      </c>
      <c r="G630" s="27" t="s">
        <v>4335</v>
      </c>
      <c r="H630" s="27" t="s">
        <v>5693</v>
      </c>
      <c r="I630" s="3">
        <v>41115</v>
      </c>
      <c r="J630" s="27" t="s">
        <v>4382</v>
      </c>
      <c r="K630" s="27" t="s">
        <v>4383</v>
      </c>
      <c r="L630" s="27" t="s">
        <v>5087</v>
      </c>
      <c r="M630" s="27" t="s">
        <v>4384</v>
      </c>
      <c r="N630" s="27" t="s">
        <v>6000</v>
      </c>
      <c r="O630" s="27" t="s">
        <v>4115</v>
      </c>
      <c r="P630" s="3">
        <v>41115</v>
      </c>
      <c r="Q630" s="27" t="s">
        <v>4385</v>
      </c>
      <c r="R630" s="27" t="s">
        <v>11039</v>
      </c>
      <c r="S630" s="27" t="s">
        <v>11040</v>
      </c>
      <c r="T630" t="s">
        <v>4394</v>
      </c>
      <c r="U630" t="s">
        <v>15520</v>
      </c>
      <c r="V630" s="3" t="s">
        <v>497</v>
      </c>
    </row>
    <row r="631" spans="1:22" ht="18" customHeight="1">
      <c r="A631" s="27">
        <v>3792</v>
      </c>
      <c r="B631" s="27">
        <v>3792</v>
      </c>
      <c r="C631" s="3">
        <v>41079</v>
      </c>
      <c r="D631" s="3">
        <v>41124</v>
      </c>
      <c r="E631" s="27" t="s">
        <v>1431</v>
      </c>
      <c r="F631" s="27" t="s">
        <v>1667</v>
      </c>
      <c r="G631" s="27" t="s">
        <v>4335</v>
      </c>
      <c r="H631" s="27" t="s">
        <v>5718</v>
      </c>
      <c r="I631" s="3">
        <v>41116</v>
      </c>
      <c r="J631" s="27" t="s">
        <v>4386</v>
      </c>
      <c r="K631" s="27" t="s">
        <v>4387</v>
      </c>
      <c r="L631" s="27" t="s">
        <v>5088</v>
      </c>
      <c r="M631" s="27" t="s">
        <v>4388</v>
      </c>
      <c r="N631" s="27" t="s">
        <v>5764</v>
      </c>
      <c r="O631" s="27" t="s">
        <v>497</v>
      </c>
      <c r="P631" s="3">
        <v>41116</v>
      </c>
      <c r="Q631" s="27" t="s">
        <v>4389</v>
      </c>
      <c r="R631" s="27" t="s">
        <v>11041</v>
      </c>
      <c r="S631" s="27" t="s">
        <v>11042</v>
      </c>
      <c r="T631" t="s">
        <v>4394</v>
      </c>
      <c r="U631" t="s">
        <v>4418</v>
      </c>
      <c r="V631" s="3" t="s">
        <v>497</v>
      </c>
    </row>
    <row r="632" spans="1:22" ht="18" customHeight="1">
      <c r="A632" s="27">
        <v>3790</v>
      </c>
      <c r="B632" s="27">
        <v>3790</v>
      </c>
      <c r="C632" s="3">
        <v>41079</v>
      </c>
      <c r="D632" s="3">
        <v>41124</v>
      </c>
      <c r="E632" s="27" t="s">
        <v>1431</v>
      </c>
      <c r="F632" s="27" t="s">
        <v>1667</v>
      </c>
      <c r="G632" s="27" t="s">
        <v>4335</v>
      </c>
      <c r="H632" s="27" t="s">
        <v>5694</v>
      </c>
      <c r="I632" s="3">
        <v>41115</v>
      </c>
      <c r="J632" s="27" t="s">
        <v>4390</v>
      </c>
      <c r="K632" s="27" t="s">
        <v>4391</v>
      </c>
      <c r="L632" s="27" t="s">
        <v>5089</v>
      </c>
      <c r="M632" s="27" t="s">
        <v>4392</v>
      </c>
      <c r="N632" s="27" t="s">
        <v>5719</v>
      </c>
      <c r="O632" s="27" t="s">
        <v>5720</v>
      </c>
      <c r="P632" s="3">
        <v>41116</v>
      </c>
      <c r="Q632" s="27" t="s">
        <v>4393</v>
      </c>
      <c r="R632" s="27" t="s">
        <v>11043</v>
      </c>
      <c r="S632" s="27" t="s">
        <v>11044</v>
      </c>
      <c r="T632" t="s">
        <v>4394</v>
      </c>
      <c r="U632" t="s">
        <v>15560</v>
      </c>
      <c r="V632" s="3" t="s">
        <v>497</v>
      </c>
    </row>
    <row r="633" spans="1:22" ht="18" customHeight="1">
      <c r="A633" s="27">
        <v>3656</v>
      </c>
      <c r="B633" s="27">
        <v>3656</v>
      </c>
      <c r="C633" s="3">
        <v>41066</v>
      </c>
      <c r="D633" s="3">
        <v>41151</v>
      </c>
      <c r="E633" s="27" t="s">
        <v>1495</v>
      </c>
      <c r="F633" s="27" t="s">
        <v>1432</v>
      </c>
      <c r="G633" s="27" t="s">
        <v>4405</v>
      </c>
      <c r="H633" s="27" t="s">
        <v>497</v>
      </c>
      <c r="I633" s="3">
        <v>41169</v>
      </c>
      <c r="J633" s="27" t="s">
        <v>4418</v>
      </c>
      <c r="K633" s="27" t="s">
        <v>6975</v>
      </c>
      <c r="L633" s="27" t="s">
        <v>5397</v>
      </c>
      <c r="M633" s="27" t="s">
        <v>4419</v>
      </c>
      <c r="N633" s="27" t="s">
        <v>497</v>
      </c>
      <c r="O633" s="27" t="s">
        <v>497</v>
      </c>
      <c r="P633" s="27" t="s">
        <v>497</v>
      </c>
      <c r="Q633" s="41" t="s">
        <v>6976</v>
      </c>
      <c r="R633" s="27" t="s">
        <v>497</v>
      </c>
      <c r="S633" s="27" t="s">
        <v>11045</v>
      </c>
      <c r="T633" t="s">
        <v>15449</v>
      </c>
      <c r="U633" s="41" t="s">
        <v>497</v>
      </c>
      <c r="V633" s="3" t="s">
        <v>497</v>
      </c>
    </row>
    <row r="634" spans="1:22" ht="18" customHeight="1">
      <c r="A634" s="27">
        <v>3657</v>
      </c>
      <c r="B634" s="27">
        <v>3657</v>
      </c>
      <c r="C634" s="3">
        <v>41066</v>
      </c>
      <c r="D634" s="3">
        <v>41111</v>
      </c>
      <c r="E634" s="27" t="s">
        <v>1431</v>
      </c>
      <c r="F634" s="27" t="s">
        <v>1432</v>
      </c>
      <c r="G634" s="27" t="s">
        <v>4405</v>
      </c>
      <c r="H634" s="27" t="s">
        <v>6001</v>
      </c>
      <c r="I634" s="3">
        <v>41121</v>
      </c>
      <c r="J634" s="27" t="s">
        <v>4418</v>
      </c>
      <c r="K634" s="27" t="s">
        <v>4420</v>
      </c>
      <c r="L634" s="27">
        <v>38760000</v>
      </c>
      <c r="M634" s="27" t="s">
        <v>4421</v>
      </c>
      <c r="N634" s="27" t="s">
        <v>6002</v>
      </c>
      <c r="O634" s="27" t="s">
        <v>5677</v>
      </c>
      <c r="P634" s="3">
        <v>41121</v>
      </c>
      <c r="Q634" s="41" t="s">
        <v>4422</v>
      </c>
      <c r="R634" s="27" t="s">
        <v>11046</v>
      </c>
      <c r="S634" s="27" t="s">
        <v>11047</v>
      </c>
      <c r="T634" t="s">
        <v>15449</v>
      </c>
      <c r="U634" t="s">
        <v>15595</v>
      </c>
      <c r="V634" s="3" t="s">
        <v>497</v>
      </c>
    </row>
    <row r="635" spans="1:22" ht="18" customHeight="1">
      <c r="A635" s="27">
        <v>3834</v>
      </c>
      <c r="B635" s="27">
        <v>3834</v>
      </c>
      <c r="C635" s="3">
        <v>41088</v>
      </c>
      <c r="D635" s="3">
        <v>41133</v>
      </c>
      <c r="E635" s="27" t="s">
        <v>1431</v>
      </c>
      <c r="F635" s="27" t="s">
        <v>1667</v>
      </c>
      <c r="G635" s="27" t="s">
        <v>4335</v>
      </c>
      <c r="H635" s="27" t="s">
        <v>6146</v>
      </c>
      <c r="I635" s="3">
        <v>41124</v>
      </c>
      <c r="J635" s="27" t="s">
        <v>4508</v>
      </c>
      <c r="K635" s="27" t="s">
        <v>4509</v>
      </c>
      <c r="L635" s="27" t="s">
        <v>5090</v>
      </c>
      <c r="M635" s="27" t="s">
        <v>4510</v>
      </c>
      <c r="N635" s="27" t="s">
        <v>6147</v>
      </c>
      <c r="O635" s="27" t="s">
        <v>6148</v>
      </c>
      <c r="P635" s="3">
        <v>41124</v>
      </c>
      <c r="Q635" s="27" t="s">
        <v>497</v>
      </c>
      <c r="R635" s="27" t="s">
        <v>11048</v>
      </c>
      <c r="S635" s="27" t="s">
        <v>11049</v>
      </c>
      <c r="T635" s="41" t="s">
        <v>4394</v>
      </c>
      <c r="U635" s="27" t="s">
        <v>497</v>
      </c>
      <c r="V635" s="3" t="s">
        <v>497</v>
      </c>
    </row>
    <row r="636" spans="1:22" ht="18" customHeight="1">
      <c r="A636" s="27">
        <v>3835</v>
      </c>
      <c r="B636" s="27">
        <v>3835</v>
      </c>
      <c r="C636" s="3">
        <v>41088</v>
      </c>
      <c r="D636" s="3">
        <v>41133</v>
      </c>
      <c r="E636" s="27" t="s">
        <v>1431</v>
      </c>
      <c r="F636" s="27" t="s">
        <v>1667</v>
      </c>
      <c r="G636" s="27" t="s">
        <v>4335</v>
      </c>
      <c r="H636" s="27" t="s">
        <v>6149</v>
      </c>
      <c r="I636" s="3">
        <v>41122</v>
      </c>
      <c r="J636" s="27" t="s">
        <v>4511</v>
      </c>
      <c r="K636" s="27" t="s">
        <v>4512</v>
      </c>
      <c r="L636" s="27" t="s">
        <v>5091</v>
      </c>
      <c r="M636" s="27" t="s">
        <v>4513</v>
      </c>
      <c r="N636" s="27" t="s">
        <v>6150</v>
      </c>
      <c r="O636" s="27" t="s">
        <v>497</v>
      </c>
      <c r="P636" s="3">
        <v>41130</v>
      </c>
      <c r="Q636" s="27" t="s">
        <v>497</v>
      </c>
      <c r="R636" s="27" t="s">
        <v>11050</v>
      </c>
      <c r="S636" s="27" t="s">
        <v>11051</v>
      </c>
      <c r="T636" s="41" t="s">
        <v>4394</v>
      </c>
      <c r="U636" t="s">
        <v>15591</v>
      </c>
      <c r="V636" s="3" t="s">
        <v>497</v>
      </c>
    </row>
    <row r="637" spans="1:22" ht="18" customHeight="1">
      <c r="A637" s="27">
        <v>3836</v>
      </c>
      <c r="B637" s="27">
        <v>3836</v>
      </c>
      <c r="C637" s="3">
        <v>41088</v>
      </c>
      <c r="D637" s="3">
        <v>41133</v>
      </c>
      <c r="E637" s="27" t="s">
        <v>1431</v>
      </c>
      <c r="F637" s="27" t="s">
        <v>1667</v>
      </c>
      <c r="G637" s="27" t="s">
        <v>4335</v>
      </c>
      <c r="H637" s="27" t="s">
        <v>6003</v>
      </c>
      <c r="I637" s="3">
        <v>41121</v>
      </c>
      <c r="J637" s="27" t="s">
        <v>4514</v>
      </c>
      <c r="K637" s="27" t="s">
        <v>4515</v>
      </c>
      <c r="L637" s="27" t="s">
        <v>5092</v>
      </c>
      <c r="M637" s="27" t="s">
        <v>4516</v>
      </c>
      <c r="N637" s="27" t="s">
        <v>6004</v>
      </c>
      <c r="O637" s="27" t="s">
        <v>5763</v>
      </c>
      <c r="P637" s="3">
        <v>41122</v>
      </c>
      <c r="Q637" s="27" t="s">
        <v>497</v>
      </c>
      <c r="R637" s="27" t="s">
        <v>11052</v>
      </c>
      <c r="S637" s="27" t="s">
        <v>11053</v>
      </c>
      <c r="T637" s="41" t="s">
        <v>4394</v>
      </c>
      <c r="U637" t="s">
        <v>5547</v>
      </c>
      <c r="V637" s="3" t="s">
        <v>497</v>
      </c>
    </row>
    <row r="638" spans="1:22" ht="18" customHeight="1">
      <c r="A638" s="27">
        <v>3837</v>
      </c>
      <c r="B638" s="27">
        <v>3837</v>
      </c>
      <c r="C638" s="3">
        <v>41088</v>
      </c>
      <c r="D638" s="3">
        <v>41133</v>
      </c>
      <c r="E638" s="27" t="s">
        <v>1431</v>
      </c>
      <c r="F638" s="27" t="s">
        <v>1667</v>
      </c>
      <c r="G638" s="27" t="s">
        <v>4335</v>
      </c>
      <c r="H638" s="27" t="s">
        <v>6151</v>
      </c>
      <c r="I638" s="3">
        <v>41123</v>
      </c>
      <c r="J638" s="27" t="s">
        <v>4517</v>
      </c>
      <c r="K638" s="27" t="s">
        <v>15336</v>
      </c>
      <c r="L638" s="27" t="s">
        <v>5093</v>
      </c>
      <c r="M638" s="27" t="s">
        <v>4518</v>
      </c>
      <c r="N638" s="27" t="s">
        <v>6152</v>
      </c>
      <c r="O638" s="27" t="s">
        <v>5715</v>
      </c>
      <c r="P638" s="3">
        <v>41124</v>
      </c>
      <c r="Q638" s="27" t="s">
        <v>497</v>
      </c>
      <c r="R638" s="27" t="s">
        <v>11054</v>
      </c>
      <c r="S638" s="27" t="s">
        <v>11055</v>
      </c>
      <c r="T638" s="41" t="s">
        <v>4394</v>
      </c>
      <c r="U638" t="s">
        <v>15472</v>
      </c>
      <c r="V638" s="3" t="s">
        <v>497</v>
      </c>
    </row>
    <row r="639" spans="1:22" ht="18" customHeight="1">
      <c r="A639" s="27">
        <v>3838</v>
      </c>
      <c r="B639" s="27">
        <v>3838</v>
      </c>
      <c r="C639" s="3">
        <v>41088</v>
      </c>
      <c r="D639" s="3">
        <v>41133</v>
      </c>
      <c r="E639" s="27" t="s">
        <v>1431</v>
      </c>
      <c r="F639" s="27" t="s">
        <v>1667</v>
      </c>
      <c r="G639" s="27" t="s">
        <v>4335</v>
      </c>
      <c r="H639" s="27" t="s">
        <v>6153</v>
      </c>
      <c r="I639" s="3">
        <v>41124</v>
      </c>
      <c r="J639" s="27" t="s">
        <v>4519</v>
      </c>
      <c r="K639" s="27" t="s">
        <v>4520</v>
      </c>
      <c r="L639" s="27" t="s">
        <v>5094</v>
      </c>
      <c r="M639" s="27" t="s">
        <v>4521</v>
      </c>
      <c r="N639" s="27" t="s">
        <v>6154</v>
      </c>
      <c r="O639" s="27" t="s">
        <v>6155</v>
      </c>
      <c r="P639" s="3">
        <v>41124</v>
      </c>
      <c r="Q639" s="27" t="s">
        <v>497</v>
      </c>
      <c r="R639" s="27" t="s">
        <v>11056</v>
      </c>
      <c r="S639" s="27" t="s">
        <v>11057</v>
      </c>
      <c r="T639" s="41" t="s">
        <v>4394</v>
      </c>
      <c r="U639" s="27" t="s">
        <v>497</v>
      </c>
      <c r="V639" s="3" t="s">
        <v>497</v>
      </c>
    </row>
    <row r="640" spans="1:22" ht="18" customHeight="1">
      <c r="A640" s="27">
        <v>3829</v>
      </c>
      <c r="B640" s="27">
        <v>3829</v>
      </c>
      <c r="C640" s="3">
        <v>41088</v>
      </c>
      <c r="D640" s="3">
        <v>41133</v>
      </c>
      <c r="E640" s="27" t="s">
        <v>1431</v>
      </c>
      <c r="F640" s="27" t="s">
        <v>1667</v>
      </c>
      <c r="G640" s="27" t="s">
        <v>4335</v>
      </c>
      <c r="H640" s="27" t="s">
        <v>6721</v>
      </c>
      <c r="I640" s="3">
        <v>41138</v>
      </c>
      <c r="J640" s="27" t="s">
        <v>4522</v>
      </c>
      <c r="K640" s="27" t="s">
        <v>4523</v>
      </c>
      <c r="L640" s="27" t="s">
        <v>5095</v>
      </c>
      <c r="M640" s="27" t="s">
        <v>4524</v>
      </c>
      <c r="N640" s="27" t="s">
        <v>6722</v>
      </c>
      <c r="O640" s="27" t="s">
        <v>6723</v>
      </c>
      <c r="P640" s="3">
        <v>41138</v>
      </c>
      <c r="Q640" s="27" t="s">
        <v>497</v>
      </c>
      <c r="R640" s="27" t="s">
        <v>11058</v>
      </c>
      <c r="S640" s="27" t="s">
        <v>11059</v>
      </c>
      <c r="T640" s="41" t="s">
        <v>4394</v>
      </c>
      <c r="U640" s="27" t="s">
        <v>497</v>
      </c>
      <c r="V640" s="3" t="s">
        <v>497</v>
      </c>
    </row>
    <row r="641" spans="1:22" ht="18" customHeight="1">
      <c r="A641" s="27">
        <v>3825</v>
      </c>
      <c r="B641" s="27">
        <v>3825</v>
      </c>
      <c r="C641" s="3">
        <v>41088</v>
      </c>
      <c r="D641" s="3">
        <v>41133</v>
      </c>
      <c r="E641" s="27" t="s">
        <v>1431</v>
      </c>
      <c r="F641" s="27" t="s">
        <v>1667</v>
      </c>
      <c r="G641" s="27" t="s">
        <v>4335</v>
      </c>
      <c r="H641" s="27" t="s">
        <v>6977</v>
      </c>
      <c r="I641" s="3">
        <v>41142</v>
      </c>
      <c r="J641" s="27" t="s">
        <v>4525</v>
      </c>
      <c r="K641" s="27" t="s">
        <v>4526</v>
      </c>
      <c r="L641" s="27" t="s">
        <v>5096</v>
      </c>
      <c r="M641" s="27" t="s">
        <v>4527</v>
      </c>
      <c r="N641" s="27" t="s">
        <v>6978</v>
      </c>
      <c r="O641" s="27" t="s">
        <v>6979</v>
      </c>
      <c r="P641" s="3">
        <v>41145</v>
      </c>
      <c r="Q641" s="27" t="s">
        <v>497</v>
      </c>
      <c r="R641" s="27" t="s">
        <v>11060</v>
      </c>
      <c r="S641" s="27" t="s">
        <v>11061</v>
      </c>
      <c r="T641" s="41" t="s">
        <v>4394</v>
      </c>
      <c r="U641" s="27" t="s">
        <v>497</v>
      </c>
      <c r="V641" s="3" t="s">
        <v>497</v>
      </c>
    </row>
    <row r="642" spans="1:22" ht="18" customHeight="1">
      <c r="A642" s="27">
        <v>3828</v>
      </c>
      <c r="B642" s="27">
        <v>3828</v>
      </c>
      <c r="C642" s="3">
        <v>41088</v>
      </c>
      <c r="D642" s="3">
        <v>41133</v>
      </c>
      <c r="E642" s="27" t="s">
        <v>1431</v>
      </c>
      <c r="F642" s="27" t="s">
        <v>1667</v>
      </c>
      <c r="G642" s="27" t="s">
        <v>4335</v>
      </c>
      <c r="H642" s="27" t="s">
        <v>7086</v>
      </c>
      <c r="I642" s="3">
        <v>41149</v>
      </c>
      <c r="J642" s="27" t="s">
        <v>4528</v>
      </c>
      <c r="K642" s="27" t="s">
        <v>4529</v>
      </c>
      <c r="L642" s="27" t="s">
        <v>5097</v>
      </c>
      <c r="M642" s="27" t="s">
        <v>4530</v>
      </c>
      <c r="N642" s="27" t="s">
        <v>7087</v>
      </c>
      <c r="O642" s="27" t="s">
        <v>5613</v>
      </c>
      <c r="P642" s="3">
        <v>41150</v>
      </c>
      <c r="Q642" s="27" t="s">
        <v>497</v>
      </c>
      <c r="R642" s="27" t="s">
        <v>11062</v>
      </c>
      <c r="S642" s="27" t="s">
        <v>11063</v>
      </c>
      <c r="T642" s="41" t="s">
        <v>4394</v>
      </c>
      <c r="U642" t="s">
        <v>15596</v>
      </c>
      <c r="V642" s="3" t="s">
        <v>497</v>
      </c>
    </row>
    <row r="643" spans="1:22" ht="18" customHeight="1">
      <c r="A643" s="27">
        <v>3817</v>
      </c>
      <c r="B643" s="27">
        <v>3817</v>
      </c>
      <c r="C643" s="3">
        <v>41088</v>
      </c>
      <c r="D643" s="3">
        <v>41133</v>
      </c>
      <c r="E643" s="27" t="s">
        <v>1431</v>
      </c>
      <c r="F643" s="27" t="s">
        <v>1667</v>
      </c>
      <c r="G643" s="27" t="s">
        <v>4335</v>
      </c>
      <c r="H643" s="27" t="s">
        <v>6980</v>
      </c>
      <c r="I643" s="3">
        <v>41148</v>
      </c>
      <c r="J643" s="27" t="s">
        <v>4531</v>
      </c>
      <c r="K643" s="27" t="s">
        <v>4532</v>
      </c>
      <c r="L643" s="27" t="s">
        <v>5098</v>
      </c>
      <c r="M643" s="27" t="s">
        <v>4533</v>
      </c>
      <c r="N643" s="27" t="s">
        <v>7088</v>
      </c>
      <c r="O643" s="27" t="s">
        <v>7089</v>
      </c>
      <c r="P643" s="3">
        <v>41150</v>
      </c>
      <c r="Q643" s="27" t="s">
        <v>497</v>
      </c>
      <c r="R643" s="27" t="s">
        <v>11064</v>
      </c>
      <c r="S643" s="27" t="s">
        <v>11065</v>
      </c>
      <c r="T643" s="41" t="s">
        <v>4394</v>
      </c>
      <c r="U643" s="27" t="s">
        <v>497</v>
      </c>
      <c r="V643" s="3" t="s">
        <v>497</v>
      </c>
    </row>
    <row r="644" spans="1:22" ht="18" customHeight="1">
      <c r="A644" s="27">
        <v>3831</v>
      </c>
      <c r="B644" s="27">
        <v>3831</v>
      </c>
      <c r="C644" s="3">
        <v>41088</v>
      </c>
      <c r="D644" s="3">
        <v>41133</v>
      </c>
      <c r="E644" s="27" t="s">
        <v>1431</v>
      </c>
      <c r="F644" s="27" t="s">
        <v>1667</v>
      </c>
      <c r="G644" s="27" t="s">
        <v>4335</v>
      </c>
      <c r="H644" s="27" t="s">
        <v>7090</v>
      </c>
      <c r="I644" s="3">
        <v>41150</v>
      </c>
      <c r="J644" s="27" t="s">
        <v>4534</v>
      </c>
      <c r="K644" s="27" t="s">
        <v>4535</v>
      </c>
      <c r="L644" s="27" t="s">
        <v>5099</v>
      </c>
      <c r="M644" s="27" t="s">
        <v>4536</v>
      </c>
      <c r="N644" s="27" t="s">
        <v>7091</v>
      </c>
      <c r="O644" s="27" t="s">
        <v>7092</v>
      </c>
      <c r="P644" s="3">
        <v>41150</v>
      </c>
      <c r="Q644" s="27" t="s">
        <v>497</v>
      </c>
      <c r="R644" s="27" t="s">
        <v>11066</v>
      </c>
      <c r="S644" s="27" t="s">
        <v>11067</v>
      </c>
      <c r="T644" s="41" t="s">
        <v>4394</v>
      </c>
      <c r="U644" s="27" t="s">
        <v>497</v>
      </c>
      <c r="V644" s="3" t="s">
        <v>497</v>
      </c>
    </row>
    <row r="645" spans="1:22" ht="18" customHeight="1">
      <c r="A645" s="27">
        <v>3826</v>
      </c>
      <c r="B645" s="27">
        <v>3826</v>
      </c>
      <c r="C645" s="3">
        <v>41088</v>
      </c>
      <c r="D645" s="3">
        <v>41133</v>
      </c>
      <c r="E645" s="27" t="s">
        <v>1431</v>
      </c>
      <c r="F645" s="27" t="s">
        <v>1667</v>
      </c>
      <c r="G645" s="27" t="s">
        <v>4335</v>
      </c>
      <c r="H645" s="27" t="s">
        <v>7233</v>
      </c>
      <c r="I645" s="27" t="s">
        <v>497</v>
      </c>
      <c r="J645" s="27" t="s">
        <v>4537</v>
      </c>
      <c r="K645" s="27" t="s">
        <v>4538</v>
      </c>
      <c r="L645" s="27" t="s">
        <v>5100</v>
      </c>
      <c r="M645" s="27" t="s">
        <v>4539</v>
      </c>
      <c r="N645" s="27" t="s">
        <v>7234</v>
      </c>
      <c r="O645" s="27" t="s">
        <v>4098</v>
      </c>
      <c r="P645" s="3">
        <v>41151</v>
      </c>
      <c r="Q645" s="27" t="s">
        <v>497</v>
      </c>
      <c r="R645" s="27" t="s">
        <v>11068</v>
      </c>
      <c r="S645" s="27" t="s">
        <v>11069</v>
      </c>
      <c r="T645" s="41" t="s">
        <v>4394</v>
      </c>
      <c r="U645" t="s">
        <v>5561</v>
      </c>
      <c r="V645" s="3" t="s">
        <v>497</v>
      </c>
    </row>
    <row r="646" spans="1:22" ht="18" customHeight="1">
      <c r="A646" s="27">
        <v>3827</v>
      </c>
      <c r="B646" s="27">
        <v>3827</v>
      </c>
      <c r="C646" s="3">
        <v>41088</v>
      </c>
      <c r="D646" s="3">
        <v>41133</v>
      </c>
      <c r="E646" s="27" t="s">
        <v>1431</v>
      </c>
      <c r="F646" s="27" t="s">
        <v>1667</v>
      </c>
      <c r="G646" s="27" t="s">
        <v>4335</v>
      </c>
      <c r="H646" s="27" t="s">
        <v>6156</v>
      </c>
      <c r="I646" s="3">
        <v>41127</v>
      </c>
      <c r="J646" s="27" t="s">
        <v>4540</v>
      </c>
      <c r="K646" s="27" t="s">
        <v>15337</v>
      </c>
      <c r="L646" s="27" t="s">
        <v>5101</v>
      </c>
      <c r="M646" s="27" t="s">
        <v>4541</v>
      </c>
      <c r="N646" s="27" t="s">
        <v>6265</v>
      </c>
      <c r="O646" s="27" t="s">
        <v>6145</v>
      </c>
      <c r="P646" s="3">
        <v>41127</v>
      </c>
      <c r="Q646" s="27" t="s">
        <v>497</v>
      </c>
      <c r="R646" s="27" t="s">
        <v>11070</v>
      </c>
      <c r="S646" s="27" t="s">
        <v>11071</v>
      </c>
      <c r="T646" s="41" t="s">
        <v>4394</v>
      </c>
      <c r="U646" t="s">
        <v>5495</v>
      </c>
      <c r="V646" s="3" t="s">
        <v>497</v>
      </c>
    </row>
    <row r="647" spans="1:22" ht="18" customHeight="1">
      <c r="A647" s="27">
        <v>3819</v>
      </c>
      <c r="B647" s="27">
        <v>3819</v>
      </c>
      <c r="C647" s="3">
        <v>41088</v>
      </c>
      <c r="D647" s="3">
        <v>41146</v>
      </c>
      <c r="E647" s="27" t="s">
        <v>1431</v>
      </c>
      <c r="F647" s="27" t="s">
        <v>1667</v>
      </c>
      <c r="G647" s="27" t="s">
        <v>4335</v>
      </c>
      <c r="H647" s="27" t="s">
        <v>6981</v>
      </c>
      <c r="I647" s="3">
        <v>41146</v>
      </c>
      <c r="J647" s="27" t="s">
        <v>4542</v>
      </c>
      <c r="K647" s="27" t="s">
        <v>4543</v>
      </c>
      <c r="L647" s="27" t="s">
        <v>5102</v>
      </c>
      <c r="M647" s="27" t="s">
        <v>4544</v>
      </c>
      <c r="N647" s="27" t="s">
        <v>6982</v>
      </c>
      <c r="O647" s="27" t="s">
        <v>5490</v>
      </c>
      <c r="P647" s="3">
        <v>41148</v>
      </c>
      <c r="Q647" s="27" t="s">
        <v>497</v>
      </c>
      <c r="R647" s="27" t="s">
        <v>11072</v>
      </c>
      <c r="S647" s="27" t="s">
        <v>11073</v>
      </c>
      <c r="T647" s="41" t="s">
        <v>4394</v>
      </c>
      <c r="U647" t="s">
        <v>15597</v>
      </c>
      <c r="V647" s="3" t="s">
        <v>497</v>
      </c>
    </row>
    <row r="648" spans="1:22" ht="18" customHeight="1">
      <c r="A648" s="27">
        <v>3816</v>
      </c>
      <c r="B648" s="27">
        <v>3816</v>
      </c>
      <c r="C648" s="3">
        <v>41088</v>
      </c>
      <c r="D648" s="3">
        <v>41133</v>
      </c>
      <c r="E648" s="27" t="s">
        <v>1431</v>
      </c>
      <c r="F648" s="27" t="s">
        <v>1667</v>
      </c>
      <c r="G648" s="27" t="s">
        <v>4335</v>
      </c>
      <c r="H648" s="27" t="s">
        <v>6437</v>
      </c>
      <c r="I648" s="3">
        <v>41131</v>
      </c>
      <c r="J648" s="27" t="s">
        <v>4545</v>
      </c>
      <c r="K648" s="27" t="s">
        <v>4546</v>
      </c>
      <c r="L648" s="27" t="s">
        <v>5103</v>
      </c>
      <c r="M648" s="27" t="s">
        <v>4547</v>
      </c>
      <c r="N648" s="27" t="s">
        <v>6438</v>
      </c>
      <c r="O648" s="27" t="s">
        <v>4098</v>
      </c>
      <c r="P648" s="3">
        <v>41134</v>
      </c>
      <c r="Q648" s="27" t="s">
        <v>497</v>
      </c>
      <c r="R648" s="27" t="s">
        <v>11074</v>
      </c>
      <c r="S648" s="27" t="s">
        <v>11075</v>
      </c>
      <c r="T648" s="41" t="s">
        <v>4394</v>
      </c>
      <c r="U648" s="27" t="s">
        <v>497</v>
      </c>
      <c r="V648" s="3" t="s">
        <v>497</v>
      </c>
    </row>
    <row r="649" spans="1:22" ht="18" customHeight="1">
      <c r="A649" s="27">
        <v>3815</v>
      </c>
      <c r="B649" s="27">
        <v>3815</v>
      </c>
      <c r="C649" s="3">
        <v>41088</v>
      </c>
      <c r="D649" s="3">
        <v>41133</v>
      </c>
      <c r="E649" s="27" t="s">
        <v>1431</v>
      </c>
      <c r="F649" s="27" t="s">
        <v>1667</v>
      </c>
      <c r="G649" s="27" t="s">
        <v>4335</v>
      </c>
      <c r="H649" s="27" t="s">
        <v>6266</v>
      </c>
      <c r="I649" s="3">
        <v>41128</v>
      </c>
      <c r="J649" s="27" t="s">
        <v>4548</v>
      </c>
      <c r="K649" s="27" t="s">
        <v>15338</v>
      </c>
      <c r="L649" s="27" t="s">
        <v>5104</v>
      </c>
      <c r="M649" s="27" t="s">
        <v>4549</v>
      </c>
      <c r="N649" s="27" t="s">
        <v>6267</v>
      </c>
      <c r="O649" s="27" t="s">
        <v>6268</v>
      </c>
      <c r="P649" s="3">
        <v>41128</v>
      </c>
      <c r="Q649" s="27" t="s">
        <v>497</v>
      </c>
      <c r="R649" s="27" t="s">
        <v>11076</v>
      </c>
      <c r="S649" s="27" t="s">
        <v>11077</v>
      </c>
      <c r="T649" s="41" t="s">
        <v>4394</v>
      </c>
      <c r="U649" t="s">
        <v>15598</v>
      </c>
      <c r="V649" s="3" t="s">
        <v>497</v>
      </c>
    </row>
    <row r="650" spans="1:22" ht="18" customHeight="1">
      <c r="A650" s="27">
        <v>3830</v>
      </c>
      <c r="B650" s="27">
        <v>3830</v>
      </c>
      <c r="C650" s="3">
        <v>41088</v>
      </c>
      <c r="D650" s="3">
        <v>41133</v>
      </c>
      <c r="E650" s="27" t="s">
        <v>1431</v>
      </c>
      <c r="F650" s="27" t="s">
        <v>1667</v>
      </c>
      <c r="G650" s="27" t="s">
        <v>4335</v>
      </c>
      <c r="H650" s="27" t="s">
        <v>6983</v>
      </c>
      <c r="I650" s="3">
        <v>41148</v>
      </c>
      <c r="J650" s="27" t="s">
        <v>6157</v>
      </c>
      <c r="K650" s="27" t="s">
        <v>6158</v>
      </c>
      <c r="L650" s="27" t="s">
        <v>5104</v>
      </c>
      <c r="M650" s="27" t="s">
        <v>6159</v>
      </c>
      <c r="N650" s="27" t="s">
        <v>7093</v>
      </c>
      <c r="O650" s="27" t="s">
        <v>4098</v>
      </c>
      <c r="P650" s="3">
        <v>41149</v>
      </c>
      <c r="Q650" s="27" t="s">
        <v>497</v>
      </c>
      <c r="R650" s="27" t="s">
        <v>11078</v>
      </c>
      <c r="S650" s="27" t="s">
        <v>11079</v>
      </c>
      <c r="T650" s="41" t="s">
        <v>4394</v>
      </c>
      <c r="U650" t="s">
        <v>15575</v>
      </c>
      <c r="V650" s="3" t="s">
        <v>497</v>
      </c>
    </row>
    <row r="651" spans="1:22" ht="18" customHeight="1">
      <c r="A651" s="27">
        <v>3824</v>
      </c>
      <c r="B651" s="27">
        <v>3824</v>
      </c>
      <c r="C651" s="3">
        <v>41088</v>
      </c>
      <c r="D651" s="3">
        <v>41148</v>
      </c>
      <c r="E651" s="27" t="s">
        <v>1440</v>
      </c>
      <c r="F651" s="27" t="s">
        <v>1667</v>
      </c>
      <c r="G651" s="27" t="s">
        <v>4335</v>
      </c>
      <c r="H651" s="27" t="s">
        <v>497</v>
      </c>
      <c r="I651" s="27" t="s">
        <v>497</v>
      </c>
      <c r="J651" s="27" t="s">
        <v>6160</v>
      </c>
      <c r="K651" s="27" t="s">
        <v>6984</v>
      </c>
      <c r="L651" s="27" t="s">
        <v>5104</v>
      </c>
      <c r="M651" s="27" t="s">
        <v>6161</v>
      </c>
      <c r="N651" s="27" t="s">
        <v>497</v>
      </c>
      <c r="O651" s="27" t="s">
        <v>497</v>
      </c>
      <c r="P651" s="27" t="s">
        <v>497</v>
      </c>
      <c r="Q651" s="41" t="s">
        <v>7311</v>
      </c>
      <c r="R651" s="27" t="s">
        <v>497</v>
      </c>
      <c r="S651" s="27" t="s">
        <v>11080</v>
      </c>
      <c r="T651" t="s">
        <v>15449</v>
      </c>
      <c r="U651" s="41" t="s">
        <v>497</v>
      </c>
      <c r="V651" s="3" t="s">
        <v>497</v>
      </c>
    </row>
    <row r="652" spans="1:22" ht="18" customHeight="1">
      <c r="A652" s="27">
        <v>3820</v>
      </c>
      <c r="B652" s="27">
        <v>3820</v>
      </c>
      <c r="C652" s="3">
        <v>41088</v>
      </c>
      <c r="D652" s="3">
        <v>41133</v>
      </c>
      <c r="E652" s="27" t="s">
        <v>1431</v>
      </c>
      <c r="F652" s="27" t="s">
        <v>1667</v>
      </c>
      <c r="G652" s="27" t="s">
        <v>4335</v>
      </c>
      <c r="H652" s="27" t="s">
        <v>6985</v>
      </c>
      <c r="I652" s="3">
        <v>41142</v>
      </c>
      <c r="J652" s="27" t="s">
        <v>4550</v>
      </c>
      <c r="K652" s="27" t="s">
        <v>4551</v>
      </c>
      <c r="L652" s="27" t="s">
        <v>5105</v>
      </c>
      <c r="M652" s="27" t="s">
        <v>4552</v>
      </c>
      <c r="N652" s="27" t="s">
        <v>6986</v>
      </c>
      <c r="O652" s="27" t="s">
        <v>6987</v>
      </c>
      <c r="P652" s="3">
        <v>41148</v>
      </c>
      <c r="Q652" s="27" t="s">
        <v>497</v>
      </c>
      <c r="R652" s="27" t="s">
        <v>11081</v>
      </c>
      <c r="S652" s="27" t="s">
        <v>5105</v>
      </c>
      <c r="T652" s="41" t="s">
        <v>4394</v>
      </c>
      <c r="U652" t="s">
        <v>15575</v>
      </c>
      <c r="V652" s="3" t="s">
        <v>497</v>
      </c>
    </row>
    <row r="653" spans="1:22" ht="18" customHeight="1">
      <c r="A653" s="27">
        <v>3823</v>
      </c>
      <c r="B653" s="27">
        <v>3823</v>
      </c>
      <c r="C653" s="3">
        <v>41088</v>
      </c>
      <c r="D653" s="3">
        <v>41133</v>
      </c>
      <c r="E653" s="27" t="s">
        <v>1431</v>
      </c>
      <c r="F653" s="27" t="s">
        <v>1667</v>
      </c>
      <c r="G653" s="27" t="s">
        <v>4335</v>
      </c>
      <c r="H653" s="27" t="s">
        <v>7094</v>
      </c>
      <c r="I653" s="3">
        <v>41150</v>
      </c>
      <c r="J653" s="27" t="s">
        <v>6162</v>
      </c>
      <c r="K653" s="27" t="s">
        <v>6163</v>
      </c>
      <c r="L653" s="27" t="s">
        <v>5106</v>
      </c>
      <c r="M653" s="27" t="s">
        <v>6164</v>
      </c>
      <c r="N653" s="27" t="s">
        <v>7095</v>
      </c>
      <c r="O653" s="27" t="s">
        <v>4115</v>
      </c>
      <c r="P653" s="3">
        <v>41150</v>
      </c>
      <c r="Q653" s="27" t="s">
        <v>497</v>
      </c>
      <c r="R653" s="27" t="s">
        <v>11082</v>
      </c>
      <c r="S653" s="27" t="s">
        <v>11083</v>
      </c>
      <c r="T653" s="41" t="s">
        <v>4394</v>
      </c>
      <c r="U653" t="s">
        <v>15599</v>
      </c>
      <c r="V653" s="3" t="s">
        <v>497</v>
      </c>
    </row>
    <row r="654" spans="1:22" ht="18" customHeight="1">
      <c r="A654" s="27">
        <v>3821</v>
      </c>
      <c r="B654" s="27">
        <v>3821</v>
      </c>
      <c r="C654" s="3">
        <v>41088</v>
      </c>
      <c r="D654" s="3">
        <v>41133</v>
      </c>
      <c r="E654" s="27" t="s">
        <v>1431</v>
      </c>
      <c r="F654" s="27" t="s">
        <v>1667</v>
      </c>
      <c r="G654" s="27" t="s">
        <v>4335</v>
      </c>
      <c r="H654" s="27" t="s">
        <v>6439</v>
      </c>
      <c r="I654" s="3">
        <v>41131</v>
      </c>
      <c r="J654" s="27" t="s">
        <v>6165</v>
      </c>
      <c r="K654" s="27" t="s">
        <v>7294</v>
      </c>
      <c r="L654" s="27" t="s">
        <v>5106</v>
      </c>
      <c r="M654" s="27" t="s">
        <v>6166</v>
      </c>
      <c r="N654" s="27" t="s">
        <v>6440</v>
      </c>
      <c r="O654" s="27" t="s">
        <v>4096</v>
      </c>
      <c r="P654" s="3">
        <v>41134</v>
      </c>
      <c r="Q654" s="27" t="s">
        <v>497</v>
      </c>
      <c r="R654" s="27" t="s">
        <v>11084</v>
      </c>
      <c r="S654" s="27" t="s">
        <v>11085</v>
      </c>
      <c r="T654" s="41" t="s">
        <v>4394</v>
      </c>
      <c r="U654" s="27" t="s">
        <v>497</v>
      </c>
      <c r="V654" s="3" t="s">
        <v>497</v>
      </c>
    </row>
    <row r="655" spans="1:22" ht="18" customHeight="1">
      <c r="A655" s="27">
        <v>3822</v>
      </c>
      <c r="B655" s="27">
        <v>3822</v>
      </c>
      <c r="C655" s="3">
        <v>41088</v>
      </c>
      <c r="D655" s="3">
        <v>41133</v>
      </c>
      <c r="E655" s="27" t="s">
        <v>1431</v>
      </c>
      <c r="F655" s="27" t="s">
        <v>1667</v>
      </c>
      <c r="G655" s="27" t="s">
        <v>4335</v>
      </c>
      <c r="H655" s="27" t="s">
        <v>6441</v>
      </c>
      <c r="I655" s="3">
        <v>41131</v>
      </c>
      <c r="J655" s="27" t="s">
        <v>4553</v>
      </c>
      <c r="K655" s="27" t="s">
        <v>15339</v>
      </c>
      <c r="L655" s="27" t="s">
        <v>5107</v>
      </c>
      <c r="M655" s="27" t="s">
        <v>4554</v>
      </c>
      <c r="N655" s="27" t="s">
        <v>6442</v>
      </c>
      <c r="O655" s="27" t="s">
        <v>6443</v>
      </c>
      <c r="P655" s="3">
        <v>41134</v>
      </c>
      <c r="Q655" s="27" t="s">
        <v>497</v>
      </c>
      <c r="R655" s="27" t="s">
        <v>11086</v>
      </c>
      <c r="S655" s="27" t="s">
        <v>11087</v>
      </c>
      <c r="T655" s="41" t="s">
        <v>4394</v>
      </c>
      <c r="U655" t="s">
        <v>15591</v>
      </c>
      <c r="V655" s="3" t="s">
        <v>497</v>
      </c>
    </row>
    <row r="656" spans="1:22" ht="18" customHeight="1">
      <c r="A656" s="27">
        <v>3818</v>
      </c>
      <c r="B656" s="27">
        <v>3818</v>
      </c>
      <c r="C656" s="3">
        <v>41088</v>
      </c>
      <c r="D656" s="3">
        <v>41133</v>
      </c>
      <c r="E656" s="27" t="s">
        <v>1431</v>
      </c>
      <c r="F656" s="27" t="s">
        <v>1667</v>
      </c>
      <c r="G656" s="27" t="s">
        <v>4335</v>
      </c>
      <c r="H656" s="27" t="s">
        <v>7096</v>
      </c>
      <c r="I656" s="3">
        <v>41148</v>
      </c>
      <c r="J656" s="27" t="s">
        <v>15340</v>
      </c>
      <c r="K656" s="27" t="s">
        <v>4565</v>
      </c>
      <c r="L656" s="27" t="s">
        <v>5108</v>
      </c>
      <c r="M656" s="27" t="s">
        <v>4566</v>
      </c>
      <c r="N656" s="27" t="s">
        <v>7235</v>
      </c>
      <c r="O656" s="27" t="s">
        <v>4096</v>
      </c>
      <c r="P656" s="3">
        <v>41151</v>
      </c>
      <c r="Q656" s="27" t="s">
        <v>15341</v>
      </c>
      <c r="R656" s="27" t="s">
        <v>11088</v>
      </c>
      <c r="S656" s="27" t="s">
        <v>11089</v>
      </c>
      <c r="T656" s="41" t="s">
        <v>15449</v>
      </c>
      <c r="U656" t="s">
        <v>15559</v>
      </c>
      <c r="V656" s="3" t="s">
        <v>497</v>
      </c>
    </row>
    <row r="657" spans="1:22" ht="18" customHeight="1">
      <c r="A657" s="27">
        <v>3814</v>
      </c>
      <c r="B657" s="27">
        <v>3814</v>
      </c>
      <c r="C657" s="3">
        <v>41088</v>
      </c>
      <c r="D657" s="3">
        <v>41133</v>
      </c>
      <c r="E657" s="27" t="s">
        <v>1431</v>
      </c>
      <c r="F657" s="27" t="s">
        <v>1667</v>
      </c>
      <c r="G657" s="27" t="s">
        <v>4335</v>
      </c>
      <c r="H657" s="27" t="s">
        <v>6988</v>
      </c>
      <c r="I657" s="3">
        <v>41148</v>
      </c>
      <c r="J657" s="27" t="s">
        <v>15342</v>
      </c>
      <c r="K657" s="27" t="s">
        <v>15343</v>
      </c>
      <c r="L657" s="27" t="s">
        <v>5109</v>
      </c>
      <c r="M657" s="27" t="s">
        <v>4567</v>
      </c>
      <c r="N657" s="27" t="s">
        <v>6989</v>
      </c>
      <c r="O657" s="27" t="s">
        <v>4115</v>
      </c>
      <c r="P657" s="3">
        <v>41151</v>
      </c>
      <c r="Q657" s="27" t="s">
        <v>497</v>
      </c>
      <c r="R657" s="27" t="s">
        <v>11090</v>
      </c>
      <c r="S657" s="27" t="s">
        <v>11091</v>
      </c>
      <c r="T657" s="41" t="s">
        <v>4394</v>
      </c>
      <c r="U657" t="s">
        <v>15497</v>
      </c>
      <c r="V657" s="3" t="s">
        <v>497</v>
      </c>
    </row>
    <row r="658" spans="1:22" ht="18" customHeight="1">
      <c r="A658" s="27">
        <v>3867</v>
      </c>
      <c r="B658" s="27">
        <v>3867</v>
      </c>
      <c r="C658" s="3">
        <v>41094</v>
      </c>
      <c r="D658" s="3">
        <v>41139</v>
      </c>
      <c r="E658" s="27" t="s">
        <v>1431</v>
      </c>
      <c r="F658" s="27" t="s">
        <v>1667</v>
      </c>
      <c r="G658" s="27" t="s">
        <v>1658</v>
      </c>
      <c r="H658" s="27" t="s">
        <v>5149</v>
      </c>
      <c r="I658" s="3">
        <v>41095</v>
      </c>
      <c r="J658" s="27" t="s">
        <v>5110</v>
      </c>
      <c r="K658" s="27" t="s">
        <v>5111</v>
      </c>
      <c r="L658" s="27" t="s">
        <v>5112</v>
      </c>
      <c r="M658" s="27" t="s">
        <v>5113</v>
      </c>
      <c r="N658" s="27" t="s">
        <v>5150</v>
      </c>
      <c r="O658" s="27" t="s">
        <v>5151</v>
      </c>
      <c r="P658" s="3">
        <v>41096</v>
      </c>
      <c r="Q658" s="27" t="s">
        <v>497</v>
      </c>
      <c r="R658" s="27" t="s">
        <v>11092</v>
      </c>
      <c r="S658" s="27" t="s">
        <v>11093</v>
      </c>
      <c r="T658" s="41" t="s">
        <v>4394</v>
      </c>
      <c r="U658" t="s">
        <v>15600</v>
      </c>
      <c r="V658" s="3" t="s">
        <v>497</v>
      </c>
    </row>
    <row r="659" spans="1:22" ht="18" customHeight="1">
      <c r="A659" s="27">
        <v>3684</v>
      </c>
      <c r="B659" s="27">
        <v>3684</v>
      </c>
      <c r="C659" s="3">
        <v>41095</v>
      </c>
      <c r="D659" s="3">
        <v>41210</v>
      </c>
      <c r="E659" s="27" t="s">
        <v>1431</v>
      </c>
      <c r="F659" s="27" t="s">
        <v>1432</v>
      </c>
      <c r="G659" s="27" t="s">
        <v>173</v>
      </c>
      <c r="H659" s="27" t="s">
        <v>9377</v>
      </c>
      <c r="I659" s="3">
        <v>41204</v>
      </c>
      <c r="J659" s="27" t="s">
        <v>8909</v>
      </c>
      <c r="K659" s="27" t="s">
        <v>8910</v>
      </c>
      <c r="L659" s="27" t="s">
        <v>5619</v>
      </c>
      <c r="M659" s="27" t="s">
        <v>5192</v>
      </c>
      <c r="N659" s="27" t="s">
        <v>9425</v>
      </c>
      <c r="O659" s="27" t="s">
        <v>8473</v>
      </c>
      <c r="P659" s="3">
        <v>41208</v>
      </c>
      <c r="Q659" s="41" t="s">
        <v>14183</v>
      </c>
      <c r="R659" s="27" t="s">
        <v>11094</v>
      </c>
      <c r="S659" s="27" t="s">
        <v>11095</v>
      </c>
      <c r="T659" t="s">
        <v>4394</v>
      </c>
      <c r="U659" s="27" t="s">
        <v>497</v>
      </c>
      <c r="V659" s="3" t="s">
        <v>497</v>
      </c>
    </row>
    <row r="660" spans="1:22" ht="18" customHeight="1">
      <c r="A660" s="27">
        <v>3683</v>
      </c>
      <c r="B660" s="27">
        <v>3683</v>
      </c>
      <c r="C660" s="3">
        <v>41095</v>
      </c>
      <c r="D660" s="3">
        <v>41140</v>
      </c>
      <c r="E660" s="27" t="s">
        <v>1431</v>
      </c>
      <c r="F660" s="27" t="s">
        <v>1432</v>
      </c>
      <c r="G660" s="27" t="s">
        <v>173</v>
      </c>
      <c r="H660" s="27" t="s">
        <v>11096</v>
      </c>
      <c r="I660" s="3">
        <v>41207</v>
      </c>
      <c r="J660" s="27" t="s">
        <v>5193</v>
      </c>
      <c r="K660" s="27" t="s">
        <v>5194</v>
      </c>
      <c r="L660" s="27">
        <v>39800000</v>
      </c>
      <c r="M660" s="27" t="s">
        <v>5195</v>
      </c>
      <c r="N660" s="27" t="s">
        <v>9378</v>
      </c>
      <c r="O660" s="27" t="s">
        <v>8302</v>
      </c>
      <c r="P660" s="3">
        <v>41207</v>
      </c>
      <c r="Q660" s="27" t="s">
        <v>497</v>
      </c>
      <c r="R660" s="27" t="s">
        <v>11097</v>
      </c>
      <c r="S660" s="27" t="s">
        <v>11098</v>
      </c>
      <c r="T660" s="41" t="s">
        <v>4394</v>
      </c>
      <c r="U660" s="27" t="s">
        <v>497</v>
      </c>
      <c r="V660" s="3" t="s">
        <v>497</v>
      </c>
    </row>
    <row r="661" spans="1:22" ht="18" customHeight="1">
      <c r="A661" s="27">
        <v>3675</v>
      </c>
      <c r="B661" s="27">
        <v>3675</v>
      </c>
      <c r="C661" s="3">
        <v>41095</v>
      </c>
      <c r="D661" s="3">
        <v>41140</v>
      </c>
      <c r="E661" s="27" t="s">
        <v>1431</v>
      </c>
      <c r="F661" s="27" t="s">
        <v>1432</v>
      </c>
      <c r="G661" s="27" t="s">
        <v>173</v>
      </c>
      <c r="H661" s="27" t="s">
        <v>9110</v>
      </c>
      <c r="I661" s="3">
        <v>41169</v>
      </c>
      <c r="J661" s="27" t="s">
        <v>5196</v>
      </c>
      <c r="K661" s="27" t="s">
        <v>5197</v>
      </c>
      <c r="L661" s="27">
        <v>39800000</v>
      </c>
      <c r="M661" s="27" t="s">
        <v>5198</v>
      </c>
      <c r="N661" s="27" t="s">
        <v>9485</v>
      </c>
      <c r="O661" s="27" t="s">
        <v>8473</v>
      </c>
      <c r="P661" s="3">
        <v>41213</v>
      </c>
      <c r="Q661" s="27" t="s">
        <v>497</v>
      </c>
      <c r="R661" s="27" t="s">
        <v>11099</v>
      </c>
      <c r="S661" s="27" t="s">
        <v>11100</v>
      </c>
      <c r="T661" s="41" t="s">
        <v>15449</v>
      </c>
      <c r="U661" t="s">
        <v>15541</v>
      </c>
      <c r="V661" s="3" t="s">
        <v>497</v>
      </c>
    </row>
    <row r="662" spans="1:22" ht="18" customHeight="1">
      <c r="A662" s="27">
        <v>3847</v>
      </c>
      <c r="B662" s="27">
        <v>3847</v>
      </c>
      <c r="C662" s="3">
        <v>41095</v>
      </c>
      <c r="D662" s="3">
        <v>41140</v>
      </c>
      <c r="E662" s="27" t="s">
        <v>1431</v>
      </c>
      <c r="F662" s="27" t="s">
        <v>1432</v>
      </c>
      <c r="G662" s="27" t="s">
        <v>5166</v>
      </c>
      <c r="H662" s="27" t="s">
        <v>6269</v>
      </c>
      <c r="I662" s="3">
        <v>41127</v>
      </c>
      <c r="J662" s="27" t="s">
        <v>5199</v>
      </c>
      <c r="K662" s="27" t="s">
        <v>5200</v>
      </c>
      <c r="L662" s="27">
        <v>35138000</v>
      </c>
      <c r="M662" s="27" t="s">
        <v>5201</v>
      </c>
      <c r="N662" s="27" t="s">
        <v>6270</v>
      </c>
      <c r="O662" s="27" t="s">
        <v>5378</v>
      </c>
      <c r="P662" s="3">
        <v>41128</v>
      </c>
      <c r="Q662" s="27" t="s">
        <v>497</v>
      </c>
      <c r="R662" s="27" t="s">
        <v>11101</v>
      </c>
      <c r="S662" s="27" t="s">
        <v>11102</v>
      </c>
      <c r="T662" s="41" t="s">
        <v>4394</v>
      </c>
      <c r="U662" t="s">
        <v>4100</v>
      </c>
      <c r="V662" s="3" t="s">
        <v>497</v>
      </c>
    </row>
    <row r="663" spans="1:22" ht="18" customHeight="1">
      <c r="A663" s="27">
        <v>3849</v>
      </c>
      <c r="B663" s="27">
        <v>3849</v>
      </c>
      <c r="C663" s="3">
        <v>41095</v>
      </c>
      <c r="D663" s="3">
        <v>41140</v>
      </c>
      <c r="E663" s="27" t="s">
        <v>1431</v>
      </c>
      <c r="F663" s="27" t="s">
        <v>1432</v>
      </c>
      <c r="G663" s="27" t="s">
        <v>5166</v>
      </c>
      <c r="H663" s="27" t="s">
        <v>6444</v>
      </c>
      <c r="I663" s="3">
        <v>41130</v>
      </c>
      <c r="J663" s="27" t="s">
        <v>5202</v>
      </c>
      <c r="K663" s="27" t="s">
        <v>15821</v>
      </c>
      <c r="L663" s="27" t="s">
        <v>15602</v>
      </c>
      <c r="M663" s="27" t="s">
        <v>5201</v>
      </c>
      <c r="N663" s="27" t="s">
        <v>6445</v>
      </c>
      <c r="O663" s="27" t="s">
        <v>2308</v>
      </c>
      <c r="P663" s="3">
        <v>41130</v>
      </c>
      <c r="Q663" s="27" t="s">
        <v>497</v>
      </c>
      <c r="R663" s="27" t="s">
        <v>11103</v>
      </c>
      <c r="S663" s="27" t="s">
        <v>11104</v>
      </c>
      <c r="T663" s="41" t="s">
        <v>4394</v>
      </c>
      <c r="U663" t="s">
        <v>15470</v>
      </c>
      <c r="V663" s="3" t="s">
        <v>497</v>
      </c>
    </row>
    <row r="664" spans="1:22" ht="18" customHeight="1">
      <c r="A664" s="27">
        <v>3848</v>
      </c>
      <c r="B664" s="27">
        <v>3848</v>
      </c>
      <c r="C664" s="3">
        <v>41095</v>
      </c>
      <c r="D664" s="3">
        <v>41140</v>
      </c>
      <c r="E664" s="27" t="s">
        <v>1431</v>
      </c>
      <c r="F664" s="27" t="s">
        <v>1432</v>
      </c>
      <c r="G664" s="27" t="s">
        <v>5166</v>
      </c>
      <c r="H664" s="27" t="s">
        <v>6271</v>
      </c>
      <c r="I664" s="3">
        <v>41128</v>
      </c>
      <c r="J664" s="27" t="s">
        <v>5203</v>
      </c>
      <c r="K664" s="27" t="s">
        <v>15601</v>
      </c>
      <c r="L664" s="27" t="s">
        <v>15602</v>
      </c>
      <c r="M664" s="27" t="s">
        <v>5201</v>
      </c>
      <c r="N664" s="27" t="s">
        <v>6272</v>
      </c>
      <c r="O664" s="27" t="s">
        <v>2115</v>
      </c>
      <c r="P664" s="3">
        <v>41128</v>
      </c>
      <c r="Q664" s="27" t="s">
        <v>497</v>
      </c>
      <c r="R664" s="27" t="s">
        <v>11105</v>
      </c>
      <c r="S664" s="27" t="s">
        <v>11106</v>
      </c>
      <c r="T664" s="41" t="s">
        <v>4394</v>
      </c>
      <c r="U664" t="s">
        <v>5495</v>
      </c>
      <c r="V664" s="3" t="s">
        <v>497</v>
      </c>
    </row>
    <row r="665" spans="1:22" ht="18" customHeight="1">
      <c r="A665" s="27" t="s">
        <v>8626</v>
      </c>
      <c r="B665" s="27">
        <v>3851</v>
      </c>
      <c r="C665" s="3">
        <v>41095</v>
      </c>
      <c r="D665" s="3">
        <v>41140</v>
      </c>
      <c r="E665" s="27" t="s">
        <v>1495</v>
      </c>
      <c r="F665" s="27" t="s">
        <v>1432</v>
      </c>
      <c r="G665" s="27" t="s">
        <v>2299</v>
      </c>
      <c r="H665" s="27" t="s">
        <v>497</v>
      </c>
      <c r="I665" s="3">
        <v>41162</v>
      </c>
      <c r="J665" s="27" t="s">
        <v>5204</v>
      </c>
      <c r="K665" s="27" t="s">
        <v>5398</v>
      </c>
      <c r="L665" s="27" t="s">
        <v>4854</v>
      </c>
      <c r="M665" s="27" t="s">
        <v>5205</v>
      </c>
      <c r="N665" s="27" t="s">
        <v>497</v>
      </c>
      <c r="O665" s="27" t="s">
        <v>497</v>
      </c>
      <c r="P665" s="27" t="s">
        <v>497</v>
      </c>
      <c r="Q665" s="27" t="s">
        <v>497</v>
      </c>
      <c r="R665" s="27" t="s">
        <v>497</v>
      </c>
      <c r="S665" s="27" t="s">
        <v>11107</v>
      </c>
      <c r="T665" s="41" t="s">
        <v>15449</v>
      </c>
      <c r="U665" s="41" t="s">
        <v>497</v>
      </c>
      <c r="V665" s="3" t="s">
        <v>497</v>
      </c>
    </row>
    <row r="666" spans="1:22" ht="18" customHeight="1">
      <c r="A666" s="27">
        <v>3850</v>
      </c>
      <c r="B666" s="27">
        <v>3850</v>
      </c>
      <c r="C666" s="3">
        <v>41095</v>
      </c>
      <c r="D666" s="3">
        <v>41143</v>
      </c>
      <c r="E666" s="27" t="s">
        <v>1431</v>
      </c>
      <c r="F666" s="27" t="s">
        <v>1432</v>
      </c>
      <c r="G666" s="27" t="s">
        <v>2299</v>
      </c>
      <c r="H666" s="27" t="s">
        <v>9486</v>
      </c>
      <c r="I666" s="3">
        <v>41162</v>
      </c>
      <c r="J666" s="27" t="s">
        <v>5204</v>
      </c>
      <c r="K666" s="27" t="s">
        <v>5620</v>
      </c>
      <c r="L666" s="27" t="s">
        <v>4854</v>
      </c>
      <c r="M666" s="27" t="s">
        <v>5205</v>
      </c>
      <c r="N666" s="27" t="s">
        <v>9648</v>
      </c>
      <c r="O666" s="27" t="s">
        <v>6590</v>
      </c>
      <c r="P666" s="3">
        <v>41222</v>
      </c>
      <c r="Q666" s="41" t="s">
        <v>5621</v>
      </c>
      <c r="R666" s="27" t="s">
        <v>11108</v>
      </c>
      <c r="S666" s="27" t="s">
        <v>11109</v>
      </c>
      <c r="T666" t="s">
        <v>15449</v>
      </c>
      <c r="U666" t="s">
        <v>15509</v>
      </c>
      <c r="V666" s="3" t="s">
        <v>497</v>
      </c>
    </row>
    <row r="667" spans="1:22" ht="18" customHeight="1">
      <c r="A667" s="27">
        <v>3852</v>
      </c>
      <c r="B667" s="27">
        <v>3852</v>
      </c>
      <c r="C667" s="3">
        <v>41094</v>
      </c>
      <c r="D667" s="3">
        <v>41139</v>
      </c>
      <c r="E667" s="27" t="s">
        <v>1431</v>
      </c>
      <c r="F667" s="27" t="s">
        <v>1432</v>
      </c>
      <c r="G667" s="27" t="s">
        <v>2299</v>
      </c>
      <c r="H667" s="27" t="s">
        <v>6273</v>
      </c>
      <c r="I667" s="3">
        <v>41129</v>
      </c>
      <c r="J667" s="27" t="s">
        <v>5204</v>
      </c>
      <c r="K667" s="27" t="s">
        <v>5206</v>
      </c>
      <c r="L667" s="27" t="s">
        <v>4854</v>
      </c>
      <c r="M667" s="27" t="s">
        <v>5205</v>
      </c>
      <c r="N667" s="27" t="s">
        <v>6274</v>
      </c>
      <c r="O667" s="27" t="s">
        <v>683</v>
      </c>
      <c r="P667" s="3">
        <v>41134</v>
      </c>
      <c r="Q667" s="27" t="s">
        <v>497</v>
      </c>
      <c r="R667" s="27" t="s">
        <v>11110</v>
      </c>
      <c r="S667" s="27" t="s">
        <v>11111</v>
      </c>
      <c r="T667" s="41" t="s">
        <v>4394</v>
      </c>
      <c r="U667" s="27" t="s">
        <v>497</v>
      </c>
      <c r="V667" s="3" t="s">
        <v>497</v>
      </c>
    </row>
    <row r="668" spans="1:22" ht="18" customHeight="1">
      <c r="A668" s="27">
        <v>3853</v>
      </c>
      <c r="B668" s="27">
        <v>3853</v>
      </c>
      <c r="C668" s="3">
        <v>41094</v>
      </c>
      <c r="D668" s="3">
        <v>41164</v>
      </c>
      <c r="E668" s="27" t="s">
        <v>1431</v>
      </c>
      <c r="F668" s="27" t="s">
        <v>1432</v>
      </c>
      <c r="G668" s="27" t="s">
        <v>2299</v>
      </c>
      <c r="H668" s="27" t="s">
        <v>6446</v>
      </c>
      <c r="I668" s="3">
        <v>41130</v>
      </c>
      <c r="J668" s="27" t="s">
        <v>5204</v>
      </c>
      <c r="K668" s="27" t="s">
        <v>9487</v>
      </c>
      <c r="L668" s="27" t="s">
        <v>4854</v>
      </c>
      <c r="M668" s="27" t="s">
        <v>5207</v>
      </c>
      <c r="N668" s="27" t="s">
        <v>9488</v>
      </c>
      <c r="O668" s="27" t="s">
        <v>9468</v>
      </c>
      <c r="P668" s="3">
        <v>41221</v>
      </c>
      <c r="Q668" s="41" t="s">
        <v>7295</v>
      </c>
      <c r="R668" s="27" t="s">
        <v>11112</v>
      </c>
      <c r="S668" s="27" t="s">
        <v>11113</v>
      </c>
      <c r="T668" t="s">
        <v>4394</v>
      </c>
      <c r="U668" t="s">
        <v>15589</v>
      </c>
      <c r="V668" s="3" t="s">
        <v>497</v>
      </c>
    </row>
    <row r="669" spans="1:22" ht="18" customHeight="1">
      <c r="A669" s="27">
        <v>3856</v>
      </c>
      <c r="B669" s="27">
        <v>3856</v>
      </c>
      <c r="C669" s="3">
        <v>41094</v>
      </c>
      <c r="D669" s="3">
        <v>41257</v>
      </c>
      <c r="E669" s="27" t="s">
        <v>1581</v>
      </c>
      <c r="F669" s="27" t="s">
        <v>1432</v>
      </c>
      <c r="G669" s="27" t="s">
        <v>2299</v>
      </c>
      <c r="H669" s="27" t="s">
        <v>497</v>
      </c>
      <c r="I669" s="27" t="s">
        <v>497</v>
      </c>
      <c r="J669" s="27" t="s">
        <v>5204</v>
      </c>
      <c r="K669" s="27" t="s">
        <v>5208</v>
      </c>
      <c r="L669" s="27" t="s">
        <v>4854</v>
      </c>
      <c r="M669" s="27" t="s">
        <v>5209</v>
      </c>
      <c r="N669" s="27" t="s">
        <v>497</v>
      </c>
      <c r="O669" s="27" t="s">
        <v>497</v>
      </c>
      <c r="P669" s="27" t="s">
        <v>497</v>
      </c>
      <c r="Q669" s="41" t="s">
        <v>13285</v>
      </c>
      <c r="R669" s="27" t="s">
        <v>497</v>
      </c>
      <c r="S669" s="27" t="s">
        <v>11114</v>
      </c>
      <c r="T669" t="s">
        <v>15449</v>
      </c>
      <c r="U669" s="41" t="s">
        <v>497</v>
      </c>
      <c r="V669" s="3" t="s">
        <v>497</v>
      </c>
    </row>
    <row r="670" spans="1:22" ht="18" customHeight="1">
      <c r="A670" s="27">
        <v>3855</v>
      </c>
      <c r="B670" s="27">
        <v>3855</v>
      </c>
      <c r="C670" s="3">
        <v>41094</v>
      </c>
      <c r="D670" s="3">
        <v>41139</v>
      </c>
      <c r="E670" s="27" t="s">
        <v>1431</v>
      </c>
      <c r="F670" s="27" t="s">
        <v>1432</v>
      </c>
      <c r="G670" s="27" t="s">
        <v>2299</v>
      </c>
      <c r="H670" s="27" t="s">
        <v>6447</v>
      </c>
      <c r="I670" s="3">
        <v>41131</v>
      </c>
      <c r="J670" s="27" t="s">
        <v>5204</v>
      </c>
      <c r="K670" s="27" t="s">
        <v>5210</v>
      </c>
      <c r="L670" s="27" t="s">
        <v>4854</v>
      </c>
      <c r="M670" s="27" t="s">
        <v>5211</v>
      </c>
      <c r="N670" s="27" t="s">
        <v>6448</v>
      </c>
      <c r="O670" s="27" t="s">
        <v>6383</v>
      </c>
      <c r="P670" s="3">
        <v>41131</v>
      </c>
      <c r="Q670" s="41" t="s">
        <v>497</v>
      </c>
      <c r="R670" s="27" t="s">
        <v>11115</v>
      </c>
      <c r="S670" s="27" t="s">
        <v>11116</v>
      </c>
      <c r="T670" s="41" t="s">
        <v>4394</v>
      </c>
      <c r="U670" s="27" t="s">
        <v>497</v>
      </c>
      <c r="V670" s="3" t="s">
        <v>497</v>
      </c>
    </row>
    <row r="671" spans="1:22" ht="18" customHeight="1">
      <c r="A671" s="27">
        <v>3854</v>
      </c>
      <c r="B671" s="27">
        <v>3854</v>
      </c>
      <c r="C671" s="3">
        <v>41094</v>
      </c>
      <c r="D671" s="3">
        <v>41139</v>
      </c>
      <c r="E671" s="27" t="s">
        <v>1431</v>
      </c>
      <c r="F671" s="27" t="s">
        <v>1432</v>
      </c>
      <c r="G671" s="27" t="s">
        <v>2299</v>
      </c>
      <c r="H671" s="27" t="s">
        <v>6275</v>
      </c>
      <c r="I671" s="3">
        <v>41129</v>
      </c>
      <c r="J671" s="27" t="s">
        <v>5204</v>
      </c>
      <c r="K671" s="27" t="s">
        <v>5212</v>
      </c>
      <c r="L671" s="27" t="s">
        <v>4854</v>
      </c>
      <c r="M671" s="27" t="s">
        <v>5213</v>
      </c>
      <c r="N671" s="27" t="s">
        <v>6276</v>
      </c>
      <c r="O671" s="27" t="s">
        <v>1560</v>
      </c>
      <c r="P671" s="3">
        <v>41131</v>
      </c>
      <c r="Q671" s="41" t="s">
        <v>497</v>
      </c>
      <c r="R671" s="27" t="s">
        <v>11117</v>
      </c>
      <c r="S671" s="27" t="s">
        <v>11118</v>
      </c>
      <c r="T671" s="41" t="s">
        <v>4394</v>
      </c>
      <c r="U671" s="27" t="s">
        <v>497</v>
      </c>
      <c r="V671" s="3" t="s">
        <v>497</v>
      </c>
    </row>
    <row r="672" spans="1:22" ht="18" customHeight="1">
      <c r="A672" s="27">
        <v>3866</v>
      </c>
      <c r="B672" s="27">
        <v>3866</v>
      </c>
      <c r="C672" s="3">
        <v>41094</v>
      </c>
      <c r="D672" s="3">
        <v>41139</v>
      </c>
      <c r="E672" s="27" t="s">
        <v>1431</v>
      </c>
      <c r="F672" s="27" t="s">
        <v>1432</v>
      </c>
      <c r="G672" s="27" t="s">
        <v>1992</v>
      </c>
      <c r="H672" s="27" t="s">
        <v>8313</v>
      </c>
      <c r="I672" s="3">
        <v>41162</v>
      </c>
      <c r="J672" s="27" t="s">
        <v>5214</v>
      </c>
      <c r="K672" s="27" t="s">
        <v>5215</v>
      </c>
      <c r="L672" s="27" t="s">
        <v>4800</v>
      </c>
      <c r="M672" s="27" t="s">
        <v>5216</v>
      </c>
      <c r="N672" s="27" t="s">
        <v>9489</v>
      </c>
      <c r="O672" s="27" t="s">
        <v>8472</v>
      </c>
      <c r="P672" s="3">
        <v>41213</v>
      </c>
      <c r="Q672" s="41" t="s">
        <v>497</v>
      </c>
      <c r="R672" s="27" t="s">
        <v>11119</v>
      </c>
      <c r="S672" s="27" t="s">
        <v>11120</v>
      </c>
      <c r="T672" s="41" t="s">
        <v>4394</v>
      </c>
      <c r="U672" t="s">
        <v>15589</v>
      </c>
      <c r="V672" s="3" t="s">
        <v>497</v>
      </c>
    </row>
    <row r="673" spans="1:22" ht="18" customHeight="1">
      <c r="A673" s="27">
        <v>3862</v>
      </c>
      <c r="B673" s="27">
        <v>3862</v>
      </c>
      <c r="C673" s="3">
        <v>41094</v>
      </c>
      <c r="D673" s="3">
        <v>41163</v>
      </c>
      <c r="E673" s="27" t="s">
        <v>1431</v>
      </c>
      <c r="F673" s="27" t="s">
        <v>1432</v>
      </c>
      <c r="G673" s="27" t="s">
        <v>1992</v>
      </c>
      <c r="H673" s="27" t="s">
        <v>8314</v>
      </c>
      <c r="I673" s="3">
        <v>41162</v>
      </c>
      <c r="J673" s="27" t="s">
        <v>5214</v>
      </c>
      <c r="K673" s="27" t="s">
        <v>6277</v>
      </c>
      <c r="L673" s="27" t="s">
        <v>4800</v>
      </c>
      <c r="M673" s="27" t="s">
        <v>6278</v>
      </c>
      <c r="N673" s="27" t="s">
        <v>8315</v>
      </c>
      <c r="O673" s="27" t="s">
        <v>8300</v>
      </c>
      <c r="P673" s="3">
        <v>41178</v>
      </c>
      <c r="Q673" s="41" t="s">
        <v>6279</v>
      </c>
      <c r="R673" s="27" t="s">
        <v>11121</v>
      </c>
      <c r="S673" s="27" t="s">
        <v>11122</v>
      </c>
      <c r="T673" t="s">
        <v>4394</v>
      </c>
      <c r="U673" s="27" t="s">
        <v>497</v>
      </c>
      <c r="V673" s="3" t="s">
        <v>497</v>
      </c>
    </row>
    <row r="674" spans="1:22" ht="18" customHeight="1">
      <c r="A674" s="27">
        <v>3863</v>
      </c>
      <c r="B674" s="27">
        <v>3863</v>
      </c>
      <c r="C674" s="3">
        <v>41094</v>
      </c>
      <c r="D674" s="3">
        <v>41139</v>
      </c>
      <c r="E674" s="27" t="s">
        <v>1431</v>
      </c>
      <c r="F674" s="27" t="s">
        <v>1432</v>
      </c>
      <c r="G674" s="27" t="s">
        <v>1992</v>
      </c>
      <c r="H674" s="27" t="s">
        <v>6005</v>
      </c>
      <c r="I674" s="3">
        <v>41122</v>
      </c>
      <c r="J674" s="27" t="s">
        <v>5217</v>
      </c>
      <c r="K674" s="27" t="s">
        <v>5218</v>
      </c>
      <c r="L674" s="27">
        <v>37940000</v>
      </c>
      <c r="M674" s="27" t="s">
        <v>5219</v>
      </c>
      <c r="N674" s="27" t="s">
        <v>6167</v>
      </c>
      <c r="O674" s="27" t="s">
        <v>2577</v>
      </c>
      <c r="P674" s="3">
        <v>41123</v>
      </c>
      <c r="Q674" s="41" t="s">
        <v>497</v>
      </c>
      <c r="R674" s="27" t="s">
        <v>11123</v>
      </c>
      <c r="S674" s="27" t="s">
        <v>11124</v>
      </c>
      <c r="T674" s="41" t="s">
        <v>4394</v>
      </c>
      <c r="U674" t="s">
        <v>4569</v>
      </c>
      <c r="V674" s="3" t="s">
        <v>497</v>
      </c>
    </row>
    <row r="675" spans="1:22" ht="18" customHeight="1">
      <c r="A675" s="27">
        <v>3864</v>
      </c>
      <c r="B675" s="27">
        <v>3864</v>
      </c>
      <c r="C675" s="3">
        <v>41094</v>
      </c>
      <c r="D675" s="3">
        <v>41139</v>
      </c>
      <c r="E675" s="27" t="s">
        <v>1431</v>
      </c>
      <c r="F675" s="27" t="s">
        <v>1432</v>
      </c>
      <c r="G675" s="27" t="s">
        <v>1992</v>
      </c>
      <c r="H675" s="27" t="s">
        <v>6168</v>
      </c>
      <c r="I675" s="3">
        <v>41121</v>
      </c>
      <c r="J675" s="27" t="s">
        <v>5220</v>
      </c>
      <c r="K675" s="27" t="s">
        <v>5221</v>
      </c>
      <c r="L675" s="27">
        <v>37940000</v>
      </c>
      <c r="M675" s="27" t="s">
        <v>5222</v>
      </c>
      <c r="N675" s="27" t="s">
        <v>6169</v>
      </c>
      <c r="O675" s="27" t="s">
        <v>1468</v>
      </c>
      <c r="P675" s="3">
        <v>41123</v>
      </c>
      <c r="Q675" s="41" t="s">
        <v>497</v>
      </c>
      <c r="R675" s="27" t="s">
        <v>11125</v>
      </c>
      <c r="S675" s="27" t="s">
        <v>11126</v>
      </c>
      <c r="T675" s="41" t="s">
        <v>4394</v>
      </c>
      <c r="U675" t="s">
        <v>15603</v>
      </c>
      <c r="V675" s="3" t="s">
        <v>497</v>
      </c>
    </row>
    <row r="676" spans="1:22" ht="18" customHeight="1">
      <c r="A676" s="27">
        <v>3865</v>
      </c>
      <c r="B676" s="27">
        <v>3865</v>
      </c>
      <c r="C676" s="3">
        <v>41094</v>
      </c>
      <c r="D676" s="3">
        <v>41139</v>
      </c>
      <c r="E676" s="27" t="s">
        <v>1431</v>
      </c>
      <c r="F676" s="27" t="s">
        <v>1432</v>
      </c>
      <c r="G676" s="27" t="s">
        <v>1992</v>
      </c>
      <c r="H676" s="27" t="s">
        <v>6170</v>
      </c>
      <c r="I676" s="3">
        <v>41123</v>
      </c>
      <c r="J676" s="27" t="s">
        <v>5223</v>
      </c>
      <c r="K676" s="27" t="s">
        <v>5224</v>
      </c>
      <c r="L676" s="27">
        <v>37940000</v>
      </c>
      <c r="M676" s="27">
        <v>3535231089</v>
      </c>
      <c r="N676" s="27" t="s">
        <v>6171</v>
      </c>
      <c r="O676" s="27" t="s">
        <v>1468</v>
      </c>
      <c r="P676" s="3">
        <v>41123</v>
      </c>
      <c r="Q676" s="41" t="s">
        <v>497</v>
      </c>
      <c r="R676" s="27" t="s">
        <v>11127</v>
      </c>
      <c r="S676" s="27" t="s">
        <v>11128</v>
      </c>
      <c r="T676" s="41" t="s">
        <v>4394</v>
      </c>
      <c r="U676" t="s">
        <v>15604</v>
      </c>
      <c r="V676" s="3" t="s">
        <v>497</v>
      </c>
    </row>
    <row r="677" spans="1:22" ht="18" customHeight="1">
      <c r="A677" s="27">
        <v>3860</v>
      </c>
      <c r="B677" s="27">
        <v>3860</v>
      </c>
      <c r="C677" s="3">
        <v>41094</v>
      </c>
      <c r="D677" s="3">
        <v>41139</v>
      </c>
      <c r="E677" s="27" t="s">
        <v>1431</v>
      </c>
      <c r="F677" s="27" t="s">
        <v>1432</v>
      </c>
      <c r="G677" s="27" t="s">
        <v>1992</v>
      </c>
      <c r="H677" s="27" t="s">
        <v>6172</v>
      </c>
      <c r="I677" s="3">
        <v>41128</v>
      </c>
      <c r="J677" s="27" t="s">
        <v>5225</v>
      </c>
      <c r="K677" s="27" t="s">
        <v>5226</v>
      </c>
      <c r="L677" s="27">
        <v>37940000</v>
      </c>
      <c r="M677" s="27" t="s">
        <v>5227</v>
      </c>
      <c r="N677" s="27" t="s">
        <v>6280</v>
      </c>
      <c r="O677" s="27" t="s">
        <v>5316</v>
      </c>
      <c r="P677" s="3">
        <v>41128</v>
      </c>
      <c r="Q677" s="41" t="s">
        <v>497</v>
      </c>
      <c r="R677" s="27" t="s">
        <v>11129</v>
      </c>
      <c r="S677" s="27" t="s">
        <v>11130</v>
      </c>
      <c r="T677" s="41" t="s">
        <v>4394</v>
      </c>
      <c r="U677" t="s">
        <v>4589</v>
      </c>
      <c r="V677" s="3" t="s">
        <v>497</v>
      </c>
    </row>
    <row r="678" spans="1:22" ht="18" customHeight="1">
      <c r="A678" s="27">
        <v>3858</v>
      </c>
      <c r="B678" s="27">
        <v>3858</v>
      </c>
      <c r="C678" s="3">
        <v>41094</v>
      </c>
      <c r="D678" s="3">
        <v>41139</v>
      </c>
      <c r="E678" s="27" t="s">
        <v>1431</v>
      </c>
      <c r="F678" s="27" t="s">
        <v>1432</v>
      </c>
      <c r="G678" s="27" t="s">
        <v>1992</v>
      </c>
      <c r="H678" s="27" t="s">
        <v>6173</v>
      </c>
      <c r="I678" s="3">
        <v>41123</v>
      </c>
      <c r="J678" s="27" t="s">
        <v>5228</v>
      </c>
      <c r="K678" s="27" t="s">
        <v>5229</v>
      </c>
      <c r="L678" s="27">
        <v>37940000</v>
      </c>
      <c r="M678" s="27" t="s">
        <v>5230</v>
      </c>
      <c r="N678" s="27" t="s">
        <v>6174</v>
      </c>
      <c r="O678" s="27" t="s">
        <v>5316</v>
      </c>
      <c r="P678" s="3">
        <v>41124</v>
      </c>
      <c r="Q678" s="41" t="s">
        <v>497</v>
      </c>
      <c r="R678" s="27" t="s">
        <v>11131</v>
      </c>
      <c r="S678" s="27" t="s">
        <v>11132</v>
      </c>
      <c r="T678" s="41" t="s">
        <v>4394</v>
      </c>
      <c r="U678" s="27" t="s">
        <v>497</v>
      </c>
      <c r="V678" s="3" t="s">
        <v>497</v>
      </c>
    </row>
    <row r="679" spans="1:22" ht="18" customHeight="1">
      <c r="A679" s="27">
        <v>3859</v>
      </c>
      <c r="B679" s="27">
        <v>3859</v>
      </c>
      <c r="C679" s="3">
        <v>41094</v>
      </c>
      <c r="D679" s="3">
        <v>41139</v>
      </c>
      <c r="E679" s="27" t="s">
        <v>1431</v>
      </c>
      <c r="F679" s="27" t="s">
        <v>1432</v>
      </c>
      <c r="G679" s="27" t="s">
        <v>1992</v>
      </c>
      <c r="H679" s="27" t="s">
        <v>6175</v>
      </c>
      <c r="I679" s="3">
        <v>41124</v>
      </c>
      <c r="J679" s="27" t="s">
        <v>5231</v>
      </c>
      <c r="K679" s="27" t="s">
        <v>5232</v>
      </c>
      <c r="L679" s="27">
        <v>37940000</v>
      </c>
      <c r="M679" s="27" t="s">
        <v>5233</v>
      </c>
      <c r="N679" s="27" t="s">
        <v>6176</v>
      </c>
      <c r="O679" s="27" t="s">
        <v>6177</v>
      </c>
      <c r="P679" s="3">
        <v>41124</v>
      </c>
      <c r="Q679" s="41" t="s">
        <v>497</v>
      </c>
      <c r="R679" s="27" t="s">
        <v>11133</v>
      </c>
      <c r="S679" s="27" t="s">
        <v>11134</v>
      </c>
      <c r="T679" s="41" t="s">
        <v>4394</v>
      </c>
      <c r="U679" t="s">
        <v>15605</v>
      </c>
      <c r="V679" s="3" t="s">
        <v>497</v>
      </c>
    </row>
    <row r="680" spans="1:22" ht="18" customHeight="1">
      <c r="A680" s="27">
        <v>3857</v>
      </c>
      <c r="B680" s="27">
        <v>3857</v>
      </c>
      <c r="C680" s="3">
        <v>41094</v>
      </c>
      <c r="D680" s="3">
        <v>41139</v>
      </c>
      <c r="E680" s="27" t="s">
        <v>1431</v>
      </c>
      <c r="F680" s="27" t="s">
        <v>1432</v>
      </c>
      <c r="G680" s="27" t="s">
        <v>1992</v>
      </c>
      <c r="H680" s="27" t="s">
        <v>6281</v>
      </c>
      <c r="I680" s="3">
        <v>41129</v>
      </c>
      <c r="J680" s="27" t="s">
        <v>5234</v>
      </c>
      <c r="K680" s="27" t="s">
        <v>5235</v>
      </c>
      <c r="L680" s="27">
        <v>37940000</v>
      </c>
      <c r="M680" s="27" t="s">
        <v>5236</v>
      </c>
      <c r="N680" s="27" t="s">
        <v>6282</v>
      </c>
      <c r="O680" s="27" t="s">
        <v>5316</v>
      </c>
      <c r="P680" s="3">
        <v>41129</v>
      </c>
      <c r="Q680" s="41" t="s">
        <v>497</v>
      </c>
      <c r="R680" s="27" t="s">
        <v>11135</v>
      </c>
      <c r="S680" s="27" t="s">
        <v>11136</v>
      </c>
      <c r="T680" s="41" t="s">
        <v>4394</v>
      </c>
      <c r="U680" t="s">
        <v>5495</v>
      </c>
      <c r="V680" s="3" t="s">
        <v>497</v>
      </c>
    </row>
    <row r="681" spans="1:22" ht="18" customHeight="1">
      <c r="A681" s="27">
        <v>3861</v>
      </c>
      <c r="B681" s="27">
        <v>3861</v>
      </c>
      <c r="C681" s="3">
        <v>41094</v>
      </c>
      <c r="D681" s="3">
        <v>41139</v>
      </c>
      <c r="E681" s="27" t="s">
        <v>1431</v>
      </c>
      <c r="F681" s="27" t="s">
        <v>1432</v>
      </c>
      <c r="G681" s="27" t="s">
        <v>1992</v>
      </c>
      <c r="H681" s="27" t="s">
        <v>6449</v>
      </c>
      <c r="I681" s="3">
        <v>41131</v>
      </c>
      <c r="J681" s="27" t="s">
        <v>5237</v>
      </c>
      <c r="K681" s="27" t="s">
        <v>5237</v>
      </c>
      <c r="L681" s="27">
        <v>37940000</v>
      </c>
      <c r="M681" s="27" t="s">
        <v>5238</v>
      </c>
      <c r="N681" s="27" t="s">
        <v>6450</v>
      </c>
      <c r="O681" s="27" t="s">
        <v>5316</v>
      </c>
      <c r="P681" s="3">
        <v>41131</v>
      </c>
      <c r="Q681" s="41" t="s">
        <v>497</v>
      </c>
      <c r="R681" s="27" t="s">
        <v>11137</v>
      </c>
      <c r="S681" s="27" t="s">
        <v>11138</v>
      </c>
      <c r="T681" s="41" t="s">
        <v>4394</v>
      </c>
      <c r="U681" t="s">
        <v>5495</v>
      </c>
      <c r="V681" s="3" t="s">
        <v>497</v>
      </c>
    </row>
    <row r="682" spans="1:22" ht="18" customHeight="1">
      <c r="A682" s="27">
        <v>3870</v>
      </c>
      <c r="B682" s="27">
        <v>3870</v>
      </c>
      <c r="C682" s="3">
        <v>41094</v>
      </c>
      <c r="D682" s="3">
        <v>41139</v>
      </c>
      <c r="E682" s="27" t="s">
        <v>1431</v>
      </c>
      <c r="F682" s="27" t="s">
        <v>1432</v>
      </c>
      <c r="G682" s="27" t="s">
        <v>2618</v>
      </c>
      <c r="H682" s="27" t="s">
        <v>9789</v>
      </c>
      <c r="I682" s="3">
        <v>41148</v>
      </c>
      <c r="J682" s="27" t="s">
        <v>5239</v>
      </c>
      <c r="K682" s="27" t="s">
        <v>5240</v>
      </c>
      <c r="L682" s="27" t="s">
        <v>5241</v>
      </c>
      <c r="M682" s="27" t="s">
        <v>5242</v>
      </c>
      <c r="N682" s="27" t="s">
        <v>9790</v>
      </c>
      <c r="O682" s="27" t="s">
        <v>5739</v>
      </c>
      <c r="P682" s="3">
        <v>41234</v>
      </c>
      <c r="Q682" s="41" t="s">
        <v>497</v>
      </c>
      <c r="R682" s="27" t="s">
        <v>11139</v>
      </c>
      <c r="S682" s="27" t="s">
        <v>11140</v>
      </c>
      <c r="T682" s="41" t="s">
        <v>4394</v>
      </c>
      <c r="U682" t="s">
        <v>15479</v>
      </c>
      <c r="V682" s="3" t="s">
        <v>497</v>
      </c>
    </row>
    <row r="683" spans="1:22" ht="18" customHeight="1">
      <c r="A683" s="27">
        <v>3871</v>
      </c>
      <c r="B683" s="27">
        <v>3871</v>
      </c>
      <c r="C683" s="3">
        <v>41094</v>
      </c>
      <c r="D683" s="3">
        <v>41139</v>
      </c>
      <c r="E683" s="27" t="s">
        <v>1431</v>
      </c>
      <c r="F683" s="27" t="s">
        <v>1432</v>
      </c>
      <c r="G683" s="27" t="s">
        <v>2618</v>
      </c>
      <c r="H683" s="27" t="s">
        <v>9791</v>
      </c>
      <c r="I683" s="3">
        <v>41169</v>
      </c>
      <c r="J683" s="27" t="s">
        <v>5243</v>
      </c>
      <c r="K683" s="27" t="s">
        <v>5244</v>
      </c>
      <c r="L683" s="27" t="s">
        <v>5241</v>
      </c>
      <c r="M683" s="27" t="s">
        <v>5245</v>
      </c>
      <c r="N683" s="27" t="s">
        <v>9792</v>
      </c>
      <c r="O683" s="27" t="s">
        <v>6688</v>
      </c>
      <c r="P683" s="3">
        <v>41235</v>
      </c>
      <c r="Q683" s="41" t="s">
        <v>497</v>
      </c>
      <c r="R683" s="27" t="s">
        <v>11141</v>
      </c>
      <c r="S683" s="27" t="s">
        <v>11142</v>
      </c>
      <c r="T683" s="41" t="s">
        <v>15449</v>
      </c>
      <c r="U683" t="s">
        <v>15541</v>
      </c>
      <c r="V683" s="3" t="s">
        <v>497</v>
      </c>
    </row>
    <row r="684" spans="1:22" ht="18" customHeight="1">
      <c r="A684" s="27">
        <v>3872</v>
      </c>
      <c r="B684" s="27">
        <v>3872</v>
      </c>
      <c r="C684" s="3">
        <v>41094</v>
      </c>
      <c r="D684" s="3">
        <v>41291</v>
      </c>
      <c r="E684" s="27" t="s">
        <v>1431</v>
      </c>
      <c r="F684" s="27" t="s">
        <v>14682</v>
      </c>
      <c r="G684" s="27" t="s">
        <v>2630</v>
      </c>
      <c r="H684" s="27" t="s">
        <v>14683</v>
      </c>
      <c r="I684" s="3">
        <v>41236</v>
      </c>
      <c r="J684" s="27" t="s">
        <v>5246</v>
      </c>
      <c r="K684" s="27" t="s">
        <v>9379</v>
      </c>
      <c r="L684" s="27" t="s">
        <v>4910</v>
      </c>
      <c r="M684" s="27" t="s">
        <v>13286</v>
      </c>
      <c r="N684" s="27" t="s">
        <v>14684</v>
      </c>
      <c r="O684" s="27" t="s">
        <v>12560</v>
      </c>
      <c r="P684" s="27">
        <v>41291</v>
      </c>
      <c r="Q684" s="41" t="s">
        <v>14184</v>
      </c>
      <c r="R684" s="27" t="s">
        <v>14685</v>
      </c>
      <c r="S684" s="27" t="s">
        <v>11143</v>
      </c>
      <c r="T684" t="s">
        <v>4394</v>
      </c>
      <c r="U684" s="41" t="s">
        <v>15492</v>
      </c>
      <c r="V684" s="3" t="s">
        <v>497</v>
      </c>
    </row>
    <row r="685" spans="1:22" ht="18" customHeight="1">
      <c r="A685" s="27">
        <v>3873</v>
      </c>
      <c r="B685" s="27">
        <v>3873</v>
      </c>
      <c r="C685" s="3">
        <v>41094</v>
      </c>
      <c r="D685" s="3">
        <v>41139</v>
      </c>
      <c r="E685" s="27" t="s">
        <v>1431</v>
      </c>
      <c r="F685" s="27" t="s">
        <v>14682</v>
      </c>
      <c r="G685" s="27" t="s">
        <v>178</v>
      </c>
      <c r="H685" s="27" t="s">
        <v>15142</v>
      </c>
      <c r="I685" s="3">
        <v>41176</v>
      </c>
      <c r="J685" s="27" t="s">
        <v>5247</v>
      </c>
      <c r="K685" s="27" t="s">
        <v>7637</v>
      </c>
      <c r="L685" s="27" t="s">
        <v>5248</v>
      </c>
      <c r="M685" s="27" t="s">
        <v>5249</v>
      </c>
      <c r="N685" s="27" t="s">
        <v>15143</v>
      </c>
      <c r="O685" s="27" t="s">
        <v>5490</v>
      </c>
      <c r="P685" s="27">
        <v>41297</v>
      </c>
      <c r="Q685" s="41" t="s">
        <v>497</v>
      </c>
      <c r="R685" s="27" t="s">
        <v>15144</v>
      </c>
      <c r="S685" s="27" t="s">
        <v>11144</v>
      </c>
      <c r="T685" s="41" t="s">
        <v>15449</v>
      </c>
      <c r="U685" s="41" t="s">
        <v>15468</v>
      </c>
      <c r="V685" s="3" t="s">
        <v>497</v>
      </c>
    </row>
    <row r="686" spans="1:22" ht="18" customHeight="1">
      <c r="A686" s="27">
        <v>3875</v>
      </c>
      <c r="B686" s="27">
        <v>3875</v>
      </c>
      <c r="C686" s="3">
        <v>41094</v>
      </c>
      <c r="D686" s="3">
        <v>41139</v>
      </c>
      <c r="E686" s="27" t="s">
        <v>1431</v>
      </c>
      <c r="F686" s="27" t="s">
        <v>1432</v>
      </c>
      <c r="G686" s="27" t="s">
        <v>3198</v>
      </c>
      <c r="H686" s="27" t="s">
        <v>6283</v>
      </c>
      <c r="I686" s="3">
        <v>41128</v>
      </c>
      <c r="J686" s="27" t="s">
        <v>5250</v>
      </c>
      <c r="K686" s="27" t="s">
        <v>5251</v>
      </c>
      <c r="L686" s="27" t="s">
        <v>4955</v>
      </c>
      <c r="M686" s="27" t="s">
        <v>5252</v>
      </c>
      <c r="N686" s="27" t="s">
        <v>6284</v>
      </c>
      <c r="O686" s="27" t="s">
        <v>1560</v>
      </c>
      <c r="P686" s="3">
        <v>41128</v>
      </c>
      <c r="Q686" s="41" t="s">
        <v>497</v>
      </c>
      <c r="R686" s="27" t="s">
        <v>11145</v>
      </c>
      <c r="S686" s="27" t="s">
        <v>11146</v>
      </c>
      <c r="T686" s="41" t="s">
        <v>4394</v>
      </c>
      <c r="U686" t="s">
        <v>15474</v>
      </c>
      <c r="V686" s="3" t="s">
        <v>497</v>
      </c>
    </row>
    <row r="687" spans="1:22" ht="18" customHeight="1">
      <c r="A687" s="27">
        <v>3874</v>
      </c>
      <c r="B687" s="27">
        <v>3874</v>
      </c>
      <c r="C687" s="3">
        <v>41094</v>
      </c>
      <c r="D687" s="3">
        <v>41139</v>
      </c>
      <c r="E687" s="27" t="s">
        <v>1431</v>
      </c>
      <c r="F687" s="27" t="s">
        <v>1432</v>
      </c>
      <c r="G687" s="27" t="s">
        <v>3198</v>
      </c>
      <c r="H687" s="27" t="s">
        <v>6178</v>
      </c>
      <c r="I687" s="3">
        <v>41124</v>
      </c>
      <c r="J687" s="27" t="s">
        <v>5253</v>
      </c>
      <c r="K687" s="27" t="s">
        <v>5254</v>
      </c>
      <c r="L687" s="27">
        <v>36212000</v>
      </c>
      <c r="M687" s="27" t="s">
        <v>5255</v>
      </c>
      <c r="N687" s="27" t="s">
        <v>6179</v>
      </c>
      <c r="O687" s="27" t="s">
        <v>1846</v>
      </c>
      <c r="P687" s="3">
        <v>41124</v>
      </c>
      <c r="Q687" s="41" t="s">
        <v>497</v>
      </c>
      <c r="R687" s="27" t="s">
        <v>11147</v>
      </c>
      <c r="S687" s="27" t="s">
        <v>11148</v>
      </c>
      <c r="T687" s="41" t="s">
        <v>4394</v>
      </c>
      <c r="U687" t="s">
        <v>15606</v>
      </c>
      <c r="V687" s="3" t="s">
        <v>497</v>
      </c>
    </row>
    <row r="688" spans="1:22" ht="18" customHeight="1">
      <c r="A688" s="27">
        <v>3876</v>
      </c>
      <c r="B688" s="27">
        <v>3876</v>
      </c>
      <c r="C688" s="3">
        <v>41094</v>
      </c>
      <c r="D688" s="3">
        <v>41139</v>
      </c>
      <c r="E688" s="27" t="s">
        <v>1431</v>
      </c>
      <c r="F688" s="27" t="s">
        <v>1432</v>
      </c>
      <c r="G688" s="27" t="s">
        <v>1001</v>
      </c>
      <c r="H688" s="27" t="s">
        <v>6285</v>
      </c>
      <c r="I688" s="3">
        <v>41129</v>
      </c>
      <c r="J688" s="27" t="s">
        <v>5256</v>
      </c>
      <c r="K688" s="27" t="s">
        <v>5257</v>
      </c>
      <c r="L688" s="27" t="s">
        <v>4756</v>
      </c>
      <c r="M688" s="27" t="s">
        <v>5258</v>
      </c>
      <c r="N688" s="27" t="s">
        <v>6451</v>
      </c>
      <c r="O688" s="27" t="s">
        <v>5564</v>
      </c>
      <c r="P688" s="3">
        <v>41130</v>
      </c>
      <c r="Q688" s="41" t="s">
        <v>497</v>
      </c>
      <c r="R688" s="27" t="s">
        <v>11149</v>
      </c>
      <c r="S688" s="27" t="s">
        <v>11150</v>
      </c>
      <c r="T688" s="41" t="s">
        <v>4394</v>
      </c>
      <c r="U688" s="27" t="s">
        <v>497</v>
      </c>
      <c r="V688" s="3" t="s">
        <v>497</v>
      </c>
    </row>
    <row r="689" spans="1:22" ht="18" customHeight="1">
      <c r="A689" s="27">
        <v>3877</v>
      </c>
      <c r="B689" s="27">
        <v>3877</v>
      </c>
      <c r="C689" s="3">
        <v>41094</v>
      </c>
      <c r="D689" s="3">
        <v>41152</v>
      </c>
      <c r="E689" s="27" t="s">
        <v>1431</v>
      </c>
      <c r="F689" s="27" t="s">
        <v>1432</v>
      </c>
      <c r="G689" s="27" t="s">
        <v>5167</v>
      </c>
      <c r="H689" s="27" t="s">
        <v>6006</v>
      </c>
      <c r="I689" s="3">
        <v>41121</v>
      </c>
      <c r="J689" s="27" t="s">
        <v>5259</v>
      </c>
      <c r="K689" s="27" t="s">
        <v>5721</v>
      </c>
      <c r="L689" s="27" t="s">
        <v>5622</v>
      </c>
      <c r="M689" s="27" t="s">
        <v>5260</v>
      </c>
      <c r="N689" s="27" t="s">
        <v>6180</v>
      </c>
      <c r="O689" s="27" t="s">
        <v>6181</v>
      </c>
      <c r="P689" s="3">
        <v>41122</v>
      </c>
      <c r="Q689" s="41" t="s">
        <v>497</v>
      </c>
      <c r="R689" s="27" t="s">
        <v>11151</v>
      </c>
      <c r="S689" s="27" t="s">
        <v>11152</v>
      </c>
      <c r="T689" s="41" t="s">
        <v>4394</v>
      </c>
      <c r="U689" t="s">
        <v>15453</v>
      </c>
      <c r="V689" s="3" t="s">
        <v>497</v>
      </c>
    </row>
    <row r="690" spans="1:22" ht="18" customHeight="1">
      <c r="A690" s="27">
        <v>3887</v>
      </c>
      <c r="B690" s="27">
        <v>3887</v>
      </c>
      <c r="C690" s="3">
        <v>41094</v>
      </c>
      <c r="D690" s="3">
        <v>41184</v>
      </c>
      <c r="E690" s="27" t="s">
        <v>1431</v>
      </c>
      <c r="F690" s="27" t="s">
        <v>1432</v>
      </c>
      <c r="G690" s="27" t="s">
        <v>5168</v>
      </c>
      <c r="H690" s="27" t="s">
        <v>7868</v>
      </c>
      <c r="I690" s="3">
        <v>41170</v>
      </c>
      <c r="J690" s="27" t="s">
        <v>5261</v>
      </c>
      <c r="K690" s="27" t="s">
        <v>5262</v>
      </c>
      <c r="L690" s="27" t="s">
        <v>5263</v>
      </c>
      <c r="M690" s="27" t="s">
        <v>5264</v>
      </c>
      <c r="N690" s="27" t="s">
        <v>7869</v>
      </c>
      <c r="O690" s="27" t="s">
        <v>6071</v>
      </c>
      <c r="P690" s="3">
        <v>41171</v>
      </c>
      <c r="Q690" s="41" t="s">
        <v>7312</v>
      </c>
      <c r="R690" s="27" t="s">
        <v>11153</v>
      </c>
      <c r="S690" s="27" t="s">
        <v>11154</v>
      </c>
      <c r="T690" t="s">
        <v>4394</v>
      </c>
      <c r="U690" s="27" t="s">
        <v>497</v>
      </c>
      <c r="V690" s="3" t="s">
        <v>497</v>
      </c>
    </row>
    <row r="691" spans="1:22" ht="18" customHeight="1">
      <c r="A691" s="27">
        <v>3886</v>
      </c>
      <c r="B691" s="27">
        <v>3886</v>
      </c>
      <c r="C691" s="3">
        <v>41094</v>
      </c>
      <c r="D691" s="3">
        <v>41139</v>
      </c>
      <c r="E691" s="27" t="s">
        <v>1431</v>
      </c>
      <c r="F691" s="27" t="s">
        <v>1432</v>
      </c>
      <c r="G691" s="27" t="s">
        <v>5169</v>
      </c>
      <c r="H691" s="27" t="s">
        <v>9982</v>
      </c>
      <c r="I691" s="3">
        <v>41169</v>
      </c>
      <c r="J691" s="27" t="s">
        <v>5265</v>
      </c>
      <c r="K691" s="27" t="s">
        <v>5266</v>
      </c>
      <c r="L691" s="27" t="s">
        <v>5267</v>
      </c>
      <c r="M691" s="27" t="s">
        <v>5268</v>
      </c>
      <c r="N691" s="27" t="s">
        <v>11155</v>
      </c>
      <c r="O691" s="27" t="s">
        <v>9815</v>
      </c>
      <c r="P691" s="3">
        <v>41242</v>
      </c>
      <c r="Q691" s="41" t="s">
        <v>497</v>
      </c>
      <c r="R691" s="27" t="s">
        <v>11156</v>
      </c>
      <c r="S691" s="27" t="s">
        <v>11157</v>
      </c>
      <c r="T691" s="41" t="s">
        <v>4394</v>
      </c>
      <c r="U691" t="s">
        <v>5495</v>
      </c>
      <c r="V691" s="3" t="s">
        <v>497</v>
      </c>
    </row>
    <row r="692" spans="1:22" ht="18" customHeight="1">
      <c r="A692" s="27">
        <v>3885</v>
      </c>
      <c r="B692" s="27">
        <v>3885</v>
      </c>
      <c r="C692" s="3">
        <v>41094</v>
      </c>
      <c r="D692" s="3">
        <v>41153</v>
      </c>
      <c r="E692" s="27" t="s">
        <v>1431</v>
      </c>
      <c r="F692" s="27" t="s">
        <v>1432</v>
      </c>
      <c r="G692" s="27" t="s">
        <v>1857</v>
      </c>
      <c r="H692" s="27" t="s">
        <v>8316</v>
      </c>
      <c r="I692" s="3">
        <v>41166</v>
      </c>
      <c r="J692" s="27" t="s">
        <v>15344</v>
      </c>
      <c r="K692" s="27" t="s">
        <v>6990</v>
      </c>
      <c r="L692" s="27" t="s">
        <v>4736</v>
      </c>
      <c r="M692" s="27" t="s">
        <v>5269</v>
      </c>
      <c r="N692" s="27" t="s">
        <v>8317</v>
      </c>
      <c r="O692" s="27" t="s">
        <v>8318</v>
      </c>
      <c r="P692" s="3">
        <v>41187</v>
      </c>
      <c r="Q692" s="41" t="s">
        <v>6991</v>
      </c>
      <c r="R692" s="27" t="s">
        <v>11158</v>
      </c>
      <c r="S692" s="27" t="s">
        <v>11159</v>
      </c>
      <c r="T692" t="s">
        <v>4394</v>
      </c>
      <c r="U692" t="s">
        <v>4443</v>
      </c>
      <c r="V692" s="3" t="s">
        <v>497</v>
      </c>
    </row>
    <row r="693" spans="1:22" ht="18" customHeight="1">
      <c r="A693" s="27">
        <v>3884</v>
      </c>
      <c r="B693" s="27">
        <v>3884</v>
      </c>
      <c r="C693" s="3">
        <v>41094</v>
      </c>
      <c r="D693" s="3">
        <v>41179</v>
      </c>
      <c r="E693" s="27" t="s">
        <v>1431</v>
      </c>
      <c r="F693" s="27" t="s">
        <v>1432</v>
      </c>
      <c r="G693" s="27" t="s">
        <v>5170</v>
      </c>
      <c r="H693" s="27" t="s">
        <v>9726</v>
      </c>
      <c r="I693" s="3">
        <v>41164</v>
      </c>
      <c r="J693" s="27" t="s">
        <v>5270</v>
      </c>
      <c r="K693" s="27" t="s">
        <v>5271</v>
      </c>
      <c r="L693" s="27" t="s">
        <v>5272</v>
      </c>
      <c r="M693" s="27" t="s">
        <v>6992</v>
      </c>
      <c r="N693" s="27" t="s">
        <v>9727</v>
      </c>
      <c r="O693" s="27" t="s">
        <v>9718</v>
      </c>
      <c r="P693" s="3">
        <v>41227</v>
      </c>
      <c r="Q693" s="41" t="s">
        <v>6993</v>
      </c>
      <c r="R693" s="27" t="s">
        <v>11160</v>
      </c>
      <c r="S693" s="27" t="s">
        <v>11161</v>
      </c>
      <c r="T693" t="s">
        <v>4394</v>
      </c>
      <c r="U693" t="s">
        <v>15589</v>
      </c>
      <c r="V693" s="3" t="s">
        <v>497</v>
      </c>
    </row>
    <row r="694" spans="1:22" ht="18" customHeight="1">
      <c r="A694" s="27">
        <v>3883</v>
      </c>
      <c r="B694" s="27">
        <v>3883</v>
      </c>
      <c r="C694" s="3">
        <v>41094</v>
      </c>
      <c r="D694" s="3">
        <v>41139</v>
      </c>
      <c r="E694" s="27" t="s">
        <v>1431</v>
      </c>
      <c r="F694" s="27" t="s">
        <v>1432</v>
      </c>
      <c r="G694" s="27" t="s">
        <v>5171</v>
      </c>
      <c r="H694" s="27" t="s">
        <v>5815</v>
      </c>
      <c r="I694" s="3">
        <v>41117</v>
      </c>
      <c r="J694" s="27" t="s">
        <v>5273</v>
      </c>
      <c r="K694" s="27" t="s">
        <v>5274</v>
      </c>
      <c r="L694" s="27">
        <v>35540000</v>
      </c>
      <c r="M694" s="27" t="s">
        <v>5275</v>
      </c>
      <c r="N694" s="27" t="s">
        <v>5816</v>
      </c>
      <c r="O694" s="27" t="s">
        <v>1449</v>
      </c>
      <c r="P694" s="3">
        <v>41120</v>
      </c>
      <c r="Q694" s="41" t="s">
        <v>497</v>
      </c>
      <c r="R694" s="27" t="s">
        <v>11162</v>
      </c>
      <c r="S694" s="27" t="s">
        <v>11163</v>
      </c>
      <c r="T694" s="41" t="s">
        <v>4394</v>
      </c>
      <c r="U694" t="s">
        <v>3776</v>
      </c>
      <c r="V694" s="3" t="s">
        <v>497</v>
      </c>
    </row>
    <row r="695" spans="1:22" ht="18" customHeight="1">
      <c r="A695" s="27">
        <v>3882</v>
      </c>
      <c r="B695" s="27">
        <v>3882</v>
      </c>
      <c r="C695" s="3">
        <v>41094</v>
      </c>
      <c r="D695" s="3">
        <v>41139</v>
      </c>
      <c r="E695" s="27" t="s">
        <v>1431</v>
      </c>
      <c r="F695" s="27" t="s">
        <v>1432</v>
      </c>
      <c r="G695" s="27" t="s">
        <v>5172</v>
      </c>
      <c r="H695" s="27" t="s">
        <v>8627</v>
      </c>
      <c r="I695" s="3">
        <v>41163</v>
      </c>
      <c r="J695" s="27" t="s">
        <v>5276</v>
      </c>
      <c r="K695" s="27" t="s">
        <v>5277</v>
      </c>
      <c r="L695" s="27">
        <v>37958000</v>
      </c>
      <c r="M695" s="27" t="s">
        <v>5278</v>
      </c>
      <c r="N695" s="27" t="s">
        <v>8757</v>
      </c>
      <c r="O695" s="27" t="s">
        <v>8344</v>
      </c>
      <c r="P695" s="3">
        <v>41187</v>
      </c>
      <c r="Q695" s="41" t="s">
        <v>497</v>
      </c>
      <c r="R695" s="27" t="s">
        <v>11164</v>
      </c>
      <c r="S695" s="27" t="s">
        <v>11165</v>
      </c>
      <c r="T695" s="41" t="s">
        <v>4394</v>
      </c>
      <c r="U695" t="s">
        <v>3740</v>
      </c>
      <c r="V695" s="3" t="s">
        <v>497</v>
      </c>
    </row>
    <row r="696" spans="1:22" ht="18" customHeight="1">
      <c r="A696" s="27">
        <v>3881</v>
      </c>
      <c r="B696" s="27">
        <v>3881</v>
      </c>
      <c r="C696" s="3">
        <v>41094</v>
      </c>
      <c r="D696" s="3">
        <v>41139</v>
      </c>
      <c r="E696" s="27" t="s">
        <v>1431</v>
      </c>
      <c r="F696" s="27" t="s">
        <v>1432</v>
      </c>
      <c r="G696" s="27" t="s">
        <v>5173</v>
      </c>
      <c r="H696" s="27" t="s">
        <v>6452</v>
      </c>
      <c r="I696" s="3">
        <v>41131</v>
      </c>
      <c r="J696" s="27" t="s">
        <v>5279</v>
      </c>
      <c r="K696" s="27" t="s">
        <v>5280</v>
      </c>
      <c r="L696" s="27" t="s">
        <v>5281</v>
      </c>
      <c r="M696" s="27" t="s">
        <v>5282</v>
      </c>
      <c r="N696" s="27" t="s">
        <v>6453</v>
      </c>
      <c r="O696" s="27" t="s">
        <v>497</v>
      </c>
      <c r="P696" s="3">
        <v>41134</v>
      </c>
      <c r="Q696" s="41" t="s">
        <v>497</v>
      </c>
      <c r="R696" s="27" t="s">
        <v>11166</v>
      </c>
      <c r="S696" s="27" t="s">
        <v>11167</v>
      </c>
      <c r="T696" s="41" t="s">
        <v>4394</v>
      </c>
      <c r="U696" t="s">
        <v>15607</v>
      </c>
      <c r="V696" s="3" t="s">
        <v>497</v>
      </c>
    </row>
    <row r="697" spans="1:22" ht="18" customHeight="1">
      <c r="A697" s="27">
        <v>3880</v>
      </c>
      <c r="B697" s="27">
        <v>3880</v>
      </c>
      <c r="C697" s="3">
        <v>41094</v>
      </c>
      <c r="D697" s="3">
        <v>41139</v>
      </c>
      <c r="E697" s="27" t="s">
        <v>1431</v>
      </c>
      <c r="F697" s="27" t="s">
        <v>1432</v>
      </c>
      <c r="G697" s="27" t="s">
        <v>5174</v>
      </c>
      <c r="H697" s="27" t="s">
        <v>13692</v>
      </c>
      <c r="I697" s="3">
        <v>41163</v>
      </c>
      <c r="J697" s="27" t="s">
        <v>5283</v>
      </c>
      <c r="K697" s="27" t="s">
        <v>5284</v>
      </c>
      <c r="L697" s="27" t="s">
        <v>5285</v>
      </c>
      <c r="M697" s="27" t="s">
        <v>5286</v>
      </c>
      <c r="N697" s="27" t="s">
        <v>13693</v>
      </c>
      <c r="O697" s="27" t="s">
        <v>12372</v>
      </c>
      <c r="P697" s="3">
        <v>41263</v>
      </c>
      <c r="Q697" s="41" t="s">
        <v>497</v>
      </c>
      <c r="R697" s="27" t="s">
        <v>13694</v>
      </c>
      <c r="S697" s="27" t="s">
        <v>11168</v>
      </c>
      <c r="T697" s="41" t="s">
        <v>15449</v>
      </c>
      <c r="U697" s="41" t="s">
        <v>15468</v>
      </c>
      <c r="V697" s="3" t="s">
        <v>497</v>
      </c>
    </row>
    <row r="698" spans="1:22" ht="18" customHeight="1">
      <c r="A698" s="27">
        <v>3879</v>
      </c>
      <c r="B698" s="27">
        <v>3879</v>
      </c>
      <c r="C698" s="3">
        <v>41094</v>
      </c>
      <c r="D698" s="3">
        <v>41139</v>
      </c>
      <c r="E698" s="27" t="s">
        <v>1440</v>
      </c>
      <c r="F698" s="27" t="s">
        <v>1432</v>
      </c>
      <c r="G698" s="27" t="s">
        <v>5175</v>
      </c>
      <c r="H698" s="27" t="s">
        <v>497</v>
      </c>
      <c r="I698" s="27" t="s">
        <v>497</v>
      </c>
      <c r="J698" s="27" t="s">
        <v>5287</v>
      </c>
      <c r="K698" s="27" t="s">
        <v>5288</v>
      </c>
      <c r="L698" s="27" t="s">
        <v>5623</v>
      </c>
      <c r="M698" s="27" t="s">
        <v>5289</v>
      </c>
      <c r="N698" s="27" t="s">
        <v>497</v>
      </c>
      <c r="O698" s="27" t="s">
        <v>497</v>
      </c>
      <c r="P698" s="27" t="s">
        <v>497</v>
      </c>
      <c r="Q698" s="27" t="s">
        <v>5624</v>
      </c>
      <c r="R698" s="27" t="s">
        <v>497</v>
      </c>
      <c r="S698" s="27" t="s">
        <v>11169</v>
      </c>
      <c r="T698" t="s">
        <v>15449</v>
      </c>
      <c r="U698" s="41" t="s">
        <v>497</v>
      </c>
      <c r="V698" s="3" t="s">
        <v>497</v>
      </c>
    </row>
    <row r="699" spans="1:22" ht="18" customHeight="1">
      <c r="A699" s="27">
        <v>3889</v>
      </c>
      <c r="B699" s="27">
        <v>3889</v>
      </c>
      <c r="C699" s="3">
        <v>41099</v>
      </c>
      <c r="D699" s="3">
        <v>41144</v>
      </c>
      <c r="E699" s="27" t="s">
        <v>1431</v>
      </c>
      <c r="F699" s="27" t="s">
        <v>1432</v>
      </c>
      <c r="G699" s="27" t="s">
        <v>167</v>
      </c>
      <c r="H699" s="27" t="s">
        <v>8758</v>
      </c>
      <c r="I699" s="3">
        <v>41180</v>
      </c>
      <c r="J699" s="27" t="s">
        <v>5416</v>
      </c>
      <c r="K699" s="27" t="s">
        <v>5417</v>
      </c>
      <c r="L699" s="27" t="s">
        <v>5418</v>
      </c>
      <c r="M699" s="27">
        <v>3232238931</v>
      </c>
      <c r="N699" s="27" t="s">
        <v>8759</v>
      </c>
      <c r="O699" s="27" t="s">
        <v>683</v>
      </c>
      <c r="P699" s="3">
        <v>41191</v>
      </c>
      <c r="Q699" s="41" t="s">
        <v>497</v>
      </c>
      <c r="R699" s="27" t="s">
        <v>11170</v>
      </c>
      <c r="S699" s="27" t="s">
        <v>11171</v>
      </c>
      <c r="T699" s="41" t="s">
        <v>4394</v>
      </c>
      <c r="U699" s="27" t="s">
        <v>497</v>
      </c>
      <c r="V699" s="3" t="s">
        <v>497</v>
      </c>
    </row>
    <row r="700" spans="1:22" ht="18" customHeight="1">
      <c r="A700" s="27">
        <v>3927</v>
      </c>
      <c r="B700" s="27">
        <v>3927</v>
      </c>
      <c r="C700" s="3">
        <v>41103</v>
      </c>
      <c r="D700" s="3">
        <v>41148</v>
      </c>
      <c r="E700" s="27" t="s">
        <v>1431</v>
      </c>
      <c r="F700" s="27" t="s">
        <v>1432</v>
      </c>
      <c r="G700" s="27" t="s">
        <v>172</v>
      </c>
      <c r="H700" s="27" t="s">
        <v>5765</v>
      </c>
      <c r="I700" s="3">
        <v>41152</v>
      </c>
      <c r="J700" s="27" t="s">
        <v>5419</v>
      </c>
      <c r="K700" s="27" t="s">
        <v>5420</v>
      </c>
      <c r="L700" s="27" t="s">
        <v>4605</v>
      </c>
      <c r="M700" s="27" t="s">
        <v>5421</v>
      </c>
      <c r="N700" s="27" t="s">
        <v>5817</v>
      </c>
      <c r="O700" s="27" t="s">
        <v>5798</v>
      </c>
      <c r="P700" s="3">
        <v>41117</v>
      </c>
      <c r="Q700" s="41" t="s">
        <v>497</v>
      </c>
      <c r="R700" s="27" t="s">
        <v>11172</v>
      </c>
      <c r="S700" s="27" t="s">
        <v>11173</v>
      </c>
      <c r="T700" s="41" t="s">
        <v>4394</v>
      </c>
      <c r="U700" s="27" t="s">
        <v>497</v>
      </c>
      <c r="V700" s="3" t="s">
        <v>497</v>
      </c>
    </row>
    <row r="701" spans="1:22" ht="18" customHeight="1">
      <c r="A701" s="27">
        <v>3936</v>
      </c>
      <c r="B701" s="27">
        <v>3936</v>
      </c>
      <c r="C701" s="3">
        <v>41103</v>
      </c>
      <c r="D701" s="3">
        <v>41148</v>
      </c>
      <c r="E701" s="27" t="s">
        <v>1431</v>
      </c>
      <c r="F701" s="27" t="s">
        <v>1432</v>
      </c>
      <c r="G701" s="27" t="s">
        <v>172</v>
      </c>
      <c r="H701" s="27" t="s">
        <v>6631</v>
      </c>
      <c r="I701" s="3">
        <v>41143</v>
      </c>
      <c r="J701" s="27" t="s">
        <v>5419</v>
      </c>
      <c r="K701" s="27" t="s">
        <v>5422</v>
      </c>
      <c r="L701" s="27" t="s">
        <v>4605</v>
      </c>
      <c r="M701" s="27" t="s">
        <v>5423</v>
      </c>
      <c r="N701" s="27" t="s">
        <v>6632</v>
      </c>
      <c r="O701" s="27" t="s">
        <v>6596</v>
      </c>
      <c r="P701" s="3">
        <v>41135</v>
      </c>
      <c r="Q701" s="41" t="s">
        <v>497</v>
      </c>
      <c r="R701" s="27" t="s">
        <v>11174</v>
      </c>
      <c r="S701" s="27" t="s">
        <v>11175</v>
      </c>
      <c r="T701" s="41" t="s">
        <v>4394</v>
      </c>
      <c r="U701" s="27" t="s">
        <v>497</v>
      </c>
      <c r="V701" s="3" t="s">
        <v>497</v>
      </c>
    </row>
    <row r="702" spans="1:22" ht="18" customHeight="1">
      <c r="A702" s="27">
        <v>3933</v>
      </c>
      <c r="B702" s="27">
        <v>3933</v>
      </c>
      <c r="C702" s="3">
        <v>41103</v>
      </c>
      <c r="D702" s="3">
        <v>41148</v>
      </c>
      <c r="E702" s="27" t="s">
        <v>1431</v>
      </c>
      <c r="F702" s="27" t="s">
        <v>1432</v>
      </c>
      <c r="G702" s="27" t="s">
        <v>172</v>
      </c>
      <c r="H702" s="27" t="s">
        <v>6724</v>
      </c>
      <c r="I702" s="3">
        <v>41138</v>
      </c>
      <c r="J702" s="27" t="s">
        <v>5419</v>
      </c>
      <c r="K702" s="27" t="s">
        <v>15822</v>
      </c>
      <c r="L702" s="27" t="s">
        <v>4605</v>
      </c>
      <c r="M702" s="27" t="s">
        <v>5424</v>
      </c>
      <c r="N702" s="27" t="s">
        <v>6725</v>
      </c>
      <c r="O702" s="27" t="s">
        <v>6076</v>
      </c>
      <c r="P702" s="3">
        <v>41141</v>
      </c>
      <c r="Q702" s="41" t="s">
        <v>497</v>
      </c>
      <c r="R702" s="27" t="s">
        <v>11176</v>
      </c>
      <c r="S702" s="27" t="s">
        <v>11177</v>
      </c>
      <c r="T702" s="41" t="s">
        <v>4394</v>
      </c>
      <c r="U702" t="s">
        <v>15472</v>
      </c>
      <c r="V702" s="3" t="s">
        <v>497</v>
      </c>
    </row>
    <row r="703" spans="1:22" ht="18" customHeight="1">
      <c r="A703" s="27">
        <v>3938</v>
      </c>
      <c r="B703" s="27">
        <v>3938</v>
      </c>
      <c r="C703" s="3">
        <v>41103</v>
      </c>
      <c r="D703" s="3">
        <v>41148</v>
      </c>
      <c r="E703" s="27" t="s">
        <v>1431</v>
      </c>
      <c r="F703" s="27" t="s">
        <v>1432</v>
      </c>
      <c r="G703" s="27" t="s">
        <v>172</v>
      </c>
      <c r="H703" s="27" t="s">
        <v>6726</v>
      </c>
      <c r="I703" s="3">
        <v>41137</v>
      </c>
      <c r="J703" s="27" t="s">
        <v>5419</v>
      </c>
      <c r="K703" s="27" t="s">
        <v>5425</v>
      </c>
      <c r="L703" s="27" t="s">
        <v>4605</v>
      </c>
      <c r="M703" s="27" t="s">
        <v>5426</v>
      </c>
      <c r="N703" s="27" t="s">
        <v>6727</v>
      </c>
      <c r="O703" s="27" t="s">
        <v>6076</v>
      </c>
      <c r="P703" s="3">
        <v>41137</v>
      </c>
      <c r="Q703" s="41" t="s">
        <v>497</v>
      </c>
      <c r="R703" s="27" t="s">
        <v>11178</v>
      </c>
      <c r="S703" s="27" t="s">
        <v>11179</v>
      </c>
      <c r="T703" s="41" t="s">
        <v>4394</v>
      </c>
      <c r="U703" t="s">
        <v>5495</v>
      </c>
      <c r="V703" s="3" t="s">
        <v>497</v>
      </c>
    </row>
    <row r="704" spans="1:22" ht="18" customHeight="1">
      <c r="A704" s="27">
        <v>3937</v>
      </c>
      <c r="B704" s="27">
        <v>3937</v>
      </c>
      <c r="C704" s="3">
        <v>41103</v>
      </c>
      <c r="D704" s="3">
        <v>41148</v>
      </c>
      <c r="E704" s="27" t="s">
        <v>1431</v>
      </c>
      <c r="F704" s="27" t="s">
        <v>1432</v>
      </c>
      <c r="G704" s="27" t="s">
        <v>172</v>
      </c>
      <c r="H704" s="27" t="s">
        <v>6007</v>
      </c>
      <c r="I704" s="3">
        <v>41121</v>
      </c>
      <c r="J704" s="27" t="s">
        <v>5419</v>
      </c>
      <c r="K704" s="27" t="s">
        <v>5427</v>
      </c>
      <c r="L704" s="27" t="s">
        <v>4605</v>
      </c>
      <c r="M704" s="27" t="s">
        <v>5428</v>
      </c>
      <c r="N704" s="27" t="s">
        <v>6182</v>
      </c>
      <c r="O704" s="27" t="s">
        <v>6072</v>
      </c>
      <c r="P704" s="3">
        <v>41122</v>
      </c>
      <c r="Q704" s="41" t="s">
        <v>497</v>
      </c>
      <c r="R704" s="27" t="s">
        <v>11180</v>
      </c>
      <c r="S704" s="27" t="s">
        <v>11181</v>
      </c>
      <c r="T704" s="41" t="s">
        <v>4394</v>
      </c>
      <c r="U704" t="s">
        <v>15453</v>
      </c>
      <c r="V704" s="3" t="s">
        <v>497</v>
      </c>
    </row>
    <row r="705" spans="1:22" ht="18" customHeight="1">
      <c r="A705" s="27">
        <v>3935</v>
      </c>
      <c r="B705" s="27">
        <v>3935</v>
      </c>
      <c r="C705" s="3">
        <v>41103</v>
      </c>
      <c r="D705" s="3">
        <v>41148</v>
      </c>
      <c r="E705" s="27" t="s">
        <v>1431</v>
      </c>
      <c r="F705" s="27" t="s">
        <v>1432</v>
      </c>
      <c r="G705" s="27" t="s">
        <v>172</v>
      </c>
      <c r="H705" s="27" t="s">
        <v>6633</v>
      </c>
      <c r="I705" s="3">
        <v>41135</v>
      </c>
      <c r="J705" s="27" t="s">
        <v>5419</v>
      </c>
      <c r="K705" s="27" t="s">
        <v>5429</v>
      </c>
      <c r="L705" s="27" t="s">
        <v>4605</v>
      </c>
      <c r="M705" s="27" t="s">
        <v>5430</v>
      </c>
      <c r="N705" s="27" t="s">
        <v>6634</v>
      </c>
      <c r="O705" s="27" t="s">
        <v>6610</v>
      </c>
      <c r="P705" s="3">
        <v>41137</v>
      </c>
      <c r="Q705" s="41" t="s">
        <v>497</v>
      </c>
      <c r="R705" s="27" t="s">
        <v>11182</v>
      </c>
      <c r="S705" s="27" t="s">
        <v>11183</v>
      </c>
      <c r="T705" s="41" t="s">
        <v>4394</v>
      </c>
      <c r="U705" t="s">
        <v>4589</v>
      </c>
      <c r="V705" s="3" t="s">
        <v>497</v>
      </c>
    </row>
    <row r="706" spans="1:22" ht="18" customHeight="1">
      <c r="A706" s="27">
        <v>3934</v>
      </c>
      <c r="B706" s="27">
        <v>3934</v>
      </c>
      <c r="C706" s="3">
        <v>41103</v>
      </c>
      <c r="D706" s="3">
        <v>41148</v>
      </c>
      <c r="E706" s="27" t="s">
        <v>1431</v>
      </c>
      <c r="F706" s="27" t="s">
        <v>1432</v>
      </c>
      <c r="G706" s="27" t="s">
        <v>172</v>
      </c>
      <c r="H706" s="27" t="s">
        <v>6728</v>
      </c>
      <c r="I706" s="3">
        <v>41138</v>
      </c>
      <c r="J706" s="27" t="s">
        <v>5419</v>
      </c>
      <c r="K706" s="27" t="s">
        <v>15823</v>
      </c>
      <c r="L706" s="27" t="s">
        <v>4605</v>
      </c>
      <c r="M706" s="27" t="s">
        <v>5431</v>
      </c>
      <c r="N706" s="27" t="s">
        <v>6729</v>
      </c>
      <c r="O706" s="27" t="s">
        <v>6076</v>
      </c>
      <c r="P706" s="3">
        <v>41142</v>
      </c>
      <c r="Q706" s="41" t="s">
        <v>497</v>
      </c>
      <c r="R706" s="27" t="s">
        <v>11184</v>
      </c>
      <c r="S706" s="27" t="s">
        <v>11185</v>
      </c>
      <c r="T706" s="41" t="s">
        <v>4394</v>
      </c>
      <c r="U706" t="s">
        <v>5495</v>
      </c>
      <c r="V706" s="3" t="s">
        <v>497</v>
      </c>
    </row>
    <row r="707" spans="1:22" ht="18" customHeight="1">
      <c r="A707" s="27">
        <v>3932</v>
      </c>
      <c r="B707" s="27">
        <v>3932</v>
      </c>
      <c r="C707" s="3">
        <v>41103</v>
      </c>
      <c r="D707" s="3">
        <v>41148</v>
      </c>
      <c r="E707" s="27" t="s">
        <v>1431</v>
      </c>
      <c r="F707" s="27" t="s">
        <v>1432</v>
      </c>
      <c r="G707" s="27" t="s">
        <v>172</v>
      </c>
      <c r="H707" s="27" t="s">
        <v>6635</v>
      </c>
      <c r="I707" s="3">
        <v>41136</v>
      </c>
      <c r="J707" s="27" t="s">
        <v>5419</v>
      </c>
      <c r="K707" s="27" t="s">
        <v>5432</v>
      </c>
      <c r="L707" s="27" t="s">
        <v>4605</v>
      </c>
      <c r="M707" s="27" t="s">
        <v>5433</v>
      </c>
      <c r="N707" s="27" t="s">
        <v>6730</v>
      </c>
      <c r="O707" s="27" t="s">
        <v>6076</v>
      </c>
      <c r="P707" s="3">
        <v>41137</v>
      </c>
      <c r="Q707" s="41" t="s">
        <v>497</v>
      </c>
      <c r="R707" s="27" t="s">
        <v>11186</v>
      </c>
      <c r="S707" s="27" t="s">
        <v>11187</v>
      </c>
      <c r="T707" s="41" t="s">
        <v>4394</v>
      </c>
      <c r="U707" s="27" t="s">
        <v>497</v>
      </c>
      <c r="V707" s="3" t="s">
        <v>497</v>
      </c>
    </row>
    <row r="708" spans="1:22" ht="18" customHeight="1">
      <c r="A708" s="27">
        <v>3931</v>
      </c>
      <c r="B708" s="27">
        <v>3931</v>
      </c>
      <c r="C708" s="3">
        <v>41103</v>
      </c>
      <c r="D708" s="3">
        <v>41148</v>
      </c>
      <c r="E708" s="27" t="s">
        <v>1431</v>
      </c>
      <c r="F708" s="27" t="s">
        <v>1432</v>
      </c>
      <c r="G708" s="27" t="s">
        <v>172</v>
      </c>
      <c r="H708" s="27" t="s">
        <v>6731</v>
      </c>
      <c r="I708" s="3">
        <v>41137</v>
      </c>
      <c r="J708" s="27" t="s">
        <v>5419</v>
      </c>
      <c r="K708" s="27" t="s">
        <v>5434</v>
      </c>
      <c r="L708" s="27" t="s">
        <v>4605</v>
      </c>
      <c r="M708" s="27" t="s">
        <v>8628</v>
      </c>
      <c r="N708" s="27" t="s">
        <v>6732</v>
      </c>
      <c r="O708" s="27" t="s">
        <v>6076</v>
      </c>
      <c r="P708" s="3">
        <v>41137</v>
      </c>
      <c r="Q708" s="41" t="s">
        <v>497</v>
      </c>
      <c r="R708" s="27" t="s">
        <v>11188</v>
      </c>
      <c r="S708" s="27" t="s">
        <v>11189</v>
      </c>
      <c r="T708" s="41" t="s">
        <v>4394</v>
      </c>
      <c r="U708" t="s">
        <v>15472</v>
      </c>
      <c r="V708" s="3" t="s">
        <v>497</v>
      </c>
    </row>
    <row r="709" spans="1:22" ht="18" customHeight="1">
      <c r="A709" s="27">
        <v>3930</v>
      </c>
      <c r="B709" s="27">
        <v>3930</v>
      </c>
      <c r="C709" s="3">
        <v>41103</v>
      </c>
      <c r="D709" s="3">
        <v>41148</v>
      </c>
      <c r="E709" s="27" t="s">
        <v>1431</v>
      </c>
      <c r="F709" s="27" t="s">
        <v>1432</v>
      </c>
      <c r="G709" s="27" t="s">
        <v>172</v>
      </c>
      <c r="H709" s="27" t="s">
        <v>6183</v>
      </c>
      <c r="I709" s="3">
        <v>41123</v>
      </c>
      <c r="J709" s="27" t="s">
        <v>5419</v>
      </c>
      <c r="K709" s="27" t="s">
        <v>5435</v>
      </c>
      <c r="L709" s="27" t="s">
        <v>4605</v>
      </c>
      <c r="M709" s="27" t="s">
        <v>5436</v>
      </c>
      <c r="N709" s="27" t="s">
        <v>6184</v>
      </c>
      <c r="O709" s="27" t="s">
        <v>6076</v>
      </c>
      <c r="P709" s="3">
        <v>41124</v>
      </c>
      <c r="Q709" s="41" t="s">
        <v>497</v>
      </c>
      <c r="R709" s="27" t="s">
        <v>11190</v>
      </c>
      <c r="S709" s="27" t="s">
        <v>11191</v>
      </c>
      <c r="T709" s="41" t="s">
        <v>4394</v>
      </c>
      <c r="U709" t="s">
        <v>15593</v>
      </c>
      <c r="V709" s="3" t="s">
        <v>497</v>
      </c>
    </row>
    <row r="710" spans="1:22" ht="18" customHeight="1">
      <c r="A710" s="27">
        <v>3929</v>
      </c>
      <c r="B710" s="27">
        <v>3929</v>
      </c>
      <c r="C710" s="3">
        <v>41103</v>
      </c>
      <c r="D710" s="3">
        <v>41148</v>
      </c>
      <c r="E710" s="27" t="s">
        <v>1431</v>
      </c>
      <c r="F710" s="27" t="s">
        <v>1432</v>
      </c>
      <c r="G710" s="27" t="s">
        <v>172</v>
      </c>
      <c r="H710" s="27" t="s">
        <v>6185</v>
      </c>
      <c r="I710" s="3">
        <v>41122</v>
      </c>
      <c r="J710" s="27" t="s">
        <v>5419</v>
      </c>
      <c r="K710" s="27" t="s">
        <v>5437</v>
      </c>
      <c r="L710" s="27" t="s">
        <v>4605</v>
      </c>
      <c r="M710" s="27" t="s">
        <v>5438</v>
      </c>
      <c r="N710" s="27" t="s">
        <v>6186</v>
      </c>
      <c r="O710" s="27" t="s">
        <v>6076</v>
      </c>
      <c r="P710" s="3">
        <v>41123</v>
      </c>
      <c r="Q710" s="41" t="s">
        <v>497</v>
      </c>
      <c r="R710" s="27" t="s">
        <v>11192</v>
      </c>
      <c r="S710" s="27" t="s">
        <v>11193</v>
      </c>
      <c r="T710" s="41" t="s">
        <v>4394</v>
      </c>
      <c r="U710" t="s">
        <v>15608</v>
      </c>
      <c r="V710" s="3" t="s">
        <v>497</v>
      </c>
    </row>
    <row r="711" spans="1:22" ht="18" customHeight="1">
      <c r="A711" s="27">
        <v>3928</v>
      </c>
      <c r="B711" s="27">
        <v>3928</v>
      </c>
      <c r="C711" s="3">
        <v>41103</v>
      </c>
      <c r="D711" s="3">
        <v>41148</v>
      </c>
      <c r="E711" s="27" t="s">
        <v>1431</v>
      </c>
      <c r="F711" s="27" t="s">
        <v>1432</v>
      </c>
      <c r="G711" s="27" t="s">
        <v>172</v>
      </c>
      <c r="H711" s="27" t="s">
        <v>6636</v>
      </c>
      <c r="I711" s="3">
        <v>41136</v>
      </c>
      <c r="J711" s="27" t="s">
        <v>5419</v>
      </c>
      <c r="K711" s="27" t="s">
        <v>5439</v>
      </c>
      <c r="L711" s="27" t="s">
        <v>4605</v>
      </c>
      <c r="M711" s="27" t="s">
        <v>5440</v>
      </c>
      <c r="N711" s="27" t="s">
        <v>6637</v>
      </c>
      <c r="O711" s="27" t="s">
        <v>6638</v>
      </c>
      <c r="P711" s="3">
        <v>41137</v>
      </c>
      <c r="Q711" s="41" t="s">
        <v>497</v>
      </c>
      <c r="R711" s="27" t="s">
        <v>11194</v>
      </c>
      <c r="S711" s="27" t="s">
        <v>11195</v>
      </c>
      <c r="T711" s="41" t="s">
        <v>4394</v>
      </c>
      <c r="U711" t="s">
        <v>4569</v>
      </c>
      <c r="V711" s="3" t="s">
        <v>497</v>
      </c>
    </row>
    <row r="712" spans="1:22" ht="18" customHeight="1">
      <c r="A712" s="27">
        <v>3926</v>
      </c>
      <c r="B712" s="27">
        <v>3926</v>
      </c>
      <c r="C712" s="3">
        <v>41103</v>
      </c>
      <c r="D712" s="3">
        <v>41148</v>
      </c>
      <c r="E712" s="27" t="s">
        <v>1431</v>
      </c>
      <c r="F712" s="27" t="s">
        <v>1432</v>
      </c>
      <c r="G712" s="27" t="s">
        <v>172</v>
      </c>
      <c r="H712" s="27" t="s">
        <v>6187</v>
      </c>
      <c r="I712" s="3">
        <v>41122</v>
      </c>
      <c r="J712" s="27" t="s">
        <v>5419</v>
      </c>
      <c r="K712" s="27" t="s">
        <v>5441</v>
      </c>
      <c r="L712" s="27" t="s">
        <v>4605</v>
      </c>
      <c r="M712" s="27" t="s">
        <v>5442</v>
      </c>
      <c r="N712" s="27" t="s">
        <v>6188</v>
      </c>
      <c r="O712" s="27" t="s">
        <v>6071</v>
      </c>
      <c r="P712" s="3">
        <v>41123</v>
      </c>
      <c r="Q712" s="41" t="s">
        <v>497</v>
      </c>
      <c r="R712" s="27" t="s">
        <v>11196</v>
      </c>
      <c r="S712" s="27" t="s">
        <v>11197</v>
      </c>
      <c r="T712" s="41" t="s">
        <v>4394</v>
      </c>
      <c r="U712" t="s">
        <v>4569</v>
      </c>
      <c r="V712" s="3" t="s">
        <v>497</v>
      </c>
    </row>
    <row r="713" spans="1:22" ht="18" customHeight="1">
      <c r="A713" s="27">
        <v>3925</v>
      </c>
      <c r="B713" s="27">
        <v>3925</v>
      </c>
      <c r="C713" s="3">
        <v>41103</v>
      </c>
      <c r="D713" s="3">
        <v>41148</v>
      </c>
      <c r="E713" s="27" t="s">
        <v>1431</v>
      </c>
      <c r="F713" s="27" t="s">
        <v>1432</v>
      </c>
      <c r="G713" s="27" t="s">
        <v>172</v>
      </c>
      <c r="H713" s="27" t="s">
        <v>6189</v>
      </c>
      <c r="I713" s="3">
        <v>41122</v>
      </c>
      <c r="J713" s="27" t="s">
        <v>5419</v>
      </c>
      <c r="K713" s="27" t="s">
        <v>5443</v>
      </c>
      <c r="L713" s="27" t="s">
        <v>4605</v>
      </c>
      <c r="M713" s="27" t="s">
        <v>5444</v>
      </c>
      <c r="N713" s="27" t="s">
        <v>6190</v>
      </c>
      <c r="O713" s="27" t="s">
        <v>6078</v>
      </c>
      <c r="P713" s="3">
        <v>41123</v>
      </c>
      <c r="Q713" s="41" t="s">
        <v>497</v>
      </c>
      <c r="R713" s="27" t="s">
        <v>11198</v>
      </c>
      <c r="S713" s="27" t="s">
        <v>11199</v>
      </c>
      <c r="T713" s="41" t="s">
        <v>4394</v>
      </c>
      <c r="U713" t="s">
        <v>15472</v>
      </c>
      <c r="V713" s="3" t="s">
        <v>497</v>
      </c>
    </row>
    <row r="714" spans="1:22" ht="18" customHeight="1">
      <c r="A714" s="27">
        <v>3924</v>
      </c>
      <c r="B714" s="27">
        <v>3924</v>
      </c>
      <c r="C714" s="3">
        <v>41103</v>
      </c>
      <c r="D714" s="3">
        <v>41148</v>
      </c>
      <c r="E714" s="27" t="s">
        <v>1431</v>
      </c>
      <c r="F714" s="27" t="s">
        <v>1432</v>
      </c>
      <c r="G714" s="27" t="s">
        <v>172</v>
      </c>
      <c r="H714" s="27" t="s">
        <v>6008</v>
      </c>
      <c r="I714" s="3">
        <v>41121</v>
      </c>
      <c r="J714" s="27" t="s">
        <v>5419</v>
      </c>
      <c r="K714" s="27" t="s">
        <v>5445</v>
      </c>
      <c r="L714" s="27" t="s">
        <v>4605</v>
      </c>
      <c r="M714" s="27" t="s">
        <v>5446</v>
      </c>
      <c r="N714" s="27" t="s">
        <v>6191</v>
      </c>
      <c r="O714" s="27" t="s">
        <v>6071</v>
      </c>
      <c r="P714" s="3">
        <v>41122</v>
      </c>
      <c r="Q714" s="41" t="s">
        <v>497</v>
      </c>
      <c r="R714" s="27" t="s">
        <v>11200</v>
      </c>
      <c r="S714" s="27" t="s">
        <v>11201</v>
      </c>
      <c r="T714" s="41" t="s">
        <v>4394</v>
      </c>
      <c r="U714" t="s">
        <v>15453</v>
      </c>
      <c r="V714" s="3" t="s">
        <v>497</v>
      </c>
    </row>
    <row r="715" spans="1:22" ht="18" customHeight="1">
      <c r="A715" s="27">
        <v>3923</v>
      </c>
      <c r="B715" s="27">
        <v>3923</v>
      </c>
      <c r="C715" s="3">
        <v>41103</v>
      </c>
      <c r="D715" s="3">
        <v>41148</v>
      </c>
      <c r="E715" s="27" t="s">
        <v>1431</v>
      </c>
      <c r="F715" s="27" t="s">
        <v>1432</v>
      </c>
      <c r="G715" s="27" t="s">
        <v>5401</v>
      </c>
      <c r="H715" s="27" t="s">
        <v>5766</v>
      </c>
      <c r="I715" s="3">
        <v>41130</v>
      </c>
      <c r="J715" s="27" t="s">
        <v>5447</v>
      </c>
      <c r="K715" s="27" t="s">
        <v>5448</v>
      </c>
      <c r="L715" s="27" t="s">
        <v>5449</v>
      </c>
      <c r="M715" s="27" t="s">
        <v>5450</v>
      </c>
      <c r="N715" s="27" t="s">
        <v>6454</v>
      </c>
      <c r="O715" s="27" t="s">
        <v>5338</v>
      </c>
      <c r="P715" s="3">
        <v>41131</v>
      </c>
      <c r="Q715" s="41" t="s">
        <v>497</v>
      </c>
      <c r="R715" s="27" t="s">
        <v>11202</v>
      </c>
      <c r="S715" s="27" t="s">
        <v>11203</v>
      </c>
      <c r="T715" s="41" t="s">
        <v>4394</v>
      </c>
      <c r="U715" t="s">
        <v>15475</v>
      </c>
      <c r="V715" s="3" t="s">
        <v>497</v>
      </c>
    </row>
    <row r="716" spans="1:22" ht="18" customHeight="1">
      <c r="A716" s="27">
        <v>3922</v>
      </c>
      <c r="B716" s="27">
        <v>3922</v>
      </c>
      <c r="C716" s="3">
        <v>41103</v>
      </c>
      <c r="D716" s="3">
        <v>41148</v>
      </c>
      <c r="E716" s="27" t="s">
        <v>1431</v>
      </c>
      <c r="F716" s="27" t="s">
        <v>1432</v>
      </c>
      <c r="G716" s="27" t="s">
        <v>5401</v>
      </c>
      <c r="H716" s="27" t="s">
        <v>6009</v>
      </c>
      <c r="I716" s="3">
        <v>41120</v>
      </c>
      <c r="J716" s="27" t="s">
        <v>5447</v>
      </c>
      <c r="K716" s="27" t="s">
        <v>5451</v>
      </c>
      <c r="L716" s="27" t="s">
        <v>5449</v>
      </c>
      <c r="M716" s="27" t="s">
        <v>5450</v>
      </c>
      <c r="N716" s="27" t="s">
        <v>6010</v>
      </c>
      <c r="O716" s="27" t="s">
        <v>5710</v>
      </c>
      <c r="P716" s="3">
        <v>41120</v>
      </c>
      <c r="Q716" s="41" t="s">
        <v>497</v>
      </c>
      <c r="R716" s="27" t="s">
        <v>11204</v>
      </c>
      <c r="S716" s="27" t="s">
        <v>11205</v>
      </c>
      <c r="T716" s="41" t="s">
        <v>4394</v>
      </c>
      <c r="U716" t="s">
        <v>15465</v>
      </c>
      <c r="V716" s="3" t="s">
        <v>497</v>
      </c>
    </row>
    <row r="717" spans="1:22" ht="18" customHeight="1">
      <c r="A717" s="27">
        <v>3921</v>
      </c>
      <c r="B717" s="27">
        <v>3921</v>
      </c>
      <c r="C717" s="3">
        <v>41103</v>
      </c>
      <c r="D717" s="3">
        <v>41148</v>
      </c>
      <c r="E717" s="27" t="s">
        <v>1431</v>
      </c>
      <c r="F717" s="27" t="s">
        <v>1432</v>
      </c>
      <c r="G717" s="27" t="s">
        <v>5402</v>
      </c>
      <c r="H717" s="27" t="s">
        <v>5695</v>
      </c>
      <c r="I717" s="3">
        <v>41127</v>
      </c>
      <c r="J717" s="27" t="s">
        <v>5452</v>
      </c>
      <c r="K717" s="27" t="s">
        <v>5453</v>
      </c>
      <c r="L717" s="27" t="s">
        <v>5454</v>
      </c>
      <c r="M717" s="27" t="s">
        <v>5455</v>
      </c>
      <c r="N717" s="27" t="s">
        <v>6192</v>
      </c>
      <c r="O717" s="27" t="s">
        <v>6086</v>
      </c>
      <c r="P717" s="3">
        <v>41127</v>
      </c>
      <c r="Q717" s="41" t="s">
        <v>497</v>
      </c>
      <c r="R717" s="27" t="s">
        <v>11206</v>
      </c>
      <c r="S717" s="27" t="s">
        <v>11207</v>
      </c>
      <c r="T717" s="41" t="s">
        <v>4394</v>
      </c>
      <c r="U717" t="s">
        <v>15470</v>
      </c>
      <c r="V717" s="3" t="s">
        <v>497</v>
      </c>
    </row>
    <row r="718" spans="1:22" ht="18" customHeight="1">
      <c r="A718" s="27">
        <v>3920</v>
      </c>
      <c r="B718" s="27">
        <v>3920</v>
      </c>
      <c r="C718" s="3">
        <v>41103</v>
      </c>
      <c r="D718" s="3">
        <v>41148</v>
      </c>
      <c r="E718" s="27" t="s">
        <v>1431</v>
      </c>
      <c r="F718" s="27" t="s">
        <v>1432</v>
      </c>
      <c r="G718" s="27" t="s">
        <v>5402</v>
      </c>
      <c r="H718" s="27" t="s">
        <v>5625</v>
      </c>
      <c r="I718" s="3">
        <v>41128</v>
      </c>
      <c r="J718" s="27" t="s">
        <v>5452</v>
      </c>
      <c r="K718" s="27" t="s">
        <v>15609</v>
      </c>
      <c r="L718" s="27" t="s">
        <v>5454</v>
      </c>
      <c r="M718" s="27" t="s">
        <v>5456</v>
      </c>
      <c r="N718" s="27" t="s">
        <v>6286</v>
      </c>
      <c r="O718" s="27" t="s">
        <v>6086</v>
      </c>
      <c r="P718" s="3">
        <v>41128</v>
      </c>
      <c r="Q718" s="41" t="s">
        <v>497</v>
      </c>
      <c r="R718" s="27" t="s">
        <v>11208</v>
      </c>
      <c r="S718" s="27" t="s">
        <v>11209</v>
      </c>
      <c r="T718" s="41" t="s">
        <v>15449</v>
      </c>
      <c r="U718" t="s">
        <v>15595</v>
      </c>
      <c r="V718" s="3" t="s">
        <v>497</v>
      </c>
    </row>
    <row r="719" spans="1:22" ht="18" customHeight="1">
      <c r="A719" s="27">
        <v>3919</v>
      </c>
      <c r="B719" s="27">
        <v>3919</v>
      </c>
      <c r="C719" s="3">
        <v>41103</v>
      </c>
      <c r="D719" s="3">
        <v>41148</v>
      </c>
      <c r="E719" s="27" t="s">
        <v>1431</v>
      </c>
      <c r="F719" s="27" t="s">
        <v>1432</v>
      </c>
      <c r="G719" s="27" t="s">
        <v>5402</v>
      </c>
      <c r="H719" s="27" t="s">
        <v>5626</v>
      </c>
      <c r="I719" s="3">
        <v>41127</v>
      </c>
      <c r="J719" s="27" t="s">
        <v>5452</v>
      </c>
      <c r="K719" s="27" t="s">
        <v>5457</v>
      </c>
      <c r="L719" s="27" t="s">
        <v>5454</v>
      </c>
      <c r="M719" s="27" t="s">
        <v>5458</v>
      </c>
      <c r="N719" s="27" t="s">
        <v>6287</v>
      </c>
      <c r="O719" s="27" t="s">
        <v>6234</v>
      </c>
      <c r="P719" s="3">
        <v>41127</v>
      </c>
      <c r="Q719" s="41" t="s">
        <v>497</v>
      </c>
      <c r="R719" s="27" t="s">
        <v>11210</v>
      </c>
      <c r="S719" s="27" t="s">
        <v>11211</v>
      </c>
      <c r="T719" s="41" t="s">
        <v>4394</v>
      </c>
      <c r="U719" t="s">
        <v>5495</v>
      </c>
      <c r="V719" s="3" t="s">
        <v>497</v>
      </c>
    </row>
    <row r="720" spans="1:22" ht="18" customHeight="1">
      <c r="A720" s="27">
        <v>3918</v>
      </c>
      <c r="B720" s="27">
        <v>3918</v>
      </c>
      <c r="C720" s="3">
        <v>41103</v>
      </c>
      <c r="D720" s="3">
        <v>41148</v>
      </c>
      <c r="E720" s="27" t="s">
        <v>1431</v>
      </c>
      <c r="F720" s="27" t="s">
        <v>1432</v>
      </c>
      <c r="G720" s="27" t="s">
        <v>5402</v>
      </c>
      <c r="H720" s="27" t="s">
        <v>5627</v>
      </c>
      <c r="I720" s="3">
        <v>41152</v>
      </c>
      <c r="J720" s="27" t="s">
        <v>5452</v>
      </c>
      <c r="K720" s="27" t="s">
        <v>5459</v>
      </c>
      <c r="L720" s="27" t="s">
        <v>5454</v>
      </c>
      <c r="M720" s="27" t="s">
        <v>5460</v>
      </c>
      <c r="N720" s="27" t="s">
        <v>6193</v>
      </c>
      <c r="O720" s="27" t="s">
        <v>6194</v>
      </c>
      <c r="P720" s="3">
        <v>41127</v>
      </c>
      <c r="Q720" s="41" t="s">
        <v>497</v>
      </c>
      <c r="R720" s="27" t="s">
        <v>11212</v>
      </c>
      <c r="S720" s="27" t="s">
        <v>11213</v>
      </c>
      <c r="T720" s="41" t="s">
        <v>4394</v>
      </c>
      <c r="U720" t="s">
        <v>15610</v>
      </c>
      <c r="V720" s="3" t="s">
        <v>497</v>
      </c>
    </row>
    <row r="721" spans="1:22" ht="18" customHeight="1">
      <c r="A721" s="27">
        <v>3917</v>
      </c>
      <c r="B721" s="27">
        <v>3917</v>
      </c>
      <c r="C721" s="3">
        <v>41103</v>
      </c>
      <c r="D721" s="3">
        <v>41148</v>
      </c>
      <c r="E721" s="27" t="s">
        <v>1431</v>
      </c>
      <c r="F721" s="27" t="s">
        <v>1432</v>
      </c>
      <c r="G721" s="27" t="s">
        <v>5402</v>
      </c>
      <c r="H721" s="27" t="s">
        <v>5628</v>
      </c>
      <c r="I721" s="3">
        <v>41146</v>
      </c>
      <c r="J721" s="27" t="s">
        <v>5452</v>
      </c>
      <c r="K721" s="27" t="s">
        <v>5461</v>
      </c>
      <c r="L721" s="27" t="s">
        <v>5454</v>
      </c>
      <c r="M721" s="27" t="s">
        <v>5462</v>
      </c>
      <c r="N721" s="27" t="s">
        <v>6195</v>
      </c>
      <c r="O721" s="27" t="s">
        <v>6086</v>
      </c>
      <c r="P721" s="3">
        <v>41123</v>
      </c>
      <c r="Q721" s="41" t="s">
        <v>497</v>
      </c>
      <c r="R721" s="27" t="s">
        <v>11214</v>
      </c>
      <c r="S721" s="27" t="s">
        <v>11215</v>
      </c>
      <c r="T721" s="41" t="s">
        <v>4394</v>
      </c>
      <c r="U721" s="27" t="s">
        <v>497</v>
      </c>
      <c r="V721" s="3" t="s">
        <v>497</v>
      </c>
    </row>
    <row r="722" spans="1:22" ht="18" customHeight="1">
      <c r="A722" s="27">
        <v>3916</v>
      </c>
      <c r="B722" s="27">
        <v>3916</v>
      </c>
      <c r="C722" s="3">
        <v>41103</v>
      </c>
      <c r="D722" s="3">
        <v>41148</v>
      </c>
      <c r="E722" s="27" t="s">
        <v>1431</v>
      </c>
      <c r="F722" s="27" t="s">
        <v>1432</v>
      </c>
      <c r="G722" s="27" t="s">
        <v>5402</v>
      </c>
      <c r="H722" s="27" t="s">
        <v>5629</v>
      </c>
      <c r="I722" s="3">
        <v>41152</v>
      </c>
      <c r="J722" s="27" t="s">
        <v>5452</v>
      </c>
      <c r="K722" s="27" t="s">
        <v>5463</v>
      </c>
      <c r="L722" s="27" t="s">
        <v>5454</v>
      </c>
      <c r="M722" s="27" t="s">
        <v>5464</v>
      </c>
      <c r="N722" s="27" t="s">
        <v>6196</v>
      </c>
      <c r="O722" s="27" t="s">
        <v>6086</v>
      </c>
      <c r="P722" s="3">
        <v>41124</v>
      </c>
      <c r="Q722" s="41" t="s">
        <v>497</v>
      </c>
      <c r="R722" s="27" t="s">
        <v>11216</v>
      </c>
      <c r="S722" s="27" t="s">
        <v>11217</v>
      </c>
      <c r="T722" s="41" t="s">
        <v>4394</v>
      </c>
      <c r="U722" t="s">
        <v>15611</v>
      </c>
      <c r="V722" s="3" t="s">
        <v>497</v>
      </c>
    </row>
    <row r="723" spans="1:22" ht="18" customHeight="1">
      <c r="A723" s="27">
        <v>3908</v>
      </c>
      <c r="B723" s="27">
        <v>3908</v>
      </c>
      <c r="C723" s="3">
        <v>41101</v>
      </c>
      <c r="D723" s="3">
        <v>41146</v>
      </c>
      <c r="E723" s="27" t="s">
        <v>1431</v>
      </c>
      <c r="F723" s="27" t="s">
        <v>1432</v>
      </c>
      <c r="G723" s="27" t="s">
        <v>5407</v>
      </c>
      <c r="H723" s="27" t="s">
        <v>5696</v>
      </c>
      <c r="I723" s="3">
        <v>41116</v>
      </c>
      <c r="J723" s="27" t="s">
        <v>5465</v>
      </c>
      <c r="K723" s="27" t="s">
        <v>5466</v>
      </c>
      <c r="L723" s="27" t="s">
        <v>5467</v>
      </c>
      <c r="M723" s="27" t="s">
        <v>5468</v>
      </c>
      <c r="N723" s="27" t="s">
        <v>5767</v>
      </c>
      <c r="O723" s="27" t="s">
        <v>5316</v>
      </c>
      <c r="P723" s="3">
        <v>41120</v>
      </c>
      <c r="Q723" s="41" t="s">
        <v>497</v>
      </c>
      <c r="R723" s="27" t="s">
        <v>11218</v>
      </c>
      <c r="S723" s="27" t="s">
        <v>11219</v>
      </c>
      <c r="T723" s="41" t="s">
        <v>4394</v>
      </c>
      <c r="U723" t="s">
        <v>15465</v>
      </c>
      <c r="V723" s="3" t="s">
        <v>497</v>
      </c>
    </row>
    <row r="724" spans="1:22" ht="18" customHeight="1">
      <c r="A724" s="27" t="s">
        <v>6197</v>
      </c>
      <c r="B724" s="27">
        <v>3909</v>
      </c>
      <c r="C724" s="3">
        <v>41101</v>
      </c>
      <c r="D724" s="3">
        <v>41146</v>
      </c>
      <c r="E724" s="27" t="s">
        <v>1495</v>
      </c>
      <c r="F724" s="27" t="s">
        <v>1432</v>
      </c>
      <c r="G724" s="27" t="s">
        <v>5407</v>
      </c>
      <c r="H724" s="27" t="s">
        <v>497</v>
      </c>
      <c r="I724" s="27" t="s">
        <v>497</v>
      </c>
      <c r="J724" s="27" t="s">
        <v>5469</v>
      </c>
      <c r="K724" s="27" t="s">
        <v>5470</v>
      </c>
      <c r="L724" s="27" t="s">
        <v>5467</v>
      </c>
      <c r="M724" s="27" t="s">
        <v>5471</v>
      </c>
      <c r="N724" s="27" t="s">
        <v>497</v>
      </c>
      <c r="O724" s="27" t="s">
        <v>497</v>
      </c>
      <c r="P724" s="27" t="s">
        <v>497</v>
      </c>
      <c r="Q724" s="41" t="s">
        <v>497</v>
      </c>
      <c r="R724" s="27" t="s">
        <v>497</v>
      </c>
      <c r="S724" s="27" t="s">
        <v>11220</v>
      </c>
      <c r="T724" s="41" t="s">
        <v>15449</v>
      </c>
      <c r="U724" s="41" t="s">
        <v>497</v>
      </c>
      <c r="V724" s="3" t="s">
        <v>497</v>
      </c>
    </row>
    <row r="725" spans="1:22" ht="18" customHeight="1">
      <c r="A725" s="27">
        <v>3910</v>
      </c>
      <c r="B725" s="27">
        <v>3910</v>
      </c>
      <c r="C725" s="3">
        <v>41101</v>
      </c>
      <c r="D725" s="3">
        <v>41146</v>
      </c>
      <c r="E725" s="27" t="s">
        <v>1431</v>
      </c>
      <c r="F725" s="27" t="s">
        <v>1432</v>
      </c>
      <c r="G725" s="27" t="s">
        <v>5407</v>
      </c>
      <c r="H725" s="27" t="s">
        <v>5818</v>
      </c>
      <c r="I725" s="3">
        <v>41120</v>
      </c>
      <c r="J725" s="27" t="s">
        <v>5472</v>
      </c>
      <c r="K725" s="27" t="s">
        <v>5473</v>
      </c>
      <c r="L725" s="27" t="s">
        <v>5467</v>
      </c>
      <c r="M725" s="27" t="s">
        <v>5474</v>
      </c>
      <c r="N725" s="27" t="s">
        <v>6011</v>
      </c>
      <c r="O725" s="27" t="s">
        <v>5316</v>
      </c>
      <c r="P725" s="3">
        <v>41122</v>
      </c>
      <c r="Q725" s="41" t="s">
        <v>497</v>
      </c>
      <c r="R725" s="27" t="s">
        <v>11221</v>
      </c>
      <c r="S725" s="27" t="s">
        <v>11222</v>
      </c>
      <c r="T725" s="41" t="s">
        <v>4394</v>
      </c>
      <c r="U725" t="s">
        <v>15465</v>
      </c>
      <c r="V725" s="3" t="s">
        <v>497</v>
      </c>
    </row>
    <row r="726" spans="1:22" ht="18" customHeight="1">
      <c r="A726" s="27">
        <v>3911</v>
      </c>
      <c r="B726" s="27">
        <v>3911</v>
      </c>
      <c r="C726" s="3">
        <v>41101</v>
      </c>
      <c r="D726" s="3">
        <v>41146</v>
      </c>
      <c r="E726" s="27" t="s">
        <v>1431</v>
      </c>
      <c r="F726" s="27" t="s">
        <v>1432</v>
      </c>
      <c r="G726" s="27" t="s">
        <v>5407</v>
      </c>
      <c r="H726" s="27" t="s">
        <v>6012</v>
      </c>
      <c r="I726" s="3">
        <v>41122</v>
      </c>
      <c r="J726" s="27" t="s">
        <v>5475</v>
      </c>
      <c r="K726" s="27" t="s">
        <v>5476</v>
      </c>
      <c r="L726" s="27" t="s">
        <v>5467</v>
      </c>
      <c r="M726" s="27" t="s">
        <v>5477</v>
      </c>
      <c r="N726" s="27" t="s">
        <v>6198</v>
      </c>
      <c r="O726" s="27" t="s">
        <v>6075</v>
      </c>
      <c r="P726" s="3">
        <v>41123</v>
      </c>
      <c r="Q726" s="41" t="s">
        <v>497</v>
      </c>
      <c r="R726" s="27" t="s">
        <v>11223</v>
      </c>
      <c r="S726" s="27" t="s">
        <v>11224</v>
      </c>
      <c r="T726" s="41" t="s">
        <v>4394</v>
      </c>
      <c r="U726" t="s">
        <v>15612</v>
      </c>
      <c r="V726" s="3" t="s">
        <v>497</v>
      </c>
    </row>
    <row r="727" spans="1:22" ht="18" customHeight="1">
      <c r="A727" s="27">
        <v>3912</v>
      </c>
      <c r="B727" s="27">
        <v>3912</v>
      </c>
      <c r="C727" s="3">
        <v>41101</v>
      </c>
      <c r="D727" s="3">
        <v>41146</v>
      </c>
      <c r="E727" s="27" t="s">
        <v>1431</v>
      </c>
      <c r="F727" s="27" t="s">
        <v>1432</v>
      </c>
      <c r="G727" s="27" t="s">
        <v>5407</v>
      </c>
      <c r="H727" s="27" t="s">
        <v>5697</v>
      </c>
      <c r="I727" s="3">
        <v>41122</v>
      </c>
      <c r="J727" s="27" t="s">
        <v>5478</v>
      </c>
      <c r="K727" s="27" t="s">
        <v>15613</v>
      </c>
      <c r="L727" s="27" t="s">
        <v>5467</v>
      </c>
      <c r="M727" s="27" t="s">
        <v>5479</v>
      </c>
      <c r="N727" s="27" t="s">
        <v>6199</v>
      </c>
      <c r="O727" s="27" t="s">
        <v>6200</v>
      </c>
      <c r="P727" s="3">
        <v>41122</v>
      </c>
      <c r="Q727" s="41" t="s">
        <v>497</v>
      </c>
      <c r="R727" s="27" t="s">
        <v>11225</v>
      </c>
      <c r="S727" s="27" t="s">
        <v>11226</v>
      </c>
      <c r="T727" s="41" t="s">
        <v>4394</v>
      </c>
      <c r="U727" t="s">
        <v>15614</v>
      </c>
      <c r="V727" s="3" t="s">
        <v>497</v>
      </c>
    </row>
    <row r="728" spans="1:22" ht="18" customHeight="1">
      <c r="A728" s="27">
        <v>3913</v>
      </c>
      <c r="B728" s="27">
        <v>3913</v>
      </c>
      <c r="C728" s="3">
        <v>41101</v>
      </c>
      <c r="D728" s="3">
        <v>41146</v>
      </c>
      <c r="E728" s="27" t="s">
        <v>1431</v>
      </c>
      <c r="F728" s="27" t="s">
        <v>1432</v>
      </c>
      <c r="G728" s="27" t="s">
        <v>5407</v>
      </c>
      <c r="H728" s="27" t="s">
        <v>5698</v>
      </c>
      <c r="I728" s="3">
        <v>41115</v>
      </c>
      <c r="J728" s="27" t="s">
        <v>5480</v>
      </c>
      <c r="K728" s="27" t="s">
        <v>5481</v>
      </c>
      <c r="L728" s="27" t="s">
        <v>5467</v>
      </c>
      <c r="M728" s="27" t="s">
        <v>5482</v>
      </c>
      <c r="N728" s="27" t="s">
        <v>6013</v>
      </c>
      <c r="O728" s="27" t="s">
        <v>5497</v>
      </c>
      <c r="P728" s="3">
        <v>41115</v>
      </c>
      <c r="Q728" s="41" t="s">
        <v>497</v>
      </c>
      <c r="R728" s="27" t="s">
        <v>11227</v>
      </c>
      <c r="S728" s="27" t="s">
        <v>11228</v>
      </c>
      <c r="T728" s="41" t="s">
        <v>4394</v>
      </c>
      <c r="U728" t="s">
        <v>15587</v>
      </c>
      <c r="V728" s="3" t="s">
        <v>497</v>
      </c>
    </row>
    <row r="729" spans="1:22" ht="18" customHeight="1">
      <c r="A729" s="27">
        <v>3915</v>
      </c>
      <c r="B729" s="27">
        <v>3915</v>
      </c>
      <c r="C729" s="3">
        <v>41103</v>
      </c>
      <c r="D729" s="3">
        <v>41148</v>
      </c>
      <c r="E729" s="27" t="s">
        <v>1431</v>
      </c>
      <c r="F729" s="27" t="s">
        <v>1432</v>
      </c>
      <c r="G729" s="27" t="s">
        <v>5407</v>
      </c>
      <c r="H729" s="27" t="s">
        <v>5699</v>
      </c>
      <c r="I729" s="3">
        <v>41114</v>
      </c>
      <c r="J729" s="27" t="s">
        <v>5483</v>
      </c>
      <c r="K729" s="27" t="s">
        <v>5484</v>
      </c>
      <c r="L729" s="27" t="s">
        <v>5467</v>
      </c>
      <c r="M729" s="27" t="s">
        <v>5485</v>
      </c>
      <c r="N729" s="27" t="s">
        <v>5700</v>
      </c>
      <c r="O729" s="27" t="s">
        <v>5497</v>
      </c>
      <c r="P729" s="3">
        <v>41115</v>
      </c>
      <c r="Q729" s="41" t="s">
        <v>497</v>
      </c>
      <c r="R729" s="27" t="s">
        <v>11229</v>
      </c>
      <c r="S729" s="27" t="s">
        <v>11230</v>
      </c>
      <c r="T729" s="41" t="s">
        <v>4394</v>
      </c>
      <c r="U729" t="s">
        <v>15615</v>
      </c>
      <c r="V729" s="3" t="s">
        <v>497</v>
      </c>
    </row>
    <row r="730" spans="1:22" ht="18" customHeight="1">
      <c r="A730" s="27">
        <v>3914</v>
      </c>
      <c r="B730" s="27">
        <v>3914</v>
      </c>
      <c r="C730" s="3">
        <v>41103</v>
      </c>
      <c r="D730" s="3">
        <v>41148</v>
      </c>
      <c r="E730" s="27" t="s">
        <v>1431</v>
      </c>
      <c r="F730" s="27" t="s">
        <v>1432</v>
      </c>
      <c r="G730" s="27" t="s">
        <v>5407</v>
      </c>
      <c r="H730" s="27" t="s">
        <v>5768</v>
      </c>
      <c r="I730" s="3">
        <v>41116</v>
      </c>
      <c r="J730" s="27" t="s">
        <v>5486</v>
      </c>
      <c r="K730" s="27" t="s">
        <v>5470</v>
      </c>
      <c r="L730" s="27" t="s">
        <v>5467</v>
      </c>
      <c r="M730" s="27" t="s">
        <v>5487</v>
      </c>
      <c r="N730" s="27" t="s">
        <v>5769</v>
      </c>
      <c r="O730" s="27" t="s">
        <v>5497</v>
      </c>
      <c r="P730" s="3">
        <v>41116</v>
      </c>
      <c r="Q730" s="41" t="s">
        <v>497</v>
      </c>
      <c r="R730" s="27" t="s">
        <v>11231</v>
      </c>
      <c r="S730" s="27" t="s">
        <v>11232</v>
      </c>
      <c r="T730" s="41" t="s">
        <v>4394</v>
      </c>
      <c r="U730" s="27" t="s">
        <v>497</v>
      </c>
      <c r="V730" s="3" t="s">
        <v>497</v>
      </c>
    </row>
    <row r="731" spans="1:22" ht="18" customHeight="1">
      <c r="A731" s="27">
        <v>3951</v>
      </c>
      <c r="B731" s="27">
        <v>3951</v>
      </c>
      <c r="C731" s="3">
        <v>41109</v>
      </c>
      <c r="D731" s="3">
        <v>41154</v>
      </c>
      <c r="E731" s="27" t="s">
        <v>1431</v>
      </c>
      <c r="F731" s="27" t="s">
        <v>1667</v>
      </c>
      <c r="G731" s="27" t="s">
        <v>1658</v>
      </c>
      <c r="H731" s="27" t="s">
        <v>5701</v>
      </c>
      <c r="I731" s="3">
        <v>41114</v>
      </c>
      <c r="J731" s="27" t="s">
        <v>5630</v>
      </c>
      <c r="K731" s="27" t="s">
        <v>5631</v>
      </c>
      <c r="L731" s="27" t="s">
        <v>5632</v>
      </c>
      <c r="M731" s="27" t="s">
        <v>5633</v>
      </c>
      <c r="N731" s="27" t="s">
        <v>5702</v>
      </c>
      <c r="O731" s="27" t="s">
        <v>5188</v>
      </c>
      <c r="P731" s="3">
        <v>41114</v>
      </c>
      <c r="Q731" s="41" t="s">
        <v>497</v>
      </c>
      <c r="R731" s="27" t="s">
        <v>11233</v>
      </c>
      <c r="S731" s="27" t="s">
        <v>11234</v>
      </c>
      <c r="T731" s="41" t="s">
        <v>4394</v>
      </c>
      <c r="U731" t="s">
        <v>15616</v>
      </c>
      <c r="V731" s="3" t="s">
        <v>497</v>
      </c>
    </row>
    <row r="732" spans="1:22" ht="18" customHeight="1">
      <c r="A732" s="27">
        <v>3942</v>
      </c>
      <c r="B732" s="27">
        <v>3942</v>
      </c>
      <c r="C732" s="3">
        <v>41107</v>
      </c>
      <c r="D732" s="3">
        <v>41152</v>
      </c>
      <c r="E732" s="27" t="s">
        <v>1431</v>
      </c>
      <c r="F732" s="27" t="s">
        <v>1432</v>
      </c>
      <c r="G732" s="27" t="s">
        <v>172</v>
      </c>
      <c r="H732" s="27" t="s">
        <v>6014</v>
      </c>
      <c r="I732" s="3">
        <v>41122</v>
      </c>
      <c r="J732" s="27" t="s">
        <v>5634</v>
      </c>
      <c r="K732" s="27" t="s">
        <v>5635</v>
      </c>
      <c r="L732" s="27" t="s">
        <v>4605</v>
      </c>
      <c r="M732" s="27" t="s">
        <v>5636</v>
      </c>
      <c r="N732" s="27" t="s">
        <v>6201</v>
      </c>
      <c r="O732" s="27" t="s">
        <v>1521</v>
      </c>
      <c r="P732" s="3">
        <v>41123</v>
      </c>
      <c r="Q732" s="41" t="s">
        <v>497</v>
      </c>
      <c r="R732" s="27" t="s">
        <v>11235</v>
      </c>
      <c r="S732" s="27" t="s">
        <v>11236</v>
      </c>
      <c r="T732" s="41" t="s">
        <v>4394</v>
      </c>
      <c r="U732" s="27" t="s">
        <v>497</v>
      </c>
      <c r="V732" s="3" t="s">
        <v>497</v>
      </c>
    </row>
    <row r="733" spans="1:22" ht="18" customHeight="1">
      <c r="A733" s="27">
        <v>3941</v>
      </c>
      <c r="B733" s="27">
        <v>3941</v>
      </c>
      <c r="C733" s="3">
        <v>41107</v>
      </c>
      <c r="D733" s="3">
        <v>41107</v>
      </c>
      <c r="E733" s="27" t="s">
        <v>1431</v>
      </c>
      <c r="F733" s="27" t="s">
        <v>1432</v>
      </c>
      <c r="G733" s="27" t="s">
        <v>172</v>
      </c>
      <c r="H733" s="27" t="s">
        <v>6202</v>
      </c>
      <c r="I733" s="3">
        <v>41122</v>
      </c>
      <c r="J733" s="27" t="s">
        <v>5637</v>
      </c>
      <c r="K733" s="27" t="s">
        <v>5638</v>
      </c>
      <c r="L733" s="27" t="s">
        <v>4605</v>
      </c>
      <c r="M733" s="27" t="s">
        <v>5639</v>
      </c>
      <c r="N733" s="27" t="s">
        <v>6203</v>
      </c>
      <c r="O733" s="27" t="s">
        <v>1521</v>
      </c>
      <c r="P733" s="3">
        <v>41123</v>
      </c>
      <c r="Q733" s="41" t="s">
        <v>497</v>
      </c>
      <c r="R733" s="27" t="s">
        <v>11237</v>
      </c>
      <c r="S733" s="27" t="s">
        <v>11238</v>
      </c>
      <c r="T733" s="41" t="s">
        <v>4394</v>
      </c>
      <c r="U733" t="s">
        <v>4589</v>
      </c>
      <c r="V733" s="3" t="s">
        <v>497</v>
      </c>
    </row>
    <row r="734" spans="1:22" ht="18" customHeight="1">
      <c r="A734" s="27">
        <v>3940</v>
      </c>
      <c r="B734" s="27">
        <v>3940</v>
      </c>
      <c r="C734" s="3">
        <v>41107</v>
      </c>
      <c r="D734" s="3">
        <v>41152</v>
      </c>
      <c r="E734" s="27" t="s">
        <v>1431</v>
      </c>
      <c r="F734" s="27" t="s">
        <v>1432</v>
      </c>
      <c r="G734" s="27" t="s">
        <v>172</v>
      </c>
      <c r="H734" s="27" t="s">
        <v>6204</v>
      </c>
      <c r="I734" s="3">
        <v>41124</v>
      </c>
      <c r="J734" s="27" t="s">
        <v>5419</v>
      </c>
      <c r="K734" s="27" t="s">
        <v>5640</v>
      </c>
      <c r="L734" s="27" t="s">
        <v>4605</v>
      </c>
      <c r="M734" s="27" t="s">
        <v>5641</v>
      </c>
      <c r="N734" s="27" t="s">
        <v>6205</v>
      </c>
      <c r="O734" s="27" t="s">
        <v>1449</v>
      </c>
      <c r="P734" s="3">
        <v>41127</v>
      </c>
      <c r="Q734" s="41" t="s">
        <v>497</v>
      </c>
      <c r="R734" s="27" t="s">
        <v>11239</v>
      </c>
      <c r="S734" s="27" t="s">
        <v>11240</v>
      </c>
      <c r="T734" s="41" t="s">
        <v>4394</v>
      </c>
      <c r="U734" s="27" t="s">
        <v>497</v>
      </c>
      <c r="V734" s="3" t="s">
        <v>497</v>
      </c>
    </row>
    <row r="735" spans="1:22" ht="18" customHeight="1">
      <c r="A735" s="27">
        <v>3939</v>
      </c>
      <c r="B735" s="27">
        <v>3939</v>
      </c>
      <c r="C735" s="3">
        <v>41107</v>
      </c>
      <c r="D735" s="3">
        <v>41152</v>
      </c>
      <c r="E735" s="27" t="s">
        <v>1431</v>
      </c>
      <c r="F735" s="27" t="s">
        <v>1432</v>
      </c>
      <c r="G735" s="27" t="s">
        <v>172</v>
      </c>
      <c r="H735" s="27" t="s">
        <v>6206</v>
      </c>
      <c r="I735" s="3">
        <v>41124</v>
      </c>
      <c r="J735" s="27" t="s">
        <v>5419</v>
      </c>
      <c r="K735" s="27" t="s">
        <v>5642</v>
      </c>
      <c r="L735" s="27" t="s">
        <v>4605</v>
      </c>
      <c r="M735" s="27" t="s">
        <v>5643</v>
      </c>
      <c r="N735" s="27" t="s">
        <v>6207</v>
      </c>
      <c r="O735" s="27" t="s">
        <v>1449</v>
      </c>
      <c r="P735" s="3">
        <v>41127</v>
      </c>
      <c r="Q735" s="41" t="s">
        <v>497</v>
      </c>
      <c r="R735" s="27" t="s">
        <v>10482</v>
      </c>
      <c r="S735" s="27" t="s">
        <v>11241</v>
      </c>
      <c r="T735" s="41" t="s">
        <v>4394</v>
      </c>
      <c r="U735" t="s">
        <v>15465</v>
      </c>
      <c r="V735" s="3" t="s">
        <v>497</v>
      </c>
    </row>
    <row r="736" spans="1:22" ht="18" customHeight="1">
      <c r="A736" s="27">
        <v>3953</v>
      </c>
      <c r="B736" s="27">
        <v>3953</v>
      </c>
      <c r="C736" s="3">
        <v>41113</v>
      </c>
      <c r="D736" s="3">
        <v>41158</v>
      </c>
      <c r="E736" s="27" t="s">
        <v>1431</v>
      </c>
      <c r="F736" s="27" t="s">
        <v>1432</v>
      </c>
      <c r="G736" s="27" t="s">
        <v>5644</v>
      </c>
      <c r="H736" s="27" t="s">
        <v>14045</v>
      </c>
      <c r="I736" s="3">
        <v>41200</v>
      </c>
      <c r="J736" s="27" t="s">
        <v>5645</v>
      </c>
      <c r="K736" s="27" t="s">
        <v>5646</v>
      </c>
      <c r="L736" s="27" t="s">
        <v>5647</v>
      </c>
      <c r="M736" s="27" t="s">
        <v>5648</v>
      </c>
      <c r="N736" s="27" t="s">
        <v>14046</v>
      </c>
      <c r="O736" s="27" t="s">
        <v>5316</v>
      </c>
      <c r="P736" s="3">
        <v>41270</v>
      </c>
      <c r="Q736" s="41" t="s">
        <v>497</v>
      </c>
      <c r="R736" s="27" t="s">
        <v>14047</v>
      </c>
      <c r="S736" s="27" t="s">
        <v>11242</v>
      </c>
      <c r="T736" s="41" t="s">
        <v>15449</v>
      </c>
      <c r="U736" s="41" t="s">
        <v>15482</v>
      </c>
      <c r="V736" s="3" t="s">
        <v>497</v>
      </c>
    </row>
    <row r="737" spans="1:22" ht="18" customHeight="1">
      <c r="A737" s="27">
        <v>3968</v>
      </c>
      <c r="B737" s="27">
        <v>3968</v>
      </c>
      <c r="C737" s="3">
        <v>41114</v>
      </c>
      <c r="D737" s="3">
        <v>41159</v>
      </c>
      <c r="E737" s="27" t="s">
        <v>1431</v>
      </c>
      <c r="F737" s="27" t="s">
        <v>1432</v>
      </c>
      <c r="G737" s="27" t="s">
        <v>3423</v>
      </c>
      <c r="H737" s="27" t="s">
        <v>11243</v>
      </c>
      <c r="I737" s="3">
        <v>41143</v>
      </c>
      <c r="J737" s="27" t="s">
        <v>5722</v>
      </c>
      <c r="K737" s="27" t="s">
        <v>5723</v>
      </c>
      <c r="L737" s="27" t="s">
        <v>4984</v>
      </c>
      <c r="M737" s="27">
        <v>3732745155</v>
      </c>
      <c r="N737" s="27" t="s">
        <v>12454</v>
      </c>
      <c r="O737" s="27" t="s">
        <v>6080</v>
      </c>
      <c r="P737" s="3">
        <v>41248</v>
      </c>
      <c r="Q737" s="41" t="s">
        <v>497</v>
      </c>
      <c r="R737" s="27" t="s">
        <v>11244</v>
      </c>
      <c r="S737" s="27" t="s">
        <v>11245</v>
      </c>
      <c r="T737" s="41" t="s">
        <v>4394</v>
      </c>
      <c r="U737" t="s">
        <v>15617</v>
      </c>
      <c r="V737" s="3" t="s">
        <v>497</v>
      </c>
    </row>
    <row r="738" spans="1:22" ht="18" customHeight="1">
      <c r="A738" s="27">
        <v>3961</v>
      </c>
      <c r="B738" s="27">
        <v>3961</v>
      </c>
      <c r="C738" s="3">
        <v>41114</v>
      </c>
      <c r="D738" s="3">
        <v>41159</v>
      </c>
      <c r="E738" s="27" t="s">
        <v>1440</v>
      </c>
      <c r="F738" s="27" t="s">
        <v>1432</v>
      </c>
      <c r="G738" s="27" t="s">
        <v>2880</v>
      </c>
      <c r="H738" s="27" t="s">
        <v>497</v>
      </c>
      <c r="I738" s="3">
        <v>41166</v>
      </c>
      <c r="J738" s="27" t="s">
        <v>5724</v>
      </c>
      <c r="K738" s="27" t="s">
        <v>5725</v>
      </c>
      <c r="L738" s="27" t="s">
        <v>4931</v>
      </c>
      <c r="M738" s="27" t="s">
        <v>5726</v>
      </c>
      <c r="N738" s="27" t="s">
        <v>497</v>
      </c>
      <c r="O738" s="27" t="s">
        <v>497</v>
      </c>
      <c r="P738" s="27" t="s">
        <v>497</v>
      </c>
      <c r="Q738" s="41" t="s">
        <v>14185</v>
      </c>
      <c r="R738" s="27" t="s">
        <v>497</v>
      </c>
      <c r="S738" s="27" t="s">
        <v>11246</v>
      </c>
      <c r="T738" s="41" t="s">
        <v>15449</v>
      </c>
      <c r="U738" s="41" t="s">
        <v>497</v>
      </c>
      <c r="V738" s="3" t="s">
        <v>497</v>
      </c>
    </row>
    <row r="739" spans="1:22" ht="18" customHeight="1">
      <c r="A739" s="27">
        <v>3962</v>
      </c>
      <c r="B739" s="27">
        <v>3962</v>
      </c>
      <c r="C739" s="3">
        <v>41114</v>
      </c>
      <c r="D739" s="3">
        <v>41281</v>
      </c>
      <c r="E739" s="27" t="s">
        <v>1495</v>
      </c>
      <c r="F739" s="27" t="s">
        <v>1432</v>
      </c>
      <c r="G739" s="27" t="s">
        <v>2880</v>
      </c>
      <c r="H739" s="27" t="s">
        <v>497</v>
      </c>
      <c r="I739" s="3">
        <v>41166</v>
      </c>
      <c r="J739" s="27" t="s">
        <v>5727</v>
      </c>
      <c r="K739" s="27" t="s">
        <v>5728</v>
      </c>
      <c r="L739" s="27" t="s">
        <v>4931</v>
      </c>
      <c r="M739" s="27" t="s">
        <v>15891</v>
      </c>
      <c r="N739" s="27" t="s">
        <v>497</v>
      </c>
      <c r="O739" s="27" t="s">
        <v>497</v>
      </c>
      <c r="P739" s="27" t="s">
        <v>497</v>
      </c>
      <c r="Q739" s="41" t="s">
        <v>15892</v>
      </c>
      <c r="R739" s="27" t="s">
        <v>497</v>
      </c>
      <c r="S739" s="27" t="s">
        <v>11247</v>
      </c>
      <c r="T739" s="41" t="s">
        <v>15449</v>
      </c>
      <c r="U739" s="41" t="s">
        <v>497</v>
      </c>
      <c r="V739" s="3" t="s">
        <v>497</v>
      </c>
    </row>
    <row r="740" spans="1:22" ht="18" customHeight="1">
      <c r="A740" s="27">
        <v>3963</v>
      </c>
      <c r="B740" s="27">
        <v>3963</v>
      </c>
      <c r="C740" s="3">
        <v>41114</v>
      </c>
      <c r="D740" s="3">
        <v>41159</v>
      </c>
      <c r="E740" s="27" t="s">
        <v>1440</v>
      </c>
      <c r="F740" s="27" t="s">
        <v>1432</v>
      </c>
      <c r="G740" s="27" t="s">
        <v>2880</v>
      </c>
      <c r="H740" s="27" t="s">
        <v>497</v>
      </c>
      <c r="I740" s="27" t="s">
        <v>497</v>
      </c>
      <c r="J740" s="27" t="s">
        <v>5729</v>
      </c>
      <c r="K740" s="27" t="s">
        <v>5730</v>
      </c>
      <c r="L740" s="27" t="s">
        <v>4931</v>
      </c>
      <c r="M740" s="27" t="s">
        <v>5731</v>
      </c>
      <c r="N740" s="27" t="s">
        <v>497</v>
      </c>
      <c r="O740" s="27" t="s">
        <v>497</v>
      </c>
      <c r="P740" s="27" t="s">
        <v>497</v>
      </c>
      <c r="Q740" s="41" t="s">
        <v>14186</v>
      </c>
      <c r="R740" s="27" t="s">
        <v>497</v>
      </c>
      <c r="S740" s="27" t="s">
        <v>11248</v>
      </c>
      <c r="T740" s="41" t="s">
        <v>15449</v>
      </c>
      <c r="U740" s="41" t="s">
        <v>497</v>
      </c>
      <c r="V740" s="3" t="s">
        <v>497</v>
      </c>
    </row>
    <row r="741" spans="1:22" ht="18" customHeight="1">
      <c r="A741" s="27">
        <v>3964</v>
      </c>
      <c r="B741" s="27">
        <v>3964</v>
      </c>
      <c r="C741" s="3">
        <v>41114</v>
      </c>
      <c r="D741" s="3">
        <v>41159</v>
      </c>
      <c r="E741" s="27" t="s">
        <v>1431</v>
      </c>
      <c r="F741" s="27" t="s">
        <v>1432</v>
      </c>
      <c r="G741" s="27" t="s">
        <v>3423</v>
      </c>
      <c r="H741" s="27" t="s">
        <v>6208</v>
      </c>
      <c r="I741" s="3">
        <v>41128</v>
      </c>
      <c r="J741" s="27" t="s">
        <v>5732</v>
      </c>
      <c r="K741" s="27" t="s">
        <v>5733</v>
      </c>
      <c r="L741" s="27" t="s">
        <v>4984</v>
      </c>
      <c r="M741" s="27">
        <v>3732742062</v>
      </c>
      <c r="N741" s="27" t="s">
        <v>6288</v>
      </c>
      <c r="O741" s="27" t="s">
        <v>5497</v>
      </c>
      <c r="P741" s="3">
        <v>41128</v>
      </c>
      <c r="Q741" s="41" t="s">
        <v>497</v>
      </c>
      <c r="R741" s="27" t="s">
        <v>11249</v>
      </c>
      <c r="S741" s="27" t="s">
        <v>11250</v>
      </c>
      <c r="T741" s="41" t="s">
        <v>4394</v>
      </c>
      <c r="U741" t="s">
        <v>15618</v>
      </c>
      <c r="V741" s="3" t="s">
        <v>497</v>
      </c>
    </row>
    <row r="742" spans="1:22" ht="18" customHeight="1">
      <c r="A742" s="27">
        <v>3965</v>
      </c>
      <c r="B742" s="27">
        <v>3965</v>
      </c>
      <c r="C742" s="3">
        <v>41114</v>
      </c>
      <c r="D742" s="3">
        <v>41159</v>
      </c>
      <c r="E742" s="27" t="s">
        <v>1431</v>
      </c>
      <c r="F742" s="27" t="s">
        <v>1432</v>
      </c>
      <c r="G742" s="27" t="s">
        <v>3423</v>
      </c>
      <c r="H742" s="27" t="s">
        <v>6209</v>
      </c>
      <c r="I742" s="3">
        <v>41123</v>
      </c>
      <c r="J742" s="27" t="s">
        <v>5734</v>
      </c>
      <c r="K742" s="27" t="s">
        <v>5735</v>
      </c>
      <c r="L742" s="27" t="s">
        <v>4984</v>
      </c>
      <c r="M742" s="27">
        <v>3732741048</v>
      </c>
      <c r="N742" s="27" t="s">
        <v>6210</v>
      </c>
      <c r="O742" s="27" t="s">
        <v>5497</v>
      </c>
      <c r="P742" s="3">
        <v>41124</v>
      </c>
      <c r="Q742" s="41" t="s">
        <v>497</v>
      </c>
      <c r="R742" s="27">
        <v>10148010236</v>
      </c>
      <c r="S742" s="27" t="s">
        <v>11251</v>
      </c>
      <c r="T742" s="41" t="s">
        <v>4394</v>
      </c>
      <c r="U742" s="41" t="s">
        <v>497</v>
      </c>
      <c r="V742" s="3" t="s">
        <v>497</v>
      </c>
    </row>
    <row r="743" spans="1:22" ht="18" customHeight="1">
      <c r="A743" s="27">
        <v>3966</v>
      </c>
      <c r="B743" s="27">
        <v>3966</v>
      </c>
      <c r="C743" s="3">
        <v>41114</v>
      </c>
      <c r="D743" s="3">
        <v>41159</v>
      </c>
      <c r="E743" s="27" t="s">
        <v>1431</v>
      </c>
      <c r="F743" s="27" t="s">
        <v>1432</v>
      </c>
      <c r="G743" s="27" t="s">
        <v>3423</v>
      </c>
      <c r="H743" s="27" t="s">
        <v>6211</v>
      </c>
      <c r="I743" s="3">
        <v>41122</v>
      </c>
      <c r="J743" s="27" t="s">
        <v>5736</v>
      </c>
      <c r="K743" s="27" t="s">
        <v>15824</v>
      </c>
      <c r="L743" s="27" t="s">
        <v>4984</v>
      </c>
      <c r="M743" s="27">
        <v>3732741779</v>
      </c>
      <c r="N743" s="27" t="s">
        <v>6212</v>
      </c>
      <c r="O743" s="27" t="s">
        <v>5497</v>
      </c>
      <c r="P743" s="3">
        <v>41123</v>
      </c>
      <c r="Q743" s="41" t="s">
        <v>497</v>
      </c>
      <c r="R743" s="27" t="s">
        <v>11252</v>
      </c>
      <c r="S743" s="27" t="s">
        <v>11253</v>
      </c>
      <c r="T743" s="41" t="s">
        <v>4394</v>
      </c>
      <c r="U743" s="41" t="s">
        <v>497</v>
      </c>
      <c r="V743" s="3" t="s">
        <v>497</v>
      </c>
    </row>
    <row r="744" spans="1:22" ht="18" customHeight="1">
      <c r="A744" s="27">
        <v>3967</v>
      </c>
      <c r="B744" s="27">
        <v>3967</v>
      </c>
      <c r="C744" s="3">
        <v>41114</v>
      </c>
      <c r="D744" s="3">
        <v>41159</v>
      </c>
      <c r="E744" s="27" t="s">
        <v>1431</v>
      </c>
      <c r="F744" s="27" t="s">
        <v>1432</v>
      </c>
      <c r="G744" s="27" t="s">
        <v>3423</v>
      </c>
      <c r="H744" s="27" t="s">
        <v>11254</v>
      </c>
      <c r="I744" s="3">
        <v>41164</v>
      </c>
      <c r="J744" s="27" t="s">
        <v>5722</v>
      </c>
      <c r="K744" s="27" t="s">
        <v>7638</v>
      </c>
      <c r="L744" s="27" t="s">
        <v>4984</v>
      </c>
      <c r="M744" s="27" t="s">
        <v>7639</v>
      </c>
      <c r="N744" s="27" t="s">
        <v>11255</v>
      </c>
      <c r="O744" s="27" t="s">
        <v>11256</v>
      </c>
      <c r="P744" s="3">
        <v>41243</v>
      </c>
      <c r="Q744" s="41" t="s">
        <v>497</v>
      </c>
      <c r="R744" s="27" t="s">
        <v>11257</v>
      </c>
      <c r="S744" s="27" t="s">
        <v>11258</v>
      </c>
      <c r="T744" s="41" t="s">
        <v>4394</v>
      </c>
      <c r="U744" t="s">
        <v>15619</v>
      </c>
      <c r="V744" s="3" t="s">
        <v>497</v>
      </c>
    </row>
    <row r="745" spans="1:22" ht="18" customHeight="1">
      <c r="A745" s="27">
        <v>3969</v>
      </c>
      <c r="B745" s="27">
        <v>3969</v>
      </c>
      <c r="C745" s="3">
        <v>41114</v>
      </c>
      <c r="D745" s="3">
        <v>41159</v>
      </c>
      <c r="E745" s="27" t="s">
        <v>1431</v>
      </c>
      <c r="F745" s="27" t="s">
        <v>1432</v>
      </c>
      <c r="G745" s="27" t="s">
        <v>171</v>
      </c>
      <c r="H745" s="27" t="s">
        <v>8911</v>
      </c>
      <c r="I745" s="3">
        <v>41148</v>
      </c>
      <c r="J745" s="27" t="s">
        <v>5770</v>
      </c>
      <c r="K745" s="27" t="s">
        <v>5771</v>
      </c>
      <c r="L745" s="27" t="s">
        <v>4604</v>
      </c>
      <c r="M745" s="27" t="s">
        <v>5772</v>
      </c>
      <c r="N745" s="27" t="s">
        <v>8912</v>
      </c>
      <c r="O745" s="27" t="s">
        <v>8913</v>
      </c>
      <c r="P745" s="3">
        <v>41197</v>
      </c>
      <c r="Q745" s="41" t="s">
        <v>497</v>
      </c>
      <c r="R745" s="27" t="s">
        <v>11259</v>
      </c>
      <c r="S745" s="27" t="s">
        <v>11260</v>
      </c>
      <c r="T745" s="41" t="s">
        <v>4394</v>
      </c>
      <c r="U745" t="s">
        <v>15472</v>
      </c>
      <c r="V745" s="3" t="s">
        <v>497</v>
      </c>
    </row>
    <row r="746" spans="1:22" ht="18" customHeight="1">
      <c r="A746" s="27">
        <v>3970</v>
      </c>
      <c r="B746" s="27">
        <v>3970</v>
      </c>
      <c r="C746" s="3">
        <v>41114</v>
      </c>
      <c r="D746" s="3">
        <v>41159</v>
      </c>
      <c r="E746" s="27" t="s">
        <v>1431</v>
      </c>
      <c r="F746" s="27" t="s">
        <v>1432</v>
      </c>
      <c r="G746" s="27" t="s">
        <v>171</v>
      </c>
      <c r="H746" s="27" t="s">
        <v>7313</v>
      </c>
      <c r="I746" s="3">
        <v>41157</v>
      </c>
      <c r="J746" s="27" t="s">
        <v>5773</v>
      </c>
      <c r="K746" s="27" t="s">
        <v>5774</v>
      </c>
      <c r="L746" s="27" t="s">
        <v>4604</v>
      </c>
      <c r="M746" s="27" t="s">
        <v>5775</v>
      </c>
      <c r="N746" s="27" t="s">
        <v>7329</v>
      </c>
      <c r="O746" s="27" t="s">
        <v>7316</v>
      </c>
      <c r="P746" s="3">
        <v>41157</v>
      </c>
      <c r="Q746" s="41" t="s">
        <v>497</v>
      </c>
      <c r="R746" s="27" t="s">
        <v>11261</v>
      </c>
      <c r="S746" s="27" t="s">
        <v>11262</v>
      </c>
      <c r="T746" s="41" t="s">
        <v>4394</v>
      </c>
      <c r="U746" t="s">
        <v>15620</v>
      </c>
      <c r="V746" s="3" t="s">
        <v>497</v>
      </c>
    </row>
    <row r="747" spans="1:22" ht="18" customHeight="1">
      <c r="A747" s="27">
        <v>3971</v>
      </c>
      <c r="B747" s="27">
        <v>3971</v>
      </c>
      <c r="C747" s="3">
        <v>41114</v>
      </c>
      <c r="D747" s="3">
        <v>41159</v>
      </c>
      <c r="E747" s="27" t="s">
        <v>1431</v>
      </c>
      <c r="F747" s="27" t="s">
        <v>1432</v>
      </c>
      <c r="G747" s="27" t="s">
        <v>171</v>
      </c>
      <c r="H747" s="27" t="s">
        <v>7314</v>
      </c>
      <c r="I747" s="3">
        <v>41157</v>
      </c>
      <c r="J747" s="27" t="s">
        <v>5776</v>
      </c>
      <c r="K747" s="27" t="s">
        <v>5777</v>
      </c>
      <c r="L747" s="27" t="s">
        <v>4604</v>
      </c>
      <c r="M747" s="27" t="s">
        <v>5778</v>
      </c>
      <c r="N747" s="27" t="s">
        <v>7315</v>
      </c>
      <c r="O747" s="27" t="s">
        <v>7316</v>
      </c>
      <c r="P747" s="3">
        <v>41157</v>
      </c>
      <c r="Q747" s="41" t="s">
        <v>497</v>
      </c>
      <c r="R747" s="27" t="s">
        <v>11263</v>
      </c>
      <c r="S747" s="27" t="s">
        <v>11264</v>
      </c>
      <c r="T747" s="41" t="s">
        <v>4394</v>
      </c>
      <c r="U747" t="s">
        <v>15621</v>
      </c>
      <c r="V747" s="3" t="s">
        <v>497</v>
      </c>
    </row>
    <row r="748" spans="1:22" ht="18" customHeight="1">
      <c r="A748" s="27">
        <v>3972</v>
      </c>
      <c r="B748" s="27">
        <v>3972</v>
      </c>
      <c r="C748" s="3">
        <v>41114</v>
      </c>
      <c r="D748" s="3">
        <v>41159</v>
      </c>
      <c r="E748" s="27" t="s">
        <v>1431</v>
      </c>
      <c r="F748" s="27" t="s">
        <v>1432</v>
      </c>
      <c r="G748" s="27" t="s">
        <v>1721</v>
      </c>
      <c r="H748" s="27" t="s">
        <v>15825</v>
      </c>
      <c r="I748" s="3">
        <v>41156</v>
      </c>
      <c r="J748" s="27" t="s">
        <v>5779</v>
      </c>
      <c r="K748" s="27" t="s">
        <v>5780</v>
      </c>
      <c r="L748" s="27" t="s">
        <v>4693</v>
      </c>
      <c r="M748" s="27" t="s">
        <v>5781</v>
      </c>
      <c r="N748" s="27" t="s">
        <v>15826</v>
      </c>
      <c r="O748" s="27" t="s">
        <v>5003</v>
      </c>
      <c r="P748" s="27">
        <v>41312</v>
      </c>
      <c r="Q748" s="41" t="s">
        <v>497</v>
      </c>
      <c r="R748" s="27" t="s">
        <v>15827</v>
      </c>
      <c r="S748" s="27" t="s">
        <v>11265</v>
      </c>
      <c r="T748" s="41" t="s">
        <v>4394</v>
      </c>
      <c r="U748" s="41" t="s">
        <v>15523</v>
      </c>
      <c r="V748" s="3" t="s">
        <v>497</v>
      </c>
    </row>
    <row r="749" spans="1:22" ht="18" customHeight="1">
      <c r="A749" s="27">
        <v>3973</v>
      </c>
      <c r="B749" s="27">
        <v>3973</v>
      </c>
      <c r="C749" s="3">
        <v>41114</v>
      </c>
      <c r="D749" s="3">
        <v>41159</v>
      </c>
      <c r="E749" s="27" t="s">
        <v>1431</v>
      </c>
      <c r="F749" s="27" t="s">
        <v>1432</v>
      </c>
      <c r="G749" s="27" t="s">
        <v>164</v>
      </c>
      <c r="H749" s="27" t="s">
        <v>6733</v>
      </c>
      <c r="I749" s="3">
        <v>41148</v>
      </c>
      <c r="J749" s="27" t="s">
        <v>5782</v>
      </c>
      <c r="K749" s="27" t="s">
        <v>5783</v>
      </c>
      <c r="L749" s="27" t="s">
        <v>4596</v>
      </c>
      <c r="M749" s="27" t="s">
        <v>5784</v>
      </c>
      <c r="N749" s="27" t="s">
        <v>6734</v>
      </c>
      <c r="O749" s="27" t="s">
        <v>3099</v>
      </c>
      <c r="P749" s="3">
        <v>41141</v>
      </c>
      <c r="Q749" s="41" t="s">
        <v>497</v>
      </c>
      <c r="R749" s="27" t="s">
        <v>11266</v>
      </c>
      <c r="S749" s="27" t="s">
        <v>11267</v>
      </c>
      <c r="T749" s="41" t="s">
        <v>4394</v>
      </c>
      <c r="U749" t="s">
        <v>4418</v>
      </c>
      <c r="V749" s="3" t="s">
        <v>497</v>
      </c>
    </row>
    <row r="750" spans="1:22" ht="18" customHeight="1">
      <c r="A750" s="27">
        <v>3974</v>
      </c>
      <c r="B750" s="27">
        <v>3974</v>
      </c>
      <c r="C750" s="3">
        <v>41114</v>
      </c>
      <c r="D750" s="3">
        <v>41159</v>
      </c>
      <c r="E750" s="27" t="s">
        <v>1431</v>
      </c>
      <c r="F750" s="27" t="s">
        <v>1432</v>
      </c>
      <c r="G750" s="27" t="s">
        <v>164</v>
      </c>
      <c r="H750" s="27" t="s">
        <v>6455</v>
      </c>
      <c r="I750" s="3">
        <v>41131</v>
      </c>
      <c r="J750" s="27" t="s">
        <v>5785</v>
      </c>
      <c r="K750" s="27" t="s">
        <v>5786</v>
      </c>
      <c r="L750" s="27" t="s">
        <v>4596</v>
      </c>
      <c r="M750" s="27" t="s">
        <v>5787</v>
      </c>
      <c r="N750" s="27" t="s">
        <v>6456</v>
      </c>
      <c r="O750" s="27" t="s">
        <v>3099</v>
      </c>
      <c r="P750" s="3">
        <v>41134</v>
      </c>
      <c r="Q750" s="41" t="s">
        <v>497</v>
      </c>
      <c r="R750" s="27" t="s">
        <v>11268</v>
      </c>
      <c r="S750" s="27" t="s">
        <v>11269</v>
      </c>
      <c r="T750" s="41" t="s">
        <v>4394</v>
      </c>
      <c r="U750" t="s">
        <v>4569</v>
      </c>
      <c r="V750" s="3" t="s">
        <v>497</v>
      </c>
    </row>
    <row r="751" spans="1:22" ht="18" customHeight="1">
      <c r="A751" s="27">
        <v>3987</v>
      </c>
      <c r="B751" s="27">
        <v>3987</v>
      </c>
      <c r="C751" s="3">
        <v>41114</v>
      </c>
      <c r="D751" s="3">
        <v>41159</v>
      </c>
      <c r="E751" s="27" t="s">
        <v>1431</v>
      </c>
      <c r="F751" s="27" t="s">
        <v>1432</v>
      </c>
      <c r="G751" s="27" t="s">
        <v>164</v>
      </c>
      <c r="H751" s="27" t="s">
        <v>6735</v>
      </c>
      <c r="I751" s="3">
        <v>41137</v>
      </c>
      <c r="J751" s="27" t="s">
        <v>5785</v>
      </c>
      <c r="K751" s="27" t="s">
        <v>5788</v>
      </c>
      <c r="L751" s="27" t="s">
        <v>4596</v>
      </c>
      <c r="M751" s="27" t="s">
        <v>5787</v>
      </c>
      <c r="N751" s="27" t="s">
        <v>6736</v>
      </c>
      <c r="O751" s="27" t="s">
        <v>3099</v>
      </c>
      <c r="P751" s="3">
        <v>41137</v>
      </c>
      <c r="Q751" s="41" t="s">
        <v>497</v>
      </c>
      <c r="R751" s="27" t="s">
        <v>11270</v>
      </c>
      <c r="S751" s="27" t="s">
        <v>11271</v>
      </c>
      <c r="T751" s="41" t="s">
        <v>4394</v>
      </c>
      <c r="U751" t="s">
        <v>15470</v>
      </c>
      <c r="V751" s="3" t="s">
        <v>497</v>
      </c>
    </row>
    <row r="752" spans="1:22" ht="18" customHeight="1">
      <c r="A752" s="27">
        <v>3985</v>
      </c>
      <c r="B752" s="27">
        <v>3985</v>
      </c>
      <c r="C752" s="3">
        <v>41114</v>
      </c>
      <c r="D752" s="3">
        <v>41159</v>
      </c>
      <c r="E752" s="27" t="s">
        <v>1431</v>
      </c>
      <c r="F752" s="27" t="s">
        <v>1432</v>
      </c>
      <c r="G752" s="27" t="s">
        <v>164</v>
      </c>
      <c r="H752" s="27" t="s">
        <v>9793</v>
      </c>
      <c r="I752" s="3">
        <v>41162</v>
      </c>
      <c r="J752" s="27" t="s">
        <v>5785</v>
      </c>
      <c r="K752" s="27" t="s">
        <v>5789</v>
      </c>
      <c r="L752" s="27" t="s">
        <v>4596</v>
      </c>
      <c r="M752" s="27" t="s">
        <v>5787</v>
      </c>
      <c r="N752" s="27" t="s">
        <v>13287</v>
      </c>
      <c r="O752" s="27" t="s">
        <v>5739</v>
      </c>
      <c r="P752" s="3">
        <v>41261</v>
      </c>
      <c r="Q752" s="41" t="s">
        <v>497</v>
      </c>
      <c r="R752" s="27" t="s">
        <v>11272</v>
      </c>
      <c r="S752" s="27" t="s">
        <v>11273</v>
      </c>
      <c r="T752" s="41" t="s">
        <v>4394</v>
      </c>
      <c r="U752" t="s">
        <v>15453</v>
      </c>
      <c r="V752" s="3" t="s">
        <v>497</v>
      </c>
    </row>
    <row r="753" spans="1:22" ht="18" customHeight="1">
      <c r="A753" s="27">
        <v>3984</v>
      </c>
      <c r="B753" s="27">
        <v>3984</v>
      </c>
      <c r="C753" s="3">
        <v>41114</v>
      </c>
      <c r="D753" s="3">
        <v>41159</v>
      </c>
      <c r="E753" s="27" t="s">
        <v>1431</v>
      </c>
      <c r="F753" s="27" t="s">
        <v>1432</v>
      </c>
      <c r="G753" s="27" t="s">
        <v>164</v>
      </c>
      <c r="H753" s="27" t="s">
        <v>9794</v>
      </c>
      <c r="I753" s="3">
        <v>41233</v>
      </c>
      <c r="J753" s="27" t="s">
        <v>5785</v>
      </c>
      <c r="K753" s="27" t="s">
        <v>5790</v>
      </c>
      <c r="L753" s="27" t="s">
        <v>4596</v>
      </c>
      <c r="M753" s="27" t="s">
        <v>5787</v>
      </c>
      <c r="N753" s="27" t="s">
        <v>9795</v>
      </c>
      <c r="O753" s="27" t="s">
        <v>8472</v>
      </c>
      <c r="P753" s="3">
        <v>41233</v>
      </c>
      <c r="Q753" s="41" t="s">
        <v>497</v>
      </c>
      <c r="R753" s="27" t="s">
        <v>11274</v>
      </c>
      <c r="S753" s="27" t="s">
        <v>11275</v>
      </c>
      <c r="T753" s="41" t="s">
        <v>15449</v>
      </c>
      <c r="U753" t="s">
        <v>15541</v>
      </c>
      <c r="V753" s="3" t="s">
        <v>497</v>
      </c>
    </row>
    <row r="754" spans="1:22" ht="18" customHeight="1">
      <c r="A754" s="27">
        <v>3975</v>
      </c>
      <c r="B754" s="27">
        <v>3975</v>
      </c>
      <c r="C754" s="3">
        <v>41114</v>
      </c>
      <c r="D754" s="3">
        <v>41159</v>
      </c>
      <c r="E754" s="27" t="s">
        <v>1440</v>
      </c>
      <c r="F754" s="27" t="s">
        <v>1432</v>
      </c>
      <c r="G754" s="27" t="s">
        <v>164</v>
      </c>
      <c r="H754" s="27" t="s">
        <v>497</v>
      </c>
      <c r="I754" s="27" t="s">
        <v>497</v>
      </c>
      <c r="J754" s="27" t="s">
        <v>5785</v>
      </c>
      <c r="K754" s="27" t="s">
        <v>5791</v>
      </c>
      <c r="L754" s="27" t="s">
        <v>4596</v>
      </c>
      <c r="M754" s="27" t="s">
        <v>5787</v>
      </c>
      <c r="N754" s="27" t="s">
        <v>497</v>
      </c>
      <c r="O754" s="27" t="s">
        <v>497</v>
      </c>
      <c r="P754" s="27" t="s">
        <v>497</v>
      </c>
      <c r="Q754" s="27" t="s">
        <v>7317</v>
      </c>
      <c r="R754" s="27" t="s">
        <v>497</v>
      </c>
      <c r="S754" s="27" t="s">
        <v>11276</v>
      </c>
      <c r="T754" t="s">
        <v>15449</v>
      </c>
      <c r="U754" s="41" t="s">
        <v>497</v>
      </c>
      <c r="V754" s="3" t="s">
        <v>497</v>
      </c>
    </row>
    <row r="755" spans="1:22" ht="18" customHeight="1">
      <c r="A755" s="27">
        <v>3976</v>
      </c>
      <c r="B755" s="27">
        <v>3976</v>
      </c>
      <c r="C755" s="3">
        <v>41114</v>
      </c>
      <c r="D755" s="3">
        <v>41159</v>
      </c>
      <c r="E755" s="27" t="s">
        <v>1431</v>
      </c>
      <c r="F755" s="27" t="s">
        <v>1432</v>
      </c>
      <c r="G755" s="27" t="s">
        <v>164</v>
      </c>
      <c r="H755" s="27" t="s">
        <v>6213</v>
      </c>
      <c r="I755" s="3">
        <v>41127</v>
      </c>
      <c r="J755" s="27" t="s">
        <v>5785</v>
      </c>
      <c r="K755" s="27" t="s">
        <v>15622</v>
      </c>
      <c r="L755" s="27" t="s">
        <v>4596</v>
      </c>
      <c r="M755" s="27" t="s">
        <v>5787</v>
      </c>
      <c r="N755" s="27" t="s">
        <v>6289</v>
      </c>
      <c r="O755" s="27" t="s">
        <v>6290</v>
      </c>
      <c r="P755" s="3">
        <v>41130</v>
      </c>
      <c r="Q755" s="41" t="s">
        <v>497</v>
      </c>
      <c r="R755" s="27" t="s">
        <v>11277</v>
      </c>
      <c r="S755" s="27" t="s">
        <v>11278</v>
      </c>
      <c r="T755" s="41" t="s">
        <v>4394</v>
      </c>
      <c r="U755" t="s">
        <v>4569</v>
      </c>
      <c r="V755" s="3" t="s">
        <v>497</v>
      </c>
    </row>
    <row r="756" spans="1:22" ht="18" customHeight="1">
      <c r="A756" s="27">
        <v>3977</v>
      </c>
      <c r="B756" s="27">
        <v>3977</v>
      </c>
      <c r="C756" s="3">
        <v>41114</v>
      </c>
      <c r="D756" s="3">
        <v>41159</v>
      </c>
      <c r="E756" s="27" t="s">
        <v>1431</v>
      </c>
      <c r="F756" s="27" t="s">
        <v>1432</v>
      </c>
      <c r="G756" s="27" t="s">
        <v>164</v>
      </c>
      <c r="H756" s="27" t="s">
        <v>6737</v>
      </c>
      <c r="I756" s="3">
        <v>41138</v>
      </c>
      <c r="J756" s="27" t="s">
        <v>5785</v>
      </c>
      <c r="K756" s="27" t="s">
        <v>15623</v>
      </c>
      <c r="L756" s="27" t="s">
        <v>4596</v>
      </c>
      <c r="M756" s="27" t="s">
        <v>5787</v>
      </c>
      <c r="N756" s="27" t="s">
        <v>6738</v>
      </c>
      <c r="O756" s="27" t="s">
        <v>6691</v>
      </c>
      <c r="P756" s="3">
        <v>41141</v>
      </c>
      <c r="Q756" s="41" t="s">
        <v>497</v>
      </c>
      <c r="R756" s="27" t="s">
        <v>11279</v>
      </c>
      <c r="S756" s="27" t="s">
        <v>11280</v>
      </c>
      <c r="T756" s="41" t="s">
        <v>4394</v>
      </c>
      <c r="U756" t="s">
        <v>5547</v>
      </c>
      <c r="V756" s="3" t="s">
        <v>497</v>
      </c>
    </row>
    <row r="757" spans="1:22" ht="18" customHeight="1">
      <c r="A757" s="27">
        <v>3978</v>
      </c>
      <c r="B757" s="27">
        <v>3978</v>
      </c>
      <c r="C757" s="3">
        <v>41114</v>
      </c>
      <c r="D757" s="3">
        <v>41159</v>
      </c>
      <c r="E757" s="27" t="s">
        <v>1431</v>
      </c>
      <c r="F757" s="27" t="s">
        <v>1432</v>
      </c>
      <c r="G757" s="27" t="s">
        <v>164</v>
      </c>
      <c r="H757" s="27" t="s">
        <v>13695</v>
      </c>
      <c r="I757" s="3">
        <v>41141</v>
      </c>
      <c r="J757" s="27" t="s">
        <v>5785</v>
      </c>
      <c r="K757" s="27" t="s">
        <v>5792</v>
      </c>
      <c r="L757" s="27" t="s">
        <v>4596</v>
      </c>
      <c r="M757" s="27" t="s">
        <v>5787</v>
      </c>
      <c r="N757" s="27" t="s">
        <v>13696</v>
      </c>
      <c r="O757" s="27" t="s">
        <v>6750</v>
      </c>
      <c r="P757" s="3">
        <v>41261</v>
      </c>
      <c r="Q757" s="41" t="s">
        <v>497</v>
      </c>
      <c r="R757" s="27" t="s">
        <v>13697</v>
      </c>
      <c r="S757" s="27" t="s">
        <v>11281</v>
      </c>
      <c r="T757" s="41" t="s">
        <v>15449</v>
      </c>
      <c r="U757" t="s">
        <v>15559</v>
      </c>
      <c r="V757" s="3" t="s">
        <v>497</v>
      </c>
    </row>
    <row r="758" spans="1:22" ht="18" customHeight="1">
      <c r="A758" s="27">
        <v>3979</v>
      </c>
      <c r="B758" s="27">
        <v>3979</v>
      </c>
      <c r="C758" s="3">
        <v>41114</v>
      </c>
      <c r="D758" s="3">
        <v>41159</v>
      </c>
      <c r="E758" s="27" t="s">
        <v>1431</v>
      </c>
      <c r="F758" s="27" t="s">
        <v>1432</v>
      </c>
      <c r="G758" s="27" t="s">
        <v>164</v>
      </c>
      <c r="H758" s="27" t="s">
        <v>6639</v>
      </c>
      <c r="I758" s="3">
        <v>41135</v>
      </c>
      <c r="J758" s="27" t="s">
        <v>5785</v>
      </c>
      <c r="K758" s="27" t="s">
        <v>5793</v>
      </c>
      <c r="L758" s="27" t="s">
        <v>4596</v>
      </c>
      <c r="M758" s="27" t="s">
        <v>5787</v>
      </c>
      <c r="N758" s="27" t="s">
        <v>13288</v>
      </c>
      <c r="O758" s="27" t="s">
        <v>5739</v>
      </c>
      <c r="P758" s="3">
        <v>41260</v>
      </c>
      <c r="Q758" s="41" t="s">
        <v>497</v>
      </c>
      <c r="R758" s="27" t="s">
        <v>11282</v>
      </c>
      <c r="S758" s="27" t="s">
        <v>11283</v>
      </c>
      <c r="T758" s="41" t="s">
        <v>4394</v>
      </c>
      <c r="U758" t="s">
        <v>15624</v>
      </c>
      <c r="V758" s="3" t="s">
        <v>497</v>
      </c>
    </row>
    <row r="759" spans="1:22" ht="18" customHeight="1">
      <c r="A759" s="27">
        <v>3980</v>
      </c>
      <c r="B759" s="27">
        <v>3980</v>
      </c>
      <c r="C759" s="3">
        <v>41114</v>
      </c>
      <c r="D759" s="3">
        <v>41159</v>
      </c>
      <c r="E759" s="27" t="s">
        <v>1431</v>
      </c>
      <c r="F759" s="27" t="s">
        <v>1432</v>
      </c>
      <c r="G759" s="27" t="s">
        <v>164</v>
      </c>
      <c r="H759" s="27" t="s">
        <v>6640</v>
      </c>
      <c r="I759" s="3">
        <v>41135</v>
      </c>
      <c r="J759" s="27" t="s">
        <v>5785</v>
      </c>
      <c r="K759" s="27" t="s">
        <v>5794</v>
      </c>
      <c r="L759" s="27" t="s">
        <v>4596</v>
      </c>
      <c r="M759" s="27" t="s">
        <v>5787</v>
      </c>
      <c r="N759" s="27" t="s">
        <v>6641</v>
      </c>
      <c r="O759" s="27" t="s">
        <v>497</v>
      </c>
      <c r="P759" s="3">
        <v>41137</v>
      </c>
      <c r="Q759" s="41" t="s">
        <v>497</v>
      </c>
      <c r="R759" s="27" t="s">
        <v>11284</v>
      </c>
      <c r="S759" s="27" t="s">
        <v>11285</v>
      </c>
      <c r="T759" s="41" t="s">
        <v>4394</v>
      </c>
      <c r="U759" t="s">
        <v>4569</v>
      </c>
      <c r="V759" s="3" t="s">
        <v>497</v>
      </c>
    </row>
    <row r="760" spans="1:22" ht="18" customHeight="1">
      <c r="A760" s="27">
        <v>3981</v>
      </c>
      <c r="B760" s="27">
        <v>3981</v>
      </c>
      <c r="C760" s="3">
        <v>41114</v>
      </c>
      <c r="D760" s="3">
        <v>41159</v>
      </c>
      <c r="E760" s="27" t="s">
        <v>1431</v>
      </c>
      <c r="F760" s="27" t="s">
        <v>1432</v>
      </c>
      <c r="G760" s="27" t="s">
        <v>164</v>
      </c>
      <c r="H760" s="27" t="s">
        <v>13289</v>
      </c>
      <c r="I760" s="3">
        <v>41162</v>
      </c>
      <c r="J760" s="27" t="s">
        <v>5785</v>
      </c>
      <c r="K760" s="27" t="s">
        <v>5795</v>
      </c>
      <c r="L760" s="27" t="s">
        <v>4596</v>
      </c>
      <c r="M760" s="27" t="s">
        <v>5787</v>
      </c>
      <c r="N760" s="27" t="s">
        <v>13290</v>
      </c>
      <c r="O760" s="27" t="s">
        <v>5739</v>
      </c>
      <c r="P760" s="3">
        <v>41261</v>
      </c>
      <c r="Q760" s="41" t="s">
        <v>497</v>
      </c>
      <c r="R760" s="27" t="s">
        <v>13291</v>
      </c>
      <c r="S760" s="27" t="s">
        <v>11286</v>
      </c>
      <c r="T760" s="41" t="s">
        <v>4394</v>
      </c>
      <c r="U760" s="41" t="s">
        <v>15523</v>
      </c>
      <c r="V760" s="3" t="s">
        <v>497</v>
      </c>
    </row>
    <row r="761" spans="1:22" ht="18" customHeight="1">
      <c r="A761" s="27">
        <v>3983</v>
      </c>
      <c r="B761" s="27">
        <v>3983</v>
      </c>
      <c r="C761" s="3">
        <v>41114</v>
      </c>
      <c r="D761" s="3">
        <v>41159</v>
      </c>
      <c r="E761" s="27" t="s">
        <v>1431</v>
      </c>
      <c r="F761" s="27" t="s">
        <v>1432</v>
      </c>
      <c r="G761" s="27" t="s">
        <v>164</v>
      </c>
      <c r="H761" s="27" t="s">
        <v>9796</v>
      </c>
      <c r="I761" s="3">
        <v>41233</v>
      </c>
      <c r="J761" s="27" t="s">
        <v>5785</v>
      </c>
      <c r="K761" s="27" t="s">
        <v>5796</v>
      </c>
      <c r="L761" s="27" t="s">
        <v>4596</v>
      </c>
      <c r="M761" s="27" t="s">
        <v>5787</v>
      </c>
      <c r="N761" s="27" t="s">
        <v>9797</v>
      </c>
      <c r="O761" s="27" t="s">
        <v>8472</v>
      </c>
      <c r="P761" s="3">
        <v>41240</v>
      </c>
      <c r="Q761" s="41" t="s">
        <v>497</v>
      </c>
      <c r="R761" s="27" t="s">
        <v>11287</v>
      </c>
      <c r="S761" s="27" t="s">
        <v>11288</v>
      </c>
      <c r="T761" s="41" t="s">
        <v>15449</v>
      </c>
      <c r="U761" t="s">
        <v>15509</v>
      </c>
      <c r="V761" s="3" t="s">
        <v>497</v>
      </c>
    </row>
    <row r="762" spans="1:22" ht="18" customHeight="1">
      <c r="A762" s="27">
        <v>3993</v>
      </c>
      <c r="B762" s="27">
        <v>3993</v>
      </c>
      <c r="C762" s="3">
        <v>41116</v>
      </c>
      <c r="D762" s="3">
        <v>41161</v>
      </c>
      <c r="E762" s="27" t="s">
        <v>1431</v>
      </c>
      <c r="F762" s="27" t="s">
        <v>1432</v>
      </c>
      <c r="G762" s="27" t="s">
        <v>1790</v>
      </c>
      <c r="H762" s="27" t="s">
        <v>9798</v>
      </c>
      <c r="I762" s="3">
        <v>41197</v>
      </c>
      <c r="J762" s="27" t="s">
        <v>5819</v>
      </c>
      <c r="K762" s="27" t="s">
        <v>5820</v>
      </c>
      <c r="L762" s="27" t="s">
        <v>5821</v>
      </c>
      <c r="M762" s="27">
        <v>38392605</v>
      </c>
      <c r="N762" s="27" t="s">
        <v>9799</v>
      </c>
      <c r="O762" s="27" t="s">
        <v>7855</v>
      </c>
      <c r="P762" s="3">
        <v>41235</v>
      </c>
      <c r="Q762" s="41" t="s">
        <v>497</v>
      </c>
      <c r="R762" s="27" t="s">
        <v>11289</v>
      </c>
      <c r="S762" s="27" t="s">
        <v>11290</v>
      </c>
      <c r="T762" s="41" t="s">
        <v>15449</v>
      </c>
      <c r="U762" t="s">
        <v>15595</v>
      </c>
      <c r="V762" s="3" t="s">
        <v>497</v>
      </c>
    </row>
    <row r="763" spans="1:22" ht="18" customHeight="1">
      <c r="A763" s="27">
        <v>3994</v>
      </c>
      <c r="B763" s="27">
        <v>3994</v>
      </c>
      <c r="C763" s="3">
        <v>41116</v>
      </c>
      <c r="D763" s="3">
        <v>41161</v>
      </c>
      <c r="E763" s="27" t="s">
        <v>1431</v>
      </c>
      <c r="F763" s="27" t="s">
        <v>1432</v>
      </c>
      <c r="G763" s="27" t="s">
        <v>1790</v>
      </c>
      <c r="H763" s="27" t="s">
        <v>9800</v>
      </c>
      <c r="I763" s="3">
        <v>41207</v>
      </c>
      <c r="J763" s="27" t="s">
        <v>5822</v>
      </c>
      <c r="K763" s="27" t="s">
        <v>5823</v>
      </c>
      <c r="L763" s="27" t="s">
        <v>5824</v>
      </c>
      <c r="M763" s="27" t="s">
        <v>7097</v>
      </c>
      <c r="N763" s="27" t="s">
        <v>13141</v>
      </c>
      <c r="O763" s="27" t="s">
        <v>7858</v>
      </c>
      <c r="P763" s="3">
        <v>41255</v>
      </c>
      <c r="Q763" s="41" t="s">
        <v>7098</v>
      </c>
      <c r="R763" s="27" t="s">
        <v>11291</v>
      </c>
      <c r="S763" s="27" t="s">
        <v>11292</v>
      </c>
      <c r="T763" t="s">
        <v>4394</v>
      </c>
      <c r="U763" s="27" t="s">
        <v>497</v>
      </c>
      <c r="V763" s="3" t="s">
        <v>497</v>
      </c>
    </row>
    <row r="764" spans="1:22" ht="18" customHeight="1">
      <c r="A764" s="27">
        <v>3995</v>
      </c>
      <c r="B764" s="27">
        <v>3995</v>
      </c>
      <c r="C764" s="3">
        <v>41116</v>
      </c>
      <c r="D764" s="3">
        <v>41161</v>
      </c>
      <c r="E764" s="27" t="s">
        <v>1431</v>
      </c>
      <c r="F764" s="27" t="s">
        <v>1432</v>
      </c>
      <c r="G764" s="27" t="s">
        <v>1790</v>
      </c>
      <c r="H764" s="27" t="s">
        <v>9380</v>
      </c>
      <c r="I764" s="3">
        <v>41178</v>
      </c>
      <c r="J764" s="27" t="s">
        <v>5825</v>
      </c>
      <c r="K764" s="27" t="s">
        <v>5826</v>
      </c>
      <c r="L764" s="27" t="s">
        <v>5827</v>
      </c>
      <c r="M764" s="27" t="s">
        <v>7099</v>
      </c>
      <c r="N764" s="27" t="s">
        <v>9381</v>
      </c>
      <c r="O764" s="27" t="s">
        <v>7855</v>
      </c>
      <c r="P764" s="3">
        <v>41208</v>
      </c>
      <c r="Q764" s="41" t="s">
        <v>7100</v>
      </c>
      <c r="R764" s="27" t="s">
        <v>11293</v>
      </c>
      <c r="S764" s="27" t="s">
        <v>11294</v>
      </c>
      <c r="T764" t="s">
        <v>4394</v>
      </c>
      <c r="U764" t="s">
        <v>15625</v>
      </c>
      <c r="V764" s="3" t="s">
        <v>497</v>
      </c>
    </row>
    <row r="765" spans="1:22" ht="18" customHeight="1">
      <c r="A765" s="27">
        <v>3996</v>
      </c>
      <c r="B765" s="27">
        <v>3996</v>
      </c>
      <c r="C765" s="3">
        <v>41116</v>
      </c>
      <c r="D765" s="3">
        <v>41162</v>
      </c>
      <c r="E765" s="27" t="s">
        <v>1431</v>
      </c>
      <c r="F765" s="27" t="s">
        <v>1432</v>
      </c>
      <c r="G765" s="27" t="s">
        <v>1790</v>
      </c>
      <c r="H765" s="27" t="s">
        <v>9382</v>
      </c>
      <c r="I765" s="3">
        <v>41178</v>
      </c>
      <c r="J765" s="27" t="s">
        <v>5828</v>
      </c>
      <c r="K765" s="27" t="s">
        <v>8004</v>
      </c>
      <c r="L765" s="27" t="s">
        <v>5829</v>
      </c>
      <c r="M765" s="27" t="s">
        <v>7318</v>
      </c>
      <c r="N765" s="27" t="s">
        <v>9383</v>
      </c>
      <c r="O765" s="27" t="s">
        <v>7858</v>
      </c>
      <c r="P765" s="3">
        <v>41207</v>
      </c>
      <c r="Q765" s="41" t="s">
        <v>8005</v>
      </c>
      <c r="R765" s="27" t="s">
        <v>11295</v>
      </c>
      <c r="S765" s="27" t="s">
        <v>11296</v>
      </c>
      <c r="T765" t="s">
        <v>4394</v>
      </c>
      <c r="U765" s="27" t="s">
        <v>497</v>
      </c>
      <c r="V765" s="3" t="s">
        <v>497</v>
      </c>
    </row>
    <row r="766" spans="1:22" ht="18" customHeight="1">
      <c r="A766" s="27">
        <v>3997</v>
      </c>
      <c r="B766" s="27">
        <v>3997</v>
      </c>
      <c r="C766" s="3">
        <v>41116</v>
      </c>
      <c r="D766" s="3">
        <v>41181</v>
      </c>
      <c r="E766" s="27" t="s">
        <v>1431</v>
      </c>
      <c r="F766" s="27" t="s">
        <v>1432</v>
      </c>
      <c r="G766" s="27" t="s">
        <v>1790</v>
      </c>
      <c r="H766" s="27" t="s">
        <v>9384</v>
      </c>
      <c r="I766" s="3">
        <v>41204</v>
      </c>
      <c r="J766" s="27" t="s">
        <v>5830</v>
      </c>
      <c r="K766" s="27" t="s">
        <v>8629</v>
      </c>
      <c r="L766" s="27" t="s">
        <v>4717</v>
      </c>
      <c r="M766" s="27">
        <v>38392605</v>
      </c>
      <c r="N766" s="27" t="s">
        <v>9385</v>
      </c>
      <c r="O766" s="27" t="s">
        <v>7858</v>
      </c>
      <c r="P766" s="3">
        <v>41221</v>
      </c>
      <c r="Q766" s="41" t="s">
        <v>8630</v>
      </c>
      <c r="R766" s="27" t="s">
        <v>11297</v>
      </c>
      <c r="S766" s="27" t="s">
        <v>11298</v>
      </c>
      <c r="T766" t="s">
        <v>15449</v>
      </c>
      <c r="U766" t="s">
        <v>15626</v>
      </c>
      <c r="V766" s="3" t="s">
        <v>497</v>
      </c>
    </row>
    <row r="767" spans="1:22" ht="18" customHeight="1">
      <c r="A767" s="27">
        <v>3998</v>
      </c>
      <c r="B767" s="27">
        <v>3998</v>
      </c>
      <c r="C767" s="3">
        <v>41116</v>
      </c>
      <c r="D767" s="3">
        <v>41161</v>
      </c>
      <c r="E767" s="27" t="s">
        <v>1431</v>
      </c>
      <c r="F767" s="27" t="s">
        <v>1432</v>
      </c>
      <c r="G767" s="27" t="s">
        <v>1790</v>
      </c>
      <c r="H767" s="27" t="s">
        <v>7870</v>
      </c>
      <c r="I767" s="3">
        <v>41169</v>
      </c>
      <c r="J767" s="27" t="s">
        <v>5831</v>
      </c>
      <c r="K767" s="27" t="s">
        <v>5832</v>
      </c>
      <c r="L767" s="27" t="s">
        <v>5833</v>
      </c>
      <c r="M767" s="27" t="s">
        <v>7101</v>
      </c>
      <c r="N767" s="27" t="s">
        <v>7871</v>
      </c>
      <c r="O767" s="27" t="s">
        <v>7858</v>
      </c>
      <c r="P767" s="3">
        <v>41170</v>
      </c>
      <c r="Q767" s="41" t="s">
        <v>7102</v>
      </c>
      <c r="R767" s="27" t="s">
        <v>11299</v>
      </c>
      <c r="S767" s="27" t="s">
        <v>11300</v>
      </c>
      <c r="T767" t="s">
        <v>4394</v>
      </c>
      <c r="U767" s="27" t="s">
        <v>497</v>
      </c>
      <c r="V767" s="3" t="s">
        <v>497</v>
      </c>
    </row>
    <row r="768" spans="1:22" ht="18" customHeight="1">
      <c r="A768" s="27">
        <v>3999</v>
      </c>
      <c r="B768" s="27">
        <v>3999</v>
      </c>
      <c r="C768" s="3">
        <v>41116</v>
      </c>
      <c r="D768" s="3">
        <v>41161</v>
      </c>
      <c r="E768" s="27" t="s">
        <v>1431</v>
      </c>
      <c r="F768" s="27" t="s">
        <v>1432</v>
      </c>
      <c r="G768" s="27" t="s">
        <v>1790</v>
      </c>
      <c r="H768" s="27" t="s">
        <v>8006</v>
      </c>
      <c r="I768" s="3">
        <v>41162</v>
      </c>
      <c r="J768" s="27" t="s">
        <v>5834</v>
      </c>
      <c r="K768" s="27" t="s">
        <v>7103</v>
      </c>
      <c r="L768" s="27" t="s">
        <v>5835</v>
      </c>
      <c r="M768" s="27" t="s">
        <v>7104</v>
      </c>
      <c r="N768" s="27" t="s">
        <v>8050</v>
      </c>
      <c r="O768" s="27" t="s">
        <v>7858</v>
      </c>
      <c r="P768" s="3">
        <v>41172</v>
      </c>
      <c r="Q768" s="41" t="s">
        <v>7105</v>
      </c>
      <c r="R768" s="27" t="s">
        <v>11301</v>
      </c>
      <c r="S768" s="27" t="s">
        <v>11302</v>
      </c>
      <c r="T768" t="s">
        <v>4394</v>
      </c>
      <c r="U768" t="s">
        <v>15627</v>
      </c>
      <c r="V768" s="3" t="s">
        <v>497</v>
      </c>
    </row>
    <row r="769" spans="1:22" ht="18" customHeight="1">
      <c r="A769" s="27">
        <v>4000</v>
      </c>
      <c r="B769" s="27">
        <v>4000</v>
      </c>
      <c r="C769" s="3">
        <v>41116</v>
      </c>
      <c r="D769" s="3">
        <v>41161</v>
      </c>
      <c r="E769" s="27" t="s">
        <v>1431</v>
      </c>
      <c r="F769" s="27" t="s">
        <v>1432</v>
      </c>
      <c r="G769" s="27" t="s">
        <v>1790</v>
      </c>
      <c r="H769" s="27" t="s">
        <v>8051</v>
      </c>
      <c r="I769" s="3">
        <v>41162</v>
      </c>
      <c r="J769" s="27" t="s">
        <v>5836</v>
      </c>
      <c r="K769" s="27" t="s">
        <v>7106</v>
      </c>
      <c r="L769" s="27" t="s">
        <v>5837</v>
      </c>
      <c r="M769" s="27" t="s">
        <v>7107</v>
      </c>
      <c r="N769" s="27" t="s">
        <v>8052</v>
      </c>
      <c r="O769" s="27" t="s">
        <v>7855</v>
      </c>
      <c r="P769" s="3">
        <v>41173</v>
      </c>
      <c r="Q769" s="41" t="s">
        <v>7108</v>
      </c>
      <c r="R769" s="27" t="s">
        <v>11303</v>
      </c>
      <c r="S769" s="27" t="s">
        <v>11304</v>
      </c>
      <c r="T769" t="s">
        <v>4394</v>
      </c>
      <c r="U769" t="s">
        <v>15628</v>
      </c>
      <c r="V769" s="3" t="s">
        <v>497</v>
      </c>
    </row>
    <row r="770" spans="1:22" ht="18" customHeight="1">
      <c r="A770" s="27">
        <v>4001</v>
      </c>
      <c r="B770" s="27">
        <v>4001</v>
      </c>
      <c r="C770" s="3">
        <v>41116</v>
      </c>
      <c r="D770" s="3">
        <v>41161</v>
      </c>
      <c r="E770" s="27" t="s">
        <v>1431</v>
      </c>
      <c r="F770" s="27" t="s">
        <v>1432</v>
      </c>
      <c r="G770" s="27" t="s">
        <v>1790</v>
      </c>
      <c r="H770" s="27" t="s">
        <v>7662</v>
      </c>
      <c r="I770" s="3">
        <v>41162</v>
      </c>
      <c r="J770" s="27" t="s">
        <v>5834</v>
      </c>
      <c r="K770" s="27" t="s">
        <v>7109</v>
      </c>
      <c r="L770" s="27" t="s">
        <v>5838</v>
      </c>
      <c r="M770" s="27" t="s">
        <v>7110</v>
      </c>
      <c r="N770" s="27" t="s">
        <v>8053</v>
      </c>
      <c r="O770" s="27" t="s">
        <v>7855</v>
      </c>
      <c r="P770" s="3">
        <v>41173</v>
      </c>
      <c r="Q770" s="41" t="s">
        <v>7111</v>
      </c>
      <c r="R770" s="27" t="s">
        <v>11305</v>
      </c>
      <c r="S770" s="27" t="s">
        <v>11306</v>
      </c>
      <c r="T770" t="s">
        <v>4394</v>
      </c>
      <c r="U770" t="s">
        <v>15494</v>
      </c>
      <c r="V770" s="3" t="s">
        <v>497</v>
      </c>
    </row>
    <row r="771" spans="1:22" ht="18" customHeight="1">
      <c r="A771" s="27">
        <v>4002</v>
      </c>
      <c r="B771" s="27">
        <v>4002</v>
      </c>
      <c r="C771" s="3">
        <v>41116</v>
      </c>
      <c r="D771" s="3">
        <v>41173</v>
      </c>
      <c r="E771" s="27" t="s">
        <v>1431</v>
      </c>
      <c r="F771" s="27" t="s">
        <v>1432</v>
      </c>
      <c r="G771" s="27" t="s">
        <v>1790</v>
      </c>
      <c r="H771" s="27" t="s">
        <v>9111</v>
      </c>
      <c r="I771" s="3">
        <v>41178</v>
      </c>
      <c r="J771" s="27" t="s">
        <v>5839</v>
      </c>
      <c r="K771" s="27" t="s">
        <v>8007</v>
      </c>
      <c r="L771" s="27" t="s">
        <v>5840</v>
      </c>
      <c r="M771" s="27" t="s">
        <v>8008</v>
      </c>
      <c r="N771" s="27" t="s">
        <v>9112</v>
      </c>
      <c r="O771" s="27" t="s">
        <v>7855</v>
      </c>
      <c r="P771" s="3">
        <v>41205</v>
      </c>
      <c r="Q771" s="41" t="s">
        <v>8009</v>
      </c>
      <c r="R771" s="27" t="s">
        <v>11307</v>
      </c>
      <c r="S771" s="27" t="s">
        <v>11308</v>
      </c>
      <c r="T771" t="s">
        <v>4394</v>
      </c>
      <c r="U771" s="27" t="s">
        <v>497</v>
      </c>
      <c r="V771" s="3" t="s">
        <v>497</v>
      </c>
    </row>
    <row r="772" spans="1:22" ht="18" customHeight="1">
      <c r="A772" s="27">
        <v>4003</v>
      </c>
      <c r="B772" s="27">
        <v>4003</v>
      </c>
      <c r="C772" s="3">
        <v>41116</v>
      </c>
      <c r="D772" s="3">
        <v>41161</v>
      </c>
      <c r="E772" s="27" t="s">
        <v>1431</v>
      </c>
      <c r="F772" s="27" t="s">
        <v>1432</v>
      </c>
      <c r="G772" s="27" t="s">
        <v>1790</v>
      </c>
      <c r="H772" s="27" t="s">
        <v>8319</v>
      </c>
      <c r="I772" s="3">
        <v>41162</v>
      </c>
      <c r="J772" s="27" t="s">
        <v>5839</v>
      </c>
      <c r="K772" s="27" t="s">
        <v>5841</v>
      </c>
      <c r="L772" s="27" t="s">
        <v>5842</v>
      </c>
      <c r="M772" s="27" t="s">
        <v>7112</v>
      </c>
      <c r="N772" s="27" t="s">
        <v>8320</v>
      </c>
      <c r="O772" s="27" t="s">
        <v>7858</v>
      </c>
      <c r="P772" s="3">
        <v>41179</v>
      </c>
      <c r="Q772" s="41" t="s">
        <v>7113</v>
      </c>
      <c r="R772" s="27" t="s">
        <v>11309</v>
      </c>
      <c r="S772" s="27" t="s">
        <v>11310</v>
      </c>
      <c r="T772" t="s">
        <v>4394</v>
      </c>
      <c r="U772" t="s">
        <v>15460</v>
      </c>
      <c r="V772" s="3" t="s">
        <v>497</v>
      </c>
    </row>
    <row r="773" spans="1:22" ht="18" customHeight="1">
      <c r="A773" s="27">
        <v>4004</v>
      </c>
      <c r="B773" s="27">
        <v>4004</v>
      </c>
      <c r="C773" s="3">
        <v>41116</v>
      </c>
      <c r="D773" s="3">
        <v>41161</v>
      </c>
      <c r="E773" s="27" t="s">
        <v>1431</v>
      </c>
      <c r="F773" s="27" t="s">
        <v>1432</v>
      </c>
      <c r="G773" s="27" t="s">
        <v>1790</v>
      </c>
      <c r="H773" s="27" t="s">
        <v>7872</v>
      </c>
      <c r="I773" s="3">
        <v>41162</v>
      </c>
      <c r="J773" s="27" t="s">
        <v>5834</v>
      </c>
      <c r="K773" s="27" t="s">
        <v>5843</v>
      </c>
      <c r="L773" s="27" t="s">
        <v>5844</v>
      </c>
      <c r="M773" s="27" t="s">
        <v>7114</v>
      </c>
      <c r="N773" s="27" t="s">
        <v>7873</v>
      </c>
      <c r="O773" s="27" t="s">
        <v>7855</v>
      </c>
      <c r="P773" s="3">
        <v>41170</v>
      </c>
      <c r="Q773" s="41" t="s">
        <v>7115</v>
      </c>
      <c r="R773" s="27" t="s">
        <v>11311</v>
      </c>
      <c r="S773" s="27" t="s">
        <v>11312</v>
      </c>
      <c r="T773" t="s">
        <v>4394</v>
      </c>
      <c r="U773" s="27" t="s">
        <v>497</v>
      </c>
      <c r="V773" s="3" t="s">
        <v>497</v>
      </c>
    </row>
    <row r="774" spans="1:22" ht="18" customHeight="1">
      <c r="A774" s="27">
        <v>4005</v>
      </c>
      <c r="B774" s="27">
        <v>4005</v>
      </c>
      <c r="C774" s="3">
        <v>41116</v>
      </c>
      <c r="D774" s="3">
        <v>41161</v>
      </c>
      <c r="E774" s="27" t="s">
        <v>1431</v>
      </c>
      <c r="F774" s="27" t="s">
        <v>1432</v>
      </c>
      <c r="G774" s="27" t="s">
        <v>1790</v>
      </c>
      <c r="H774" s="27" t="s">
        <v>8321</v>
      </c>
      <c r="I774" s="3">
        <v>41162</v>
      </c>
      <c r="J774" s="27" t="s">
        <v>5845</v>
      </c>
      <c r="K774" s="27" t="s">
        <v>7116</v>
      </c>
      <c r="L774" s="27" t="s">
        <v>5846</v>
      </c>
      <c r="M774" s="27" t="s">
        <v>7117</v>
      </c>
      <c r="N774" s="27" t="s">
        <v>8322</v>
      </c>
      <c r="O774" s="27" t="s">
        <v>7855</v>
      </c>
      <c r="P774" s="3">
        <v>41177</v>
      </c>
      <c r="Q774" s="41" t="s">
        <v>7118</v>
      </c>
      <c r="R774" s="27" t="s">
        <v>11313</v>
      </c>
      <c r="S774" s="27" t="s">
        <v>11314</v>
      </c>
      <c r="T774" t="s">
        <v>4394</v>
      </c>
      <c r="U774" t="s">
        <v>15629</v>
      </c>
      <c r="V774" s="3" t="s">
        <v>497</v>
      </c>
    </row>
    <row r="775" spans="1:22" ht="18" customHeight="1">
      <c r="A775" s="27">
        <v>4006</v>
      </c>
      <c r="B775" s="27">
        <v>4006</v>
      </c>
      <c r="C775" s="3">
        <v>41116</v>
      </c>
      <c r="D775" s="3">
        <v>41161</v>
      </c>
      <c r="E775" s="27" t="s">
        <v>1431</v>
      </c>
      <c r="F775" s="27" t="s">
        <v>1432</v>
      </c>
      <c r="G775" s="27" t="s">
        <v>1790</v>
      </c>
      <c r="H775" s="27" t="s">
        <v>7874</v>
      </c>
      <c r="I775" s="3">
        <v>41162</v>
      </c>
      <c r="J775" s="27" t="s">
        <v>5847</v>
      </c>
      <c r="K775" s="27" t="s">
        <v>5848</v>
      </c>
      <c r="L775" s="27" t="s">
        <v>5849</v>
      </c>
      <c r="M775" s="27" t="s">
        <v>7119</v>
      </c>
      <c r="N775" s="27" t="s">
        <v>7875</v>
      </c>
      <c r="O775" s="27" t="s">
        <v>7855</v>
      </c>
      <c r="P775" s="3">
        <v>41171</v>
      </c>
      <c r="Q775" s="41" t="s">
        <v>7120</v>
      </c>
      <c r="R775" s="27" t="s">
        <v>11315</v>
      </c>
      <c r="S775" s="27" t="s">
        <v>11316</v>
      </c>
      <c r="T775" t="s">
        <v>4394</v>
      </c>
      <c r="U775" t="s">
        <v>5545</v>
      </c>
      <c r="V775" s="3" t="s">
        <v>497</v>
      </c>
    </row>
    <row r="776" spans="1:22" ht="18" customHeight="1">
      <c r="A776" s="27">
        <v>4007</v>
      </c>
      <c r="B776" s="27">
        <v>4007</v>
      </c>
      <c r="C776" s="3">
        <v>41116</v>
      </c>
      <c r="D776" s="3">
        <v>41161</v>
      </c>
      <c r="E776" s="27" t="s">
        <v>1431</v>
      </c>
      <c r="F776" s="27" t="s">
        <v>1432</v>
      </c>
      <c r="G776" s="27" t="s">
        <v>1790</v>
      </c>
      <c r="H776" s="27" t="s">
        <v>8010</v>
      </c>
      <c r="I776" s="3">
        <v>41162</v>
      </c>
      <c r="J776" s="27" t="s">
        <v>5850</v>
      </c>
      <c r="K776" s="27" t="s">
        <v>5851</v>
      </c>
      <c r="L776" s="27" t="s">
        <v>5852</v>
      </c>
      <c r="M776" s="27" t="s">
        <v>7121</v>
      </c>
      <c r="N776" s="27" t="s">
        <v>8054</v>
      </c>
      <c r="O776" s="27" t="s">
        <v>7858</v>
      </c>
      <c r="P776" s="3">
        <v>41172</v>
      </c>
      <c r="Q776" s="41" t="s">
        <v>7122</v>
      </c>
      <c r="R776" s="27" t="s">
        <v>11317</v>
      </c>
      <c r="S776" s="27" t="s">
        <v>11318</v>
      </c>
      <c r="T776" t="s">
        <v>4394</v>
      </c>
      <c r="U776" s="27" t="s">
        <v>497</v>
      </c>
      <c r="V776" s="3" t="s">
        <v>497</v>
      </c>
    </row>
    <row r="777" spans="1:22" ht="18" customHeight="1">
      <c r="A777" s="27">
        <v>4008</v>
      </c>
      <c r="B777" s="27">
        <v>4008</v>
      </c>
      <c r="C777" s="3">
        <v>41116</v>
      </c>
      <c r="D777" s="3">
        <v>41161</v>
      </c>
      <c r="E777" s="27" t="s">
        <v>1431</v>
      </c>
      <c r="F777" s="27" t="s">
        <v>1432</v>
      </c>
      <c r="G777" s="27" t="s">
        <v>1790</v>
      </c>
      <c r="H777" s="27" t="s">
        <v>9386</v>
      </c>
      <c r="I777" s="3">
        <v>41162</v>
      </c>
      <c r="J777" s="27" t="s">
        <v>5850</v>
      </c>
      <c r="K777" s="27" t="s">
        <v>7123</v>
      </c>
      <c r="L777" s="27" t="s">
        <v>5852</v>
      </c>
      <c r="M777" s="27" t="s">
        <v>7124</v>
      </c>
      <c r="N777" s="27" t="s">
        <v>9387</v>
      </c>
      <c r="O777" s="27" t="s">
        <v>7855</v>
      </c>
      <c r="P777" s="3">
        <v>41206</v>
      </c>
      <c r="Q777" s="41" t="s">
        <v>7125</v>
      </c>
      <c r="R777" s="27" t="s">
        <v>11319</v>
      </c>
      <c r="S777" s="27" t="s">
        <v>11320</v>
      </c>
      <c r="T777" t="s">
        <v>4394</v>
      </c>
      <c r="U777" s="27" t="s">
        <v>497</v>
      </c>
      <c r="V777" s="3" t="s">
        <v>497</v>
      </c>
    </row>
    <row r="778" spans="1:22" ht="18" customHeight="1">
      <c r="A778" s="27">
        <v>4009</v>
      </c>
      <c r="B778" s="27">
        <v>4009</v>
      </c>
      <c r="C778" s="3">
        <v>41116</v>
      </c>
      <c r="D778" s="3">
        <v>41161</v>
      </c>
      <c r="E778" s="27" t="s">
        <v>1431</v>
      </c>
      <c r="F778" s="27" t="s">
        <v>1432</v>
      </c>
      <c r="G778" s="27" t="s">
        <v>1790</v>
      </c>
      <c r="H778" s="27" t="s">
        <v>7876</v>
      </c>
      <c r="I778" s="3">
        <v>41162</v>
      </c>
      <c r="J778" s="27" t="s">
        <v>5819</v>
      </c>
      <c r="K778" s="27" t="s">
        <v>5853</v>
      </c>
      <c r="L778" s="27" t="s">
        <v>5854</v>
      </c>
      <c r="M778" s="27" t="s">
        <v>7126</v>
      </c>
      <c r="N778" s="27" t="s">
        <v>7877</v>
      </c>
      <c r="O778" s="27" t="s">
        <v>7858</v>
      </c>
      <c r="P778" s="3">
        <v>41170</v>
      </c>
      <c r="Q778" s="41" t="s">
        <v>7127</v>
      </c>
      <c r="R778" s="27" t="s">
        <v>11321</v>
      </c>
      <c r="S778" s="27" t="s">
        <v>11322</v>
      </c>
      <c r="T778" t="s">
        <v>4394</v>
      </c>
      <c r="U778" s="27" t="s">
        <v>497</v>
      </c>
      <c r="V778" s="3" t="s">
        <v>497</v>
      </c>
    </row>
    <row r="779" spans="1:22" ht="18" customHeight="1">
      <c r="A779" s="27">
        <v>4010</v>
      </c>
      <c r="B779" s="27">
        <v>4010</v>
      </c>
      <c r="C779" s="3">
        <v>41116</v>
      </c>
      <c r="D779" s="3">
        <v>41161</v>
      </c>
      <c r="E779" s="27" t="s">
        <v>1431</v>
      </c>
      <c r="F779" s="27" t="s">
        <v>1432</v>
      </c>
      <c r="G779" s="27" t="s">
        <v>1790</v>
      </c>
      <c r="H779" s="27" t="s">
        <v>8011</v>
      </c>
      <c r="I779" s="3">
        <v>41171</v>
      </c>
      <c r="J779" s="27" t="s">
        <v>5850</v>
      </c>
      <c r="K779" s="27" t="s">
        <v>7128</v>
      </c>
      <c r="L779" s="27" t="s">
        <v>5855</v>
      </c>
      <c r="M779" s="27">
        <v>38392605</v>
      </c>
      <c r="N779" s="27" t="s">
        <v>8055</v>
      </c>
      <c r="O779" s="27" t="s">
        <v>8043</v>
      </c>
      <c r="P779" s="3">
        <v>41176</v>
      </c>
      <c r="Q779" s="41" t="s">
        <v>7129</v>
      </c>
      <c r="R779" s="27" t="s">
        <v>11323</v>
      </c>
      <c r="S779" s="27" t="s">
        <v>11324</v>
      </c>
      <c r="T779" t="s">
        <v>4394</v>
      </c>
      <c r="U779" t="s">
        <v>15472</v>
      </c>
      <c r="V779" s="3" t="s">
        <v>497</v>
      </c>
    </row>
    <row r="780" spans="1:22" ht="18" customHeight="1">
      <c r="A780" s="27">
        <v>4011</v>
      </c>
      <c r="B780" s="27">
        <v>4011</v>
      </c>
      <c r="C780" s="3">
        <v>41116</v>
      </c>
      <c r="D780" s="3">
        <v>41161</v>
      </c>
      <c r="E780" s="27" t="s">
        <v>1431</v>
      </c>
      <c r="F780" s="27" t="s">
        <v>1432</v>
      </c>
      <c r="G780" s="27" t="s">
        <v>1790</v>
      </c>
      <c r="H780" s="27" t="s">
        <v>8056</v>
      </c>
      <c r="I780" s="3">
        <v>41172</v>
      </c>
      <c r="J780" s="27" t="s">
        <v>5856</v>
      </c>
      <c r="K780" s="27" t="s">
        <v>5857</v>
      </c>
      <c r="L780" s="27" t="s">
        <v>5858</v>
      </c>
      <c r="M780" s="27" t="s">
        <v>7130</v>
      </c>
      <c r="N780" s="27" t="s">
        <v>8057</v>
      </c>
      <c r="O780" s="27" t="s">
        <v>7855</v>
      </c>
      <c r="P780" s="3">
        <v>41173</v>
      </c>
      <c r="Q780" s="41" t="s">
        <v>7131</v>
      </c>
      <c r="R780" s="27" t="s">
        <v>11325</v>
      </c>
      <c r="S780" s="27" t="s">
        <v>11326</v>
      </c>
      <c r="T780" t="s">
        <v>4394</v>
      </c>
      <c r="U780" t="s">
        <v>15628</v>
      </c>
      <c r="V780" s="3" t="s">
        <v>497</v>
      </c>
    </row>
    <row r="781" spans="1:22" ht="18" customHeight="1">
      <c r="A781" s="27">
        <v>4012</v>
      </c>
      <c r="B781" s="27">
        <v>4012</v>
      </c>
      <c r="C781" s="3">
        <v>41116</v>
      </c>
      <c r="D781" s="3">
        <v>41161</v>
      </c>
      <c r="E781" s="27" t="s">
        <v>1431</v>
      </c>
      <c r="F781" s="27" t="s">
        <v>1432</v>
      </c>
      <c r="G781" s="27" t="s">
        <v>1790</v>
      </c>
      <c r="H781" s="27" t="s">
        <v>9426</v>
      </c>
      <c r="I781" s="3">
        <v>41162</v>
      </c>
      <c r="J781" s="27" t="s">
        <v>5825</v>
      </c>
      <c r="K781" s="27" t="s">
        <v>5859</v>
      </c>
      <c r="L781" s="27" t="s">
        <v>5860</v>
      </c>
      <c r="M781" s="27" t="s">
        <v>7132</v>
      </c>
      <c r="N781" s="27" t="s">
        <v>9427</v>
      </c>
      <c r="O781" s="27" t="s">
        <v>8043</v>
      </c>
      <c r="P781" s="3">
        <v>41211</v>
      </c>
      <c r="Q781" s="41" t="s">
        <v>7133</v>
      </c>
      <c r="R781" s="27" t="s">
        <v>11327</v>
      </c>
      <c r="S781" s="27" t="s">
        <v>11328</v>
      </c>
      <c r="T781" t="s">
        <v>4394</v>
      </c>
      <c r="U781" t="s">
        <v>15472</v>
      </c>
      <c r="V781" s="3" t="s">
        <v>497</v>
      </c>
    </row>
    <row r="782" spans="1:22" ht="18" customHeight="1">
      <c r="A782" s="27">
        <v>4013</v>
      </c>
      <c r="B782" s="27">
        <v>4013</v>
      </c>
      <c r="C782" s="3">
        <v>41116</v>
      </c>
      <c r="D782" s="3">
        <v>41161</v>
      </c>
      <c r="E782" s="27" t="s">
        <v>1431</v>
      </c>
      <c r="F782" s="27" t="s">
        <v>1432</v>
      </c>
      <c r="G782" s="27" t="s">
        <v>1790</v>
      </c>
      <c r="H782" s="27" t="s">
        <v>9113</v>
      </c>
      <c r="I782" s="3">
        <v>41162</v>
      </c>
      <c r="J782" s="27" t="s">
        <v>5861</v>
      </c>
      <c r="K782" s="27" t="s">
        <v>7134</v>
      </c>
      <c r="L782" s="27" t="s">
        <v>5860</v>
      </c>
      <c r="M782" s="27" t="s">
        <v>7135</v>
      </c>
      <c r="N782" s="27" t="s">
        <v>9114</v>
      </c>
      <c r="O782" s="27" t="s">
        <v>7858</v>
      </c>
      <c r="P782" s="3">
        <v>41206</v>
      </c>
      <c r="Q782" s="41" t="s">
        <v>7136</v>
      </c>
      <c r="R782" s="27" t="s">
        <v>11329</v>
      </c>
      <c r="S782" s="27" t="s">
        <v>11330</v>
      </c>
      <c r="T782" t="s">
        <v>4394</v>
      </c>
      <c r="U782" s="27" t="s">
        <v>497</v>
      </c>
      <c r="V782" s="3" t="s">
        <v>497</v>
      </c>
    </row>
    <row r="783" spans="1:22" ht="18" customHeight="1">
      <c r="A783" s="27">
        <v>4014</v>
      </c>
      <c r="B783" s="27">
        <v>4014</v>
      </c>
      <c r="C783" s="3">
        <v>41116</v>
      </c>
      <c r="D783" s="3">
        <v>41161</v>
      </c>
      <c r="E783" s="27" t="s">
        <v>1431</v>
      </c>
      <c r="F783" s="27" t="s">
        <v>1432</v>
      </c>
      <c r="G783" s="27" t="s">
        <v>1790</v>
      </c>
      <c r="H783" s="27" t="s">
        <v>8323</v>
      </c>
      <c r="I783" s="3">
        <v>41162</v>
      </c>
      <c r="J783" s="27" t="s">
        <v>5861</v>
      </c>
      <c r="K783" s="27" t="s">
        <v>7137</v>
      </c>
      <c r="L783" s="27" t="s">
        <v>5862</v>
      </c>
      <c r="M783" s="27" t="s">
        <v>7138</v>
      </c>
      <c r="N783" s="27" t="s">
        <v>8324</v>
      </c>
      <c r="O783" s="27" t="s">
        <v>7855</v>
      </c>
      <c r="P783" s="3">
        <v>41179</v>
      </c>
      <c r="Q783" s="41" t="s">
        <v>7139</v>
      </c>
      <c r="R783" s="27" t="s">
        <v>11331</v>
      </c>
      <c r="S783" s="27" t="s">
        <v>11332</v>
      </c>
      <c r="T783" t="s">
        <v>4394</v>
      </c>
      <c r="U783" t="s">
        <v>4569</v>
      </c>
      <c r="V783" s="3" t="s">
        <v>497</v>
      </c>
    </row>
    <row r="784" spans="1:22" ht="18" customHeight="1">
      <c r="A784" s="27">
        <v>4015</v>
      </c>
      <c r="B784" s="27">
        <v>4015</v>
      </c>
      <c r="C784" s="3">
        <v>41116</v>
      </c>
      <c r="D784" s="3">
        <v>41161</v>
      </c>
      <c r="E784" s="27" t="s">
        <v>1431</v>
      </c>
      <c r="F784" s="27" t="s">
        <v>1432</v>
      </c>
      <c r="G784" s="27" t="s">
        <v>1790</v>
      </c>
      <c r="H784" s="27" t="s">
        <v>9142</v>
      </c>
      <c r="I784" s="3">
        <v>41206</v>
      </c>
      <c r="J784" s="27" t="s">
        <v>5830</v>
      </c>
      <c r="K784" s="27" t="s">
        <v>15828</v>
      </c>
      <c r="L784" s="27" t="s">
        <v>5863</v>
      </c>
      <c r="M784" s="27">
        <v>38392605</v>
      </c>
      <c r="N784" s="27" t="s">
        <v>9143</v>
      </c>
      <c r="O784" s="27" t="s">
        <v>7855</v>
      </c>
      <c r="P784" s="3">
        <v>41208</v>
      </c>
      <c r="Q784" s="41" t="s">
        <v>497</v>
      </c>
      <c r="R784" s="27" t="s">
        <v>11333</v>
      </c>
      <c r="S784" s="27" t="s">
        <v>11334</v>
      </c>
      <c r="T784" s="41" t="s">
        <v>4394</v>
      </c>
      <c r="U784" s="27" t="s">
        <v>497</v>
      </c>
      <c r="V784" s="3" t="s">
        <v>497</v>
      </c>
    </row>
    <row r="785" spans="1:22" ht="18" customHeight="1">
      <c r="A785" s="27">
        <v>4016</v>
      </c>
      <c r="B785" s="27">
        <v>4016</v>
      </c>
      <c r="C785" s="3">
        <v>41116</v>
      </c>
      <c r="D785" s="3">
        <v>41161</v>
      </c>
      <c r="E785" s="27" t="s">
        <v>1431</v>
      </c>
      <c r="F785" s="27" t="s">
        <v>1432</v>
      </c>
      <c r="G785" s="27" t="s">
        <v>1790</v>
      </c>
      <c r="H785" s="27" t="s">
        <v>7663</v>
      </c>
      <c r="I785" s="3">
        <v>41162</v>
      </c>
      <c r="J785" s="27" t="s">
        <v>5847</v>
      </c>
      <c r="K785" s="27" t="s">
        <v>5864</v>
      </c>
      <c r="L785" s="27" t="s">
        <v>5865</v>
      </c>
      <c r="M785" s="27" t="s">
        <v>7140</v>
      </c>
      <c r="N785" s="27" t="s">
        <v>7878</v>
      </c>
      <c r="O785" s="27" t="s">
        <v>7855</v>
      </c>
      <c r="P785" s="3">
        <v>41169</v>
      </c>
      <c r="Q785" s="41" t="s">
        <v>7141</v>
      </c>
      <c r="R785" s="27" t="s">
        <v>11335</v>
      </c>
      <c r="S785" s="27" t="s">
        <v>11336</v>
      </c>
      <c r="T785" t="s">
        <v>4394</v>
      </c>
      <c r="U785" t="s">
        <v>15630</v>
      </c>
      <c r="V785" s="3" t="s">
        <v>497</v>
      </c>
    </row>
    <row r="786" spans="1:22" ht="18" customHeight="1">
      <c r="A786" s="27">
        <v>4034</v>
      </c>
      <c r="B786" s="27">
        <v>4034</v>
      </c>
      <c r="C786" s="3">
        <v>41116</v>
      </c>
      <c r="D786" s="3">
        <v>41161</v>
      </c>
      <c r="E786" s="27" t="s">
        <v>1431</v>
      </c>
      <c r="F786" s="27" t="s">
        <v>1432</v>
      </c>
      <c r="G786" s="27" t="s">
        <v>5866</v>
      </c>
      <c r="H786" s="27" t="s">
        <v>6214</v>
      </c>
      <c r="I786" s="3">
        <v>41123</v>
      </c>
      <c r="J786" s="27" t="s">
        <v>5867</v>
      </c>
      <c r="K786" s="27" t="s">
        <v>5868</v>
      </c>
      <c r="L786" s="27" t="s">
        <v>5869</v>
      </c>
      <c r="M786" s="27" t="s">
        <v>5870</v>
      </c>
      <c r="N786" s="27" t="s">
        <v>6215</v>
      </c>
      <c r="O786" s="27" t="s">
        <v>6087</v>
      </c>
      <c r="P786" s="3">
        <v>41123</v>
      </c>
      <c r="Q786" s="41" t="s">
        <v>497</v>
      </c>
      <c r="R786" s="27" t="s">
        <v>11337</v>
      </c>
      <c r="S786" s="27" t="s">
        <v>11338</v>
      </c>
      <c r="T786" s="41" t="s">
        <v>4394</v>
      </c>
      <c r="U786" s="27" t="s">
        <v>497</v>
      </c>
      <c r="V786" s="3" t="s">
        <v>497</v>
      </c>
    </row>
    <row r="787" spans="1:22" ht="18" customHeight="1">
      <c r="A787" s="27">
        <v>4039</v>
      </c>
      <c r="B787" s="27">
        <v>4039</v>
      </c>
      <c r="C787" s="3">
        <v>41116</v>
      </c>
      <c r="D787" s="3">
        <v>41161</v>
      </c>
      <c r="E787" s="27" t="s">
        <v>1431</v>
      </c>
      <c r="F787" s="27" t="s">
        <v>1432</v>
      </c>
      <c r="G787" s="27" t="s">
        <v>5866</v>
      </c>
      <c r="H787" s="27" t="s">
        <v>6291</v>
      </c>
      <c r="I787" s="3">
        <v>41127</v>
      </c>
      <c r="J787" s="27" t="s">
        <v>5871</v>
      </c>
      <c r="K787" s="27" t="s">
        <v>5872</v>
      </c>
      <c r="L787" s="27" t="s">
        <v>5873</v>
      </c>
      <c r="M787" s="27" t="s">
        <v>5874</v>
      </c>
      <c r="N787" s="27" t="s">
        <v>6292</v>
      </c>
      <c r="O787" s="27" t="s">
        <v>6082</v>
      </c>
      <c r="P787" s="3">
        <v>41127</v>
      </c>
      <c r="Q787" s="41" t="s">
        <v>497</v>
      </c>
      <c r="R787" s="27" t="s">
        <v>11339</v>
      </c>
      <c r="S787" s="27" t="s">
        <v>11340</v>
      </c>
      <c r="T787" s="41" t="s">
        <v>4394</v>
      </c>
      <c r="U787" t="s">
        <v>4443</v>
      </c>
      <c r="V787" s="3" t="s">
        <v>497</v>
      </c>
    </row>
    <row r="788" spans="1:22" ht="18" customHeight="1">
      <c r="A788" s="27">
        <v>3991</v>
      </c>
      <c r="B788" s="27">
        <v>3991</v>
      </c>
      <c r="C788" s="3">
        <v>41116</v>
      </c>
      <c r="D788" s="3">
        <v>41161</v>
      </c>
      <c r="E788" s="27" t="s">
        <v>1431</v>
      </c>
      <c r="F788" s="27" t="s">
        <v>1432</v>
      </c>
      <c r="G788" s="27" t="s">
        <v>5875</v>
      </c>
      <c r="H788" s="27" t="s">
        <v>12586</v>
      </c>
      <c r="I788" s="3">
        <v>41129</v>
      </c>
      <c r="J788" s="27" t="s">
        <v>3500</v>
      </c>
      <c r="K788" s="27" t="s">
        <v>3501</v>
      </c>
      <c r="L788" s="27" t="s">
        <v>4995</v>
      </c>
      <c r="M788" s="27" t="s">
        <v>3502</v>
      </c>
      <c r="N788" s="27" t="s">
        <v>13142</v>
      </c>
      <c r="O788" s="27" t="s">
        <v>1456</v>
      </c>
      <c r="P788" s="3">
        <v>41256</v>
      </c>
      <c r="Q788" s="41" t="s">
        <v>497</v>
      </c>
      <c r="R788" s="27" t="s">
        <v>12587</v>
      </c>
      <c r="S788" s="27" t="s">
        <v>10752</v>
      </c>
      <c r="T788" s="41" t="s">
        <v>4394</v>
      </c>
      <c r="U788" t="s">
        <v>15631</v>
      </c>
      <c r="V788" s="3" t="s">
        <v>497</v>
      </c>
    </row>
    <row r="789" spans="1:22" ht="18" customHeight="1">
      <c r="A789" s="27">
        <v>4017</v>
      </c>
      <c r="B789" s="27">
        <v>4017</v>
      </c>
      <c r="C789" s="3">
        <v>41116</v>
      </c>
      <c r="D789" s="3">
        <v>41161</v>
      </c>
      <c r="E789" s="27" t="s">
        <v>1431</v>
      </c>
      <c r="F789" s="27" t="s">
        <v>1432</v>
      </c>
      <c r="G789" s="27" t="s">
        <v>1790</v>
      </c>
      <c r="H789" s="27" t="s">
        <v>8058</v>
      </c>
      <c r="I789" s="3">
        <v>41162</v>
      </c>
      <c r="J789" s="27" t="s">
        <v>5845</v>
      </c>
      <c r="K789" s="27" t="s">
        <v>5876</v>
      </c>
      <c r="L789" s="27" t="s">
        <v>5877</v>
      </c>
      <c r="M789" s="27" t="s">
        <v>7142</v>
      </c>
      <c r="N789" s="27" t="s">
        <v>8059</v>
      </c>
      <c r="O789" s="27" t="s">
        <v>7855</v>
      </c>
      <c r="P789" s="3">
        <v>41190</v>
      </c>
      <c r="Q789" s="41" t="s">
        <v>7143</v>
      </c>
      <c r="R789" s="27" t="s">
        <v>11341</v>
      </c>
      <c r="S789" s="27" t="s">
        <v>11342</v>
      </c>
      <c r="T789" t="s">
        <v>4394</v>
      </c>
      <c r="U789" t="s">
        <v>15632</v>
      </c>
      <c r="V789" s="3" t="s">
        <v>497</v>
      </c>
    </row>
    <row r="790" spans="1:22" ht="18" customHeight="1">
      <c r="A790" s="27">
        <v>4018</v>
      </c>
      <c r="B790" s="27">
        <v>4018</v>
      </c>
      <c r="C790" s="3">
        <v>41116</v>
      </c>
      <c r="D790" s="3">
        <v>41161</v>
      </c>
      <c r="E790" s="27" t="s">
        <v>1431</v>
      </c>
      <c r="F790" s="27" t="s">
        <v>1432</v>
      </c>
      <c r="G790" s="27" t="s">
        <v>1790</v>
      </c>
      <c r="H790" s="27" t="s">
        <v>8325</v>
      </c>
      <c r="I790" s="3">
        <v>41162</v>
      </c>
      <c r="J790" s="27" t="s">
        <v>5878</v>
      </c>
      <c r="K790" s="27" t="s">
        <v>5879</v>
      </c>
      <c r="L790" s="27" t="s">
        <v>5880</v>
      </c>
      <c r="M790" s="27">
        <v>38391620</v>
      </c>
      <c r="N790" s="27" t="s">
        <v>8326</v>
      </c>
      <c r="O790" s="27" t="s">
        <v>7858</v>
      </c>
      <c r="P790" s="3">
        <v>41178</v>
      </c>
      <c r="Q790" s="41" t="s">
        <v>7144</v>
      </c>
      <c r="R790" s="27" t="s">
        <v>11343</v>
      </c>
      <c r="S790" s="27" t="s">
        <v>11344</v>
      </c>
      <c r="T790" t="s">
        <v>4394</v>
      </c>
      <c r="U790" s="27" t="s">
        <v>497</v>
      </c>
      <c r="V790" s="3" t="s">
        <v>497</v>
      </c>
    </row>
    <row r="791" spans="1:22" ht="18" customHeight="1">
      <c r="A791" s="27">
        <v>4019</v>
      </c>
      <c r="B791" s="27">
        <v>4019</v>
      </c>
      <c r="C791" s="3">
        <v>41116</v>
      </c>
      <c r="D791" s="3">
        <v>41161</v>
      </c>
      <c r="E791" s="27" t="s">
        <v>1431</v>
      </c>
      <c r="F791" s="27" t="s">
        <v>1432</v>
      </c>
      <c r="G791" s="27" t="s">
        <v>1790</v>
      </c>
      <c r="H791" s="27" t="s">
        <v>9801</v>
      </c>
      <c r="I791" s="3">
        <v>41162</v>
      </c>
      <c r="J791" s="27" t="s">
        <v>5878</v>
      </c>
      <c r="K791" s="27" t="s">
        <v>15829</v>
      </c>
      <c r="L791" s="27" t="s">
        <v>5881</v>
      </c>
      <c r="M791" s="27" t="s">
        <v>7145</v>
      </c>
      <c r="N791" s="27" t="s">
        <v>9802</v>
      </c>
      <c r="O791" s="27" t="s">
        <v>7858</v>
      </c>
      <c r="P791" s="3">
        <v>41235</v>
      </c>
      <c r="Q791" s="41" t="s">
        <v>7146</v>
      </c>
      <c r="R791" s="27" t="s">
        <v>11345</v>
      </c>
      <c r="S791" s="27" t="s">
        <v>11346</v>
      </c>
      <c r="T791" t="s">
        <v>15449</v>
      </c>
      <c r="U791" t="s">
        <v>15633</v>
      </c>
      <c r="V791" s="3" t="s">
        <v>497</v>
      </c>
    </row>
    <row r="792" spans="1:22" ht="18" customHeight="1">
      <c r="A792" s="27">
        <v>4053</v>
      </c>
      <c r="B792" s="27">
        <v>4053</v>
      </c>
      <c r="C792" s="3">
        <v>41116</v>
      </c>
      <c r="D792" s="3">
        <v>41161</v>
      </c>
      <c r="E792" s="27" t="s">
        <v>1431</v>
      </c>
      <c r="F792" s="27" t="s">
        <v>1667</v>
      </c>
      <c r="G792" s="27" t="s">
        <v>5167</v>
      </c>
      <c r="H792" s="27" t="s">
        <v>7879</v>
      </c>
      <c r="I792" s="27" t="s">
        <v>497</v>
      </c>
      <c r="J792" s="27" t="s">
        <v>5882</v>
      </c>
      <c r="K792" s="27" t="s">
        <v>5883</v>
      </c>
      <c r="L792" s="27" t="s">
        <v>5884</v>
      </c>
      <c r="M792" s="27" t="s">
        <v>5885</v>
      </c>
      <c r="N792" s="27" t="s">
        <v>8060</v>
      </c>
      <c r="O792" s="27" t="s">
        <v>4098</v>
      </c>
      <c r="P792" s="3">
        <v>41171</v>
      </c>
      <c r="Q792" s="41" t="s">
        <v>497</v>
      </c>
      <c r="R792" s="27" t="s">
        <v>11347</v>
      </c>
      <c r="S792" s="27" t="s">
        <v>11348</v>
      </c>
      <c r="T792" s="41" t="s">
        <v>4394</v>
      </c>
      <c r="U792" t="s">
        <v>15575</v>
      </c>
      <c r="V792" s="3" t="s">
        <v>497</v>
      </c>
    </row>
    <row r="793" spans="1:22" ht="18" customHeight="1">
      <c r="A793" s="27">
        <v>4025</v>
      </c>
      <c r="B793" s="27">
        <v>4025</v>
      </c>
      <c r="C793" s="3">
        <v>41116</v>
      </c>
      <c r="D793" s="3">
        <v>41161</v>
      </c>
      <c r="E793" s="27" t="s">
        <v>1431</v>
      </c>
      <c r="F793" s="27" t="s">
        <v>1432</v>
      </c>
      <c r="G793" s="27" t="s">
        <v>5866</v>
      </c>
      <c r="H793" s="27" t="s">
        <v>6216</v>
      </c>
      <c r="I793" s="3">
        <v>41123</v>
      </c>
      <c r="J793" s="27" t="s">
        <v>5886</v>
      </c>
      <c r="K793" s="27" t="s">
        <v>5887</v>
      </c>
      <c r="L793" s="27" t="s">
        <v>5888</v>
      </c>
      <c r="M793" s="27" t="s">
        <v>5889</v>
      </c>
      <c r="N793" s="27" t="s">
        <v>6217</v>
      </c>
      <c r="O793" s="27" t="s">
        <v>6082</v>
      </c>
      <c r="P793" s="3">
        <v>41124</v>
      </c>
      <c r="Q793" s="41" t="s">
        <v>497</v>
      </c>
      <c r="R793" s="27" t="s">
        <v>11349</v>
      </c>
      <c r="S793" s="27" t="s">
        <v>11350</v>
      </c>
      <c r="T793" s="41" t="s">
        <v>15449</v>
      </c>
      <c r="U793" t="s">
        <v>15595</v>
      </c>
      <c r="V793" s="3" t="s">
        <v>497</v>
      </c>
    </row>
    <row r="794" spans="1:22" ht="18" customHeight="1">
      <c r="A794" s="27">
        <v>4023</v>
      </c>
      <c r="B794" s="27">
        <v>4023</v>
      </c>
      <c r="C794" s="3">
        <v>41116</v>
      </c>
      <c r="D794" s="3">
        <v>41161</v>
      </c>
      <c r="E794" s="27" t="s">
        <v>1431</v>
      </c>
      <c r="F794" s="27" t="s">
        <v>1432</v>
      </c>
      <c r="G794" s="27" t="s">
        <v>5866</v>
      </c>
      <c r="H794" s="27" t="s">
        <v>6218</v>
      </c>
      <c r="I794" s="3">
        <v>41124</v>
      </c>
      <c r="J794" s="27" t="s">
        <v>5890</v>
      </c>
      <c r="K794" s="27" t="s">
        <v>5891</v>
      </c>
      <c r="L794" s="27" t="s">
        <v>5869</v>
      </c>
      <c r="M794" s="27" t="s">
        <v>5892</v>
      </c>
      <c r="N794" s="27" t="s">
        <v>6219</v>
      </c>
      <c r="O794" s="27" t="s">
        <v>1492</v>
      </c>
      <c r="P794" s="3">
        <v>41127</v>
      </c>
      <c r="Q794" s="41" t="s">
        <v>497</v>
      </c>
      <c r="R794" s="27" t="s">
        <v>11351</v>
      </c>
      <c r="S794" s="27" t="s">
        <v>11352</v>
      </c>
      <c r="T794" s="41" t="s">
        <v>4394</v>
      </c>
      <c r="U794" t="s">
        <v>5495</v>
      </c>
      <c r="V794" s="3" t="s">
        <v>497</v>
      </c>
    </row>
    <row r="795" spans="1:22" ht="18" customHeight="1">
      <c r="A795" s="27">
        <v>4024</v>
      </c>
      <c r="B795" s="27">
        <v>4024</v>
      </c>
      <c r="C795" s="3">
        <v>41116</v>
      </c>
      <c r="D795" s="3">
        <v>41161</v>
      </c>
      <c r="E795" s="27" t="s">
        <v>1431</v>
      </c>
      <c r="F795" s="27" t="s">
        <v>1432</v>
      </c>
      <c r="G795" s="27" t="s">
        <v>5866</v>
      </c>
      <c r="H795" s="27" t="s">
        <v>6220</v>
      </c>
      <c r="I795" s="3">
        <v>41122</v>
      </c>
      <c r="J795" s="27" t="s">
        <v>5893</v>
      </c>
      <c r="K795" s="27" t="s">
        <v>5894</v>
      </c>
      <c r="L795" s="27" t="s">
        <v>5888</v>
      </c>
      <c r="M795" s="27" t="s">
        <v>5895</v>
      </c>
      <c r="N795" s="27" t="s">
        <v>6221</v>
      </c>
      <c r="O795" s="27" t="s">
        <v>1461</v>
      </c>
      <c r="P795" s="3">
        <v>41124</v>
      </c>
      <c r="Q795" s="41" t="s">
        <v>497</v>
      </c>
      <c r="R795" s="27" t="s">
        <v>11353</v>
      </c>
      <c r="S795" s="27" t="s">
        <v>11354</v>
      </c>
      <c r="T795" s="41" t="s">
        <v>4394</v>
      </c>
      <c r="U795" t="s">
        <v>15634</v>
      </c>
      <c r="V795" s="3" t="s">
        <v>497</v>
      </c>
    </row>
    <row r="796" spans="1:22" ht="18" customHeight="1">
      <c r="A796" s="27">
        <v>4026</v>
      </c>
      <c r="B796" s="27">
        <v>4026</v>
      </c>
      <c r="C796" s="3">
        <v>41116</v>
      </c>
      <c r="D796" s="3">
        <v>41161</v>
      </c>
      <c r="E796" s="27" t="s">
        <v>1431</v>
      </c>
      <c r="F796" s="27" t="s">
        <v>1432</v>
      </c>
      <c r="G796" s="27" t="s">
        <v>5866</v>
      </c>
      <c r="H796" s="27" t="s">
        <v>6293</v>
      </c>
      <c r="I796" s="3">
        <v>41138</v>
      </c>
      <c r="J796" s="27" t="s">
        <v>5896</v>
      </c>
      <c r="K796" s="27" t="s">
        <v>5897</v>
      </c>
      <c r="L796" s="27" t="s">
        <v>5888</v>
      </c>
      <c r="M796" s="27" t="s">
        <v>5898</v>
      </c>
      <c r="N796" s="27" t="s">
        <v>6294</v>
      </c>
      <c r="O796" s="27" t="s">
        <v>6295</v>
      </c>
      <c r="P796" s="3">
        <v>41141</v>
      </c>
      <c r="Q796" s="41" t="s">
        <v>497</v>
      </c>
      <c r="R796" s="27" t="s">
        <v>11355</v>
      </c>
      <c r="S796" s="27" t="s">
        <v>11356</v>
      </c>
      <c r="T796" s="41" t="s">
        <v>4394</v>
      </c>
      <c r="U796" t="s">
        <v>15470</v>
      </c>
      <c r="V796" s="3" t="s">
        <v>497</v>
      </c>
    </row>
    <row r="797" spans="1:22" ht="18" customHeight="1">
      <c r="A797" s="27">
        <v>4027</v>
      </c>
      <c r="B797" s="27">
        <v>4027</v>
      </c>
      <c r="C797" s="3">
        <v>41116</v>
      </c>
      <c r="D797" s="3">
        <v>41161</v>
      </c>
      <c r="E797" s="27" t="s">
        <v>1431</v>
      </c>
      <c r="F797" s="27" t="s">
        <v>1432</v>
      </c>
      <c r="G797" s="27" t="s">
        <v>5866</v>
      </c>
      <c r="H797" s="27" t="s">
        <v>6222</v>
      </c>
      <c r="I797" s="3">
        <v>41124</v>
      </c>
      <c r="J797" s="27" t="s">
        <v>5899</v>
      </c>
      <c r="K797" s="27" t="s">
        <v>15345</v>
      </c>
      <c r="L797" s="27" t="s">
        <v>5888</v>
      </c>
      <c r="M797" s="27" t="s">
        <v>5900</v>
      </c>
      <c r="N797" s="27" t="s">
        <v>6296</v>
      </c>
      <c r="O797" s="27" t="s">
        <v>5976</v>
      </c>
      <c r="P797" s="3">
        <v>41127</v>
      </c>
      <c r="Q797" s="41" t="s">
        <v>497</v>
      </c>
      <c r="R797" s="27" t="s">
        <v>11357</v>
      </c>
      <c r="S797" s="27" t="s">
        <v>11358</v>
      </c>
      <c r="T797" s="41" t="s">
        <v>4394</v>
      </c>
      <c r="U797" t="s">
        <v>5495</v>
      </c>
      <c r="V797" s="3" t="s">
        <v>497</v>
      </c>
    </row>
    <row r="798" spans="1:22" ht="18" customHeight="1">
      <c r="A798" s="27">
        <v>4022</v>
      </c>
      <c r="B798" s="27">
        <v>4022</v>
      </c>
      <c r="C798" s="3">
        <v>41116</v>
      </c>
      <c r="D798" s="3">
        <v>41161</v>
      </c>
      <c r="E798" s="27" t="s">
        <v>1431</v>
      </c>
      <c r="F798" s="27" t="s">
        <v>1432</v>
      </c>
      <c r="G798" s="27" t="s">
        <v>5866</v>
      </c>
      <c r="H798" s="27" t="s">
        <v>6297</v>
      </c>
      <c r="I798" s="3">
        <v>41137</v>
      </c>
      <c r="J798" s="27" t="s">
        <v>5901</v>
      </c>
      <c r="K798" s="27" t="s">
        <v>5902</v>
      </c>
      <c r="L798" s="27" t="s">
        <v>5888</v>
      </c>
      <c r="M798" s="27" t="s">
        <v>5903</v>
      </c>
      <c r="N798" s="27" t="s">
        <v>6739</v>
      </c>
      <c r="O798" s="27" t="s">
        <v>6082</v>
      </c>
      <c r="P798" s="3">
        <v>41137</v>
      </c>
      <c r="Q798" s="41" t="s">
        <v>497</v>
      </c>
      <c r="R798" s="27" t="s">
        <v>11359</v>
      </c>
      <c r="S798" s="27" t="s">
        <v>11360</v>
      </c>
      <c r="T798" s="41" t="s">
        <v>4394</v>
      </c>
      <c r="U798" s="27" t="s">
        <v>497</v>
      </c>
      <c r="V798" s="3" t="s">
        <v>497</v>
      </c>
    </row>
    <row r="799" spans="1:22" ht="18" customHeight="1">
      <c r="A799" s="27">
        <v>4029</v>
      </c>
      <c r="B799" s="27">
        <v>4029</v>
      </c>
      <c r="C799" s="3">
        <v>41116</v>
      </c>
      <c r="D799" s="3">
        <v>41161</v>
      </c>
      <c r="E799" s="27" t="s">
        <v>1431</v>
      </c>
      <c r="F799" s="27" t="s">
        <v>1432</v>
      </c>
      <c r="G799" s="27" t="s">
        <v>5866</v>
      </c>
      <c r="H799" s="27" t="s">
        <v>6740</v>
      </c>
      <c r="I799" s="3">
        <v>41138</v>
      </c>
      <c r="J799" s="27" t="s">
        <v>5904</v>
      </c>
      <c r="K799" s="27" t="s">
        <v>5905</v>
      </c>
      <c r="L799" s="27" t="s">
        <v>5888</v>
      </c>
      <c r="M799" s="27" t="s">
        <v>5906</v>
      </c>
      <c r="N799" s="27" t="s">
        <v>6741</v>
      </c>
      <c r="O799" s="27" t="s">
        <v>5146</v>
      </c>
      <c r="P799" s="3">
        <v>41141</v>
      </c>
      <c r="Q799" s="41" t="s">
        <v>497</v>
      </c>
      <c r="R799" s="27" t="s">
        <v>11361</v>
      </c>
      <c r="S799" s="27" t="s">
        <v>11362</v>
      </c>
      <c r="T799" s="41" t="s">
        <v>4394</v>
      </c>
      <c r="U799" t="s">
        <v>5495</v>
      </c>
      <c r="V799" s="3" t="s">
        <v>497</v>
      </c>
    </row>
    <row r="800" spans="1:22" ht="18" customHeight="1">
      <c r="A800" s="27">
        <v>4028</v>
      </c>
      <c r="B800" s="27">
        <v>4028</v>
      </c>
      <c r="C800" s="3">
        <v>41116</v>
      </c>
      <c r="D800" s="3">
        <v>41161</v>
      </c>
      <c r="E800" s="27" t="s">
        <v>1431</v>
      </c>
      <c r="F800" s="27" t="s">
        <v>1432</v>
      </c>
      <c r="G800" s="27" t="s">
        <v>5866</v>
      </c>
      <c r="H800" s="27" t="s">
        <v>6298</v>
      </c>
      <c r="I800" s="3">
        <v>41134</v>
      </c>
      <c r="J800" s="27" t="s">
        <v>5907</v>
      </c>
      <c r="K800" s="27" t="s">
        <v>5908</v>
      </c>
      <c r="L800" s="27" t="s">
        <v>5888</v>
      </c>
      <c r="M800" s="27" t="s">
        <v>5909</v>
      </c>
      <c r="N800" s="27" t="s">
        <v>6299</v>
      </c>
      <c r="O800" s="27" t="s">
        <v>5747</v>
      </c>
      <c r="P800" s="3">
        <v>41130</v>
      </c>
      <c r="Q800" s="41" t="s">
        <v>497</v>
      </c>
      <c r="R800" s="27" t="s">
        <v>11363</v>
      </c>
      <c r="S800" s="27" t="s">
        <v>11364</v>
      </c>
      <c r="T800" s="41" t="s">
        <v>4394</v>
      </c>
      <c r="U800" t="s">
        <v>5495</v>
      </c>
      <c r="V800" s="3" t="s">
        <v>497</v>
      </c>
    </row>
    <row r="801" spans="1:22" ht="18" customHeight="1">
      <c r="A801" s="27">
        <v>4030</v>
      </c>
      <c r="B801" s="27">
        <v>4030</v>
      </c>
      <c r="C801" s="3">
        <v>41116</v>
      </c>
      <c r="D801" s="3">
        <v>41161</v>
      </c>
      <c r="E801" s="27" t="s">
        <v>1431</v>
      </c>
      <c r="F801" s="27" t="s">
        <v>1432</v>
      </c>
      <c r="G801" s="27" t="s">
        <v>5866</v>
      </c>
      <c r="H801" s="27" t="s">
        <v>7664</v>
      </c>
      <c r="I801" s="3">
        <v>41156</v>
      </c>
      <c r="J801" s="27" t="s">
        <v>5910</v>
      </c>
      <c r="K801" s="27" t="s">
        <v>5911</v>
      </c>
      <c r="L801" s="27" t="s">
        <v>5888</v>
      </c>
      <c r="M801" s="27" t="s">
        <v>5912</v>
      </c>
      <c r="N801" s="27" t="s">
        <v>7665</v>
      </c>
      <c r="O801" s="27" t="s">
        <v>5331</v>
      </c>
      <c r="P801" s="3">
        <v>41163</v>
      </c>
      <c r="Q801" s="41" t="s">
        <v>497</v>
      </c>
      <c r="R801" s="27" t="s">
        <v>11365</v>
      </c>
      <c r="S801" s="27" t="s">
        <v>11366</v>
      </c>
      <c r="T801" s="41" t="s">
        <v>4394</v>
      </c>
      <c r="U801" t="s">
        <v>3735</v>
      </c>
      <c r="V801" s="3" t="s">
        <v>497</v>
      </c>
    </row>
    <row r="802" spans="1:22" ht="18" customHeight="1">
      <c r="A802" s="27">
        <v>4031</v>
      </c>
      <c r="B802" s="27">
        <v>4031</v>
      </c>
      <c r="C802" s="3">
        <v>41116</v>
      </c>
      <c r="D802" s="3">
        <v>41161</v>
      </c>
      <c r="E802" s="27" t="s">
        <v>1431</v>
      </c>
      <c r="F802" s="27" t="s">
        <v>1432</v>
      </c>
      <c r="G802" s="27" t="s">
        <v>5866</v>
      </c>
      <c r="H802" s="27" t="s">
        <v>7401</v>
      </c>
      <c r="I802" s="3">
        <v>41158</v>
      </c>
      <c r="J802" s="27" t="s">
        <v>5910</v>
      </c>
      <c r="K802" s="27" t="s">
        <v>5913</v>
      </c>
      <c r="L802" s="27" t="s">
        <v>5888</v>
      </c>
      <c r="M802" s="27" t="s">
        <v>5914</v>
      </c>
      <c r="N802" s="27" t="s">
        <v>7402</v>
      </c>
      <c r="O802" s="27" t="s">
        <v>5003</v>
      </c>
      <c r="P802" s="3">
        <v>41158</v>
      </c>
      <c r="Q802" s="41" t="s">
        <v>497</v>
      </c>
      <c r="R802" s="27" t="s">
        <v>11367</v>
      </c>
      <c r="S802" s="27" t="s">
        <v>11368</v>
      </c>
      <c r="T802" s="41" t="s">
        <v>4394</v>
      </c>
      <c r="U802" t="s">
        <v>15635</v>
      </c>
      <c r="V802" s="3" t="s">
        <v>497</v>
      </c>
    </row>
    <row r="803" spans="1:22" ht="18" customHeight="1">
      <c r="A803" s="27">
        <v>4032</v>
      </c>
      <c r="B803" s="27">
        <v>4032</v>
      </c>
      <c r="C803" s="3">
        <v>41116</v>
      </c>
      <c r="D803" s="3">
        <v>41161</v>
      </c>
      <c r="E803" s="27" t="s">
        <v>1431</v>
      </c>
      <c r="F803" s="27" t="s">
        <v>1432</v>
      </c>
      <c r="G803" s="27" t="s">
        <v>5866</v>
      </c>
      <c r="H803" s="27" t="s">
        <v>7319</v>
      </c>
      <c r="I803" s="3">
        <v>41158</v>
      </c>
      <c r="J803" s="27" t="s">
        <v>5915</v>
      </c>
      <c r="K803" s="27" t="s">
        <v>5916</v>
      </c>
      <c r="L803" s="27" t="s">
        <v>5888</v>
      </c>
      <c r="M803" s="27" t="s">
        <v>5917</v>
      </c>
      <c r="N803" s="27" t="s">
        <v>7403</v>
      </c>
      <c r="O803" s="27" t="s">
        <v>6080</v>
      </c>
      <c r="P803" s="3">
        <v>41158</v>
      </c>
      <c r="Q803" s="41" t="s">
        <v>497</v>
      </c>
      <c r="R803" s="27" t="s">
        <v>11369</v>
      </c>
      <c r="S803" s="27" t="s">
        <v>11370</v>
      </c>
      <c r="T803" s="41" t="s">
        <v>4394</v>
      </c>
      <c r="U803" t="s">
        <v>15636</v>
      </c>
      <c r="V803" s="3" t="s">
        <v>497</v>
      </c>
    </row>
    <row r="804" spans="1:22" ht="18" customHeight="1">
      <c r="A804" s="27">
        <v>4033</v>
      </c>
      <c r="B804" s="27">
        <v>4033</v>
      </c>
      <c r="C804" s="3">
        <v>41116</v>
      </c>
      <c r="D804" s="3">
        <v>41161</v>
      </c>
      <c r="E804" s="27" t="s">
        <v>1431</v>
      </c>
      <c r="F804" s="27" t="s">
        <v>1432</v>
      </c>
      <c r="G804" s="27" t="s">
        <v>5866</v>
      </c>
      <c r="H804" s="27" t="s">
        <v>7320</v>
      </c>
      <c r="I804" s="3">
        <v>41156</v>
      </c>
      <c r="J804" s="27" t="s">
        <v>5915</v>
      </c>
      <c r="K804" s="27" t="s">
        <v>5918</v>
      </c>
      <c r="L804" s="27" t="s">
        <v>5888</v>
      </c>
      <c r="M804" s="27" t="s">
        <v>5919</v>
      </c>
      <c r="N804" s="27" t="s">
        <v>7666</v>
      </c>
      <c r="O804" s="27" t="s">
        <v>6592</v>
      </c>
      <c r="P804" s="3">
        <v>41165</v>
      </c>
      <c r="Q804" s="41" t="s">
        <v>497</v>
      </c>
      <c r="R804" s="27" t="s">
        <v>11371</v>
      </c>
      <c r="S804" s="27" t="s">
        <v>11372</v>
      </c>
      <c r="T804" s="41" t="s">
        <v>4394</v>
      </c>
      <c r="U804" s="27" t="s">
        <v>497</v>
      </c>
      <c r="V804" s="3" t="s">
        <v>497</v>
      </c>
    </row>
    <row r="805" spans="1:22" ht="18" customHeight="1">
      <c r="A805" s="27">
        <v>4035</v>
      </c>
      <c r="B805" s="27">
        <v>4035</v>
      </c>
      <c r="C805" s="3">
        <v>41116</v>
      </c>
      <c r="D805" s="3">
        <v>41161</v>
      </c>
      <c r="E805" s="27" t="s">
        <v>1431</v>
      </c>
      <c r="F805" s="27" t="s">
        <v>1432</v>
      </c>
      <c r="G805" s="27" t="s">
        <v>5866</v>
      </c>
      <c r="H805" s="27" t="s">
        <v>7880</v>
      </c>
      <c r="I805" s="3">
        <v>41156</v>
      </c>
      <c r="J805" s="27" t="s">
        <v>5920</v>
      </c>
      <c r="K805" s="27" t="s">
        <v>5921</v>
      </c>
      <c r="L805" s="27" t="s">
        <v>5869</v>
      </c>
      <c r="M805" s="27" t="s">
        <v>5922</v>
      </c>
      <c r="N805" s="27" t="s">
        <v>7881</v>
      </c>
      <c r="O805" s="27" t="s">
        <v>5003</v>
      </c>
      <c r="P805" s="3">
        <v>41169</v>
      </c>
      <c r="Q805" s="41" t="s">
        <v>497</v>
      </c>
      <c r="R805" s="27" t="s">
        <v>11373</v>
      </c>
      <c r="S805" s="27" t="s">
        <v>11374</v>
      </c>
      <c r="T805" s="41" t="s">
        <v>4394</v>
      </c>
      <c r="U805" t="s">
        <v>15637</v>
      </c>
      <c r="V805" s="3" t="s">
        <v>497</v>
      </c>
    </row>
    <row r="806" spans="1:22" ht="18" customHeight="1">
      <c r="A806" s="27">
        <v>4036</v>
      </c>
      <c r="B806" s="27">
        <v>4036</v>
      </c>
      <c r="C806" s="3">
        <v>41116</v>
      </c>
      <c r="D806" s="3">
        <v>41161</v>
      </c>
      <c r="E806" s="27" t="s">
        <v>1431</v>
      </c>
      <c r="F806" s="27" t="s">
        <v>1432</v>
      </c>
      <c r="G806" s="27" t="s">
        <v>5866</v>
      </c>
      <c r="H806" s="27" t="s">
        <v>7882</v>
      </c>
      <c r="I806" s="27" t="s">
        <v>497</v>
      </c>
      <c r="J806" s="27" t="s">
        <v>5923</v>
      </c>
      <c r="K806" s="27" t="s">
        <v>5924</v>
      </c>
      <c r="L806" s="27" t="s">
        <v>5925</v>
      </c>
      <c r="M806" s="27" t="s">
        <v>5926</v>
      </c>
      <c r="N806" s="27" t="s">
        <v>8012</v>
      </c>
      <c r="O806" s="27" t="s">
        <v>497</v>
      </c>
      <c r="P806" s="3">
        <v>41171</v>
      </c>
      <c r="Q806" s="41" t="s">
        <v>497</v>
      </c>
      <c r="R806" s="27" t="s">
        <v>11375</v>
      </c>
      <c r="S806" s="27" t="s">
        <v>11376</v>
      </c>
      <c r="T806" s="41" t="s">
        <v>4394</v>
      </c>
      <c r="U806" t="s">
        <v>15548</v>
      </c>
      <c r="V806" s="3" t="s">
        <v>497</v>
      </c>
    </row>
    <row r="807" spans="1:22" ht="18" customHeight="1">
      <c r="A807" s="27">
        <v>4038</v>
      </c>
      <c r="B807" s="27">
        <v>4038</v>
      </c>
      <c r="C807" s="3">
        <v>41116</v>
      </c>
      <c r="D807" s="3">
        <v>41173</v>
      </c>
      <c r="E807" s="27" t="s">
        <v>1431</v>
      </c>
      <c r="F807" s="27" t="s">
        <v>1432</v>
      </c>
      <c r="G807" s="27" t="s">
        <v>5866</v>
      </c>
      <c r="H807" s="27" t="s">
        <v>13143</v>
      </c>
      <c r="I807" s="3">
        <v>41157</v>
      </c>
      <c r="J807" s="27" t="s">
        <v>15346</v>
      </c>
      <c r="K807" s="27" t="s">
        <v>15347</v>
      </c>
      <c r="L807" s="27" t="s">
        <v>5925</v>
      </c>
      <c r="M807" s="27" t="s">
        <v>5926</v>
      </c>
      <c r="N807" s="27" t="s">
        <v>13144</v>
      </c>
      <c r="O807" s="27" t="s">
        <v>8302</v>
      </c>
      <c r="P807" s="3">
        <v>41255</v>
      </c>
      <c r="Q807" s="41" t="s">
        <v>8013</v>
      </c>
      <c r="R807" s="27" t="s">
        <v>13145</v>
      </c>
      <c r="S807" s="27" t="s">
        <v>11377</v>
      </c>
      <c r="T807" t="s">
        <v>4394</v>
      </c>
      <c r="U807" s="41" t="s">
        <v>15638</v>
      </c>
      <c r="V807" s="3" t="s">
        <v>497</v>
      </c>
    </row>
    <row r="808" spans="1:22" ht="18" customHeight="1">
      <c r="A808" s="27">
        <v>4042</v>
      </c>
      <c r="B808" s="27">
        <v>4042</v>
      </c>
      <c r="C808" s="3">
        <v>41116</v>
      </c>
      <c r="D808" s="3">
        <v>41161</v>
      </c>
      <c r="E808" s="27" t="s">
        <v>1431</v>
      </c>
      <c r="F808" s="27" t="s">
        <v>1432</v>
      </c>
      <c r="G808" s="27" t="s">
        <v>5866</v>
      </c>
      <c r="H808" s="27" t="s">
        <v>14048</v>
      </c>
      <c r="I808" s="3">
        <v>41156</v>
      </c>
      <c r="J808" s="27" t="s">
        <v>5927</v>
      </c>
      <c r="K808" s="27" t="s">
        <v>5928</v>
      </c>
      <c r="L808" s="27" t="s">
        <v>5929</v>
      </c>
      <c r="M808" s="27" t="s">
        <v>5930</v>
      </c>
      <c r="N808" s="27" t="s">
        <v>14049</v>
      </c>
      <c r="O808" s="27" t="s">
        <v>5613</v>
      </c>
      <c r="P808" s="3">
        <v>41264</v>
      </c>
      <c r="Q808" s="41" t="s">
        <v>497</v>
      </c>
      <c r="R808" s="27" t="s">
        <v>14050</v>
      </c>
      <c r="S808" s="27" t="s">
        <v>11378</v>
      </c>
      <c r="T808" s="41" t="s">
        <v>4394</v>
      </c>
      <c r="U808" s="41" t="s">
        <v>15458</v>
      </c>
      <c r="V808" s="3" t="s">
        <v>497</v>
      </c>
    </row>
    <row r="809" spans="1:22" ht="18" customHeight="1">
      <c r="A809" s="27">
        <v>4047</v>
      </c>
      <c r="B809" s="27">
        <v>4047</v>
      </c>
      <c r="C809" s="3">
        <v>41116</v>
      </c>
      <c r="D809" s="3">
        <v>41161</v>
      </c>
      <c r="E809" s="27" t="s">
        <v>1440</v>
      </c>
      <c r="F809" s="27" t="s">
        <v>1432</v>
      </c>
      <c r="G809" s="27" t="s">
        <v>5866</v>
      </c>
      <c r="H809" s="27" t="s">
        <v>6300</v>
      </c>
      <c r="I809" s="3">
        <v>41156</v>
      </c>
      <c r="J809" s="27" t="s">
        <v>5931</v>
      </c>
      <c r="K809" s="27" t="s">
        <v>5932</v>
      </c>
      <c r="L809" s="27" t="s">
        <v>5888</v>
      </c>
      <c r="M809" s="27" t="s">
        <v>5933</v>
      </c>
      <c r="N809" s="27" t="s">
        <v>16011</v>
      </c>
      <c r="O809" s="27" t="s">
        <v>15982</v>
      </c>
      <c r="P809" s="27" t="s">
        <v>497</v>
      </c>
      <c r="Q809" s="41" t="s">
        <v>14686</v>
      </c>
      <c r="R809" s="27" t="s">
        <v>11379</v>
      </c>
      <c r="S809" s="27" t="s">
        <v>11380</v>
      </c>
      <c r="T809" s="41" t="s">
        <v>4394</v>
      </c>
      <c r="U809" s="27" t="s">
        <v>497</v>
      </c>
      <c r="V809" s="3" t="s">
        <v>497</v>
      </c>
    </row>
    <row r="810" spans="1:22" ht="18" customHeight="1">
      <c r="A810" s="27">
        <v>4049</v>
      </c>
      <c r="B810" s="27">
        <v>4049</v>
      </c>
      <c r="C810" s="3">
        <v>41116</v>
      </c>
      <c r="D810" s="3">
        <v>41191</v>
      </c>
      <c r="E810" s="27" t="s">
        <v>1431</v>
      </c>
      <c r="F810" s="27" t="s">
        <v>1432</v>
      </c>
      <c r="G810" s="27" t="s">
        <v>5866</v>
      </c>
      <c r="H810" s="27" t="s">
        <v>6742</v>
      </c>
      <c r="I810" s="3">
        <v>41156</v>
      </c>
      <c r="J810" s="27" t="s">
        <v>5934</v>
      </c>
      <c r="K810" s="27" t="s">
        <v>8933</v>
      </c>
      <c r="L810" s="27" t="s">
        <v>5935</v>
      </c>
      <c r="M810" s="27" t="s">
        <v>5936</v>
      </c>
      <c r="N810" s="27" t="s">
        <v>12588</v>
      </c>
      <c r="O810" s="27" t="s">
        <v>8303</v>
      </c>
      <c r="P810" s="3">
        <v>41253</v>
      </c>
      <c r="Q810" s="41" t="s">
        <v>8934</v>
      </c>
      <c r="R810" s="27" t="s">
        <v>12589</v>
      </c>
      <c r="S810" s="27" t="s">
        <v>11382</v>
      </c>
      <c r="T810" t="s">
        <v>4394</v>
      </c>
      <c r="U810" t="s">
        <v>4100</v>
      </c>
      <c r="V810" s="3" t="s">
        <v>497</v>
      </c>
    </row>
    <row r="811" spans="1:22" ht="18" customHeight="1">
      <c r="A811" s="27">
        <v>4050</v>
      </c>
      <c r="B811" s="27">
        <v>4050</v>
      </c>
      <c r="C811" s="3">
        <v>41116</v>
      </c>
      <c r="D811" s="3">
        <v>41161</v>
      </c>
      <c r="E811" s="27" t="s">
        <v>1431</v>
      </c>
      <c r="F811" s="27" t="s">
        <v>1432</v>
      </c>
      <c r="G811" s="27" t="s">
        <v>5866</v>
      </c>
      <c r="H811" s="27" t="s">
        <v>6994</v>
      </c>
      <c r="I811" s="3">
        <v>41148</v>
      </c>
      <c r="J811" s="27" t="s">
        <v>5934</v>
      </c>
      <c r="K811" s="27" t="s">
        <v>5937</v>
      </c>
      <c r="L811" s="27" t="s">
        <v>5938</v>
      </c>
      <c r="M811" s="27" t="s">
        <v>5936</v>
      </c>
      <c r="N811" s="27" t="s">
        <v>7147</v>
      </c>
      <c r="O811" s="27" t="s">
        <v>6611</v>
      </c>
      <c r="P811" s="3">
        <v>41149</v>
      </c>
      <c r="Q811" s="41" t="s">
        <v>497</v>
      </c>
      <c r="R811" s="27" t="s">
        <v>11383</v>
      </c>
      <c r="S811" s="27" t="s">
        <v>11384</v>
      </c>
      <c r="T811" s="41" t="s">
        <v>4394</v>
      </c>
      <c r="U811" s="27" t="s">
        <v>4443</v>
      </c>
      <c r="V811" s="3" t="s">
        <v>497</v>
      </c>
    </row>
    <row r="812" spans="1:22" ht="18" customHeight="1">
      <c r="A812" s="27">
        <v>4048</v>
      </c>
      <c r="B812" s="27">
        <v>4048</v>
      </c>
      <c r="C812" s="3">
        <v>41116</v>
      </c>
      <c r="D812" s="3">
        <v>41161</v>
      </c>
      <c r="E812" s="27" t="s">
        <v>1431</v>
      </c>
      <c r="F812" s="27" t="s">
        <v>1432</v>
      </c>
      <c r="G812" s="27" t="s">
        <v>5866</v>
      </c>
      <c r="H812" s="27" t="s">
        <v>6743</v>
      </c>
      <c r="I812" s="3">
        <v>41148</v>
      </c>
      <c r="J812" s="27" t="s">
        <v>15348</v>
      </c>
      <c r="K812" s="27" t="s">
        <v>5939</v>
      </c>
      <c r="L812" s="27" t="s">
        <v>5940</v>
      </c>
      <c r="M812" s="27" t="s">
        <v>5941</v>
      </c>
      <c r="N812" s="27" t="s">
        <v>7236</v>
      </c>
      <c r="O812" s="27" t="s">
        <v>7227</v>
      </c>
      <c r="P812" s="3">
        <v>41151</v>
      </c>
      <c r="Q812" s="41" t="s">
        <v>497</v>
      </c>
      <c r="R812" s="27" t="s">
        <v>11385</v>
      </c>
      <c r="S812" s="27" t="s">
        <v>11386</v>
      </c>
      <c r="T812" s="41" t="s">
        <v>4394</v>
      </c>
      <c r="U812" t="s">
        <v>15639</v>
      </c>
      <c r="V812" s="3" t="s">
        <v>497</v>
      </c>
    </row>
    <row r="813" spans="1:22" ht="18" customHeight="1">
      <c r="A813" s="27">
        <v>4051</v>
      </c>
      <c r="B813" s="27">
        <v>4051</v>
      </c>
      <c r="C813" s="3">
        <v>41116</v>
      </c>
      <c r="D813" s="3">
        <v>41161</v>
      </c>
      <c r="E813" s="27" t="s">
        <v>1431</v>
      </c>
      <c r="F813" s="27" t="s">
        <v>1432</v>
      </c>
      <c r="G813" s="27" t="s">
        <v>5866</v>
      </c>
      <c r="H813" s="27" t="s">
        <v>6642</v>
      </c>
      <c r="I813" s="3">
        <v>41129</v>
      </c>
      <c r="J813" s="27" t="s">
        <v>5934</v>
      </c>
      <c r="K813" s="27" t="s">
        <v>5942</v>
      </c>
      <c r="L813" s="27" t="s">
        <v>5943</v>
      </c>
      <c r="M813" s="27" t="s">
        <v>5944</v>
      </c>
      <c r="N813" s="27" t="s">
        <v>6643</v>
      </c>
      <c r="O813" s="27" t="s">
        <v>6593</v>
      </c>
      <c r="P813" s="3">
        <v>41135</v>
      </c>
      <c r="Q813" s="41" t="s">
        <v>497</v>
      </c>
      <c r="R813" s="27" t="s">
        <v>11387</v>
      </c>
      <c r="S813" s="27" t="s">
        <v>11388</v>
      </c>
      <c r="T813" s="41" t="s">
        <v>4394</v>
      </c>
      <c r="U813" s="27" t="s">
        <v>497</v>
      </c>
      <c r="V813" s="3" t="s">
        <v>497</v>
      </c>
    </row>
    <row r="814" spans="1:22" ht="18" customHeight="1">
      <c r="A814" s="27">
        <v>4037</v>
      </c>
      <c r="B814" s="27">
        <v>4037</v>
      </c>
      <c r="C814" s="3">
        <v>41116</v>
      </c>
      <c r="D814" s="3">
        <v>41161</v>
      </c>
      <c r="E814" s="27" t="s">
        <v>1431</v>
      </c>
      <c r="F814" s="27" t="s">
        <v>1432</v>
      </c>
      <c r="G814" s="27" t="s">
        <v>5866</v>
      </c>
      <c r="H814" s="27" t="s">
        <v>6457</v>
      </c>
      <c r="I814" s="3">
        <v>41131</v>
      </c>
      <c r="J814" s="27" t="s">
        <v>5923</v>
      </c>
      <c r="K814" s="27" t="s">
        <v>5945</v>
      </c>
      <c r="L814" s="27" t="s">
        <v>5925</v>
      </c>
      <c r="M814" s="27" t="s">
        <v>5926</v>
      </c>
      <c r="N814" s="27" t="s">
        <v>6458</v>
      </c>
      <c r="O814" s="27" t="s">
        <v>5677</v>
      </c>
      <c r="P814" s="3">
        <v>41134</v>
      </c>
      <c r="Q814" s="41" t="s">
        <v>497</v>
      </c>
      <c r="R814" s="27" t="s">
        <v>11389</v>
      </c>
      <c r="S814" s="27" t="s">
        <v>11390</v>
      </c>
      <c r="T814" s="41" t="s">
        <v>4394</v>
      </c>
      <c r="U814" t="s">
        <v>15590</v>
      </c>
      <c r="V814" s="3" t="s">
        <v>497</v>
      </c>
    </row>
    <row r="815" spans="1:22" ht="18" customHeight="1">
      <c r="A815" s="27">
        <v>4040</v>
      </c>
      <c r="B815" s="27">
        <v>4040</v>
      </c>
      <c r="C815" s="3">
        <v>41116</v>
      </c>
      <c r="D815" s="3">
        <v>41161</v>
      </c>
      <c r="E815" s="27" t="s">
        <v>1431</v>
      </c>
      <c r="F815" s="27" t="s">
        <v>1432</v>
      </c>
      <c r="G815" s="27" t="s">
        <v>5866</v>
      </c>
      <c r="H815" s="27" t="s">
        <v>6744</v>
      </c>
      <c r="I815" s="3">
        <v>41137</v>
      </c>
      <c r="J815" s="27" t="s">
        <v>5871</v>
      </c>
      <c r="K815" s="27" t="s">
        <v>5945</v>
      </c>
      <c r="L815" s="27" t="s">
        <v>5946</v>
      </c>
      <c r="M815" s="27" t="s">
        <v>5874</v>
      </c>
      <c r="N815" s="27" t="s">
        <v>6745</v>
      </c>
      <c r="O815" s="27" t="s">
        <v>5677</v>
      </c>
      <c r="P815" s="3">
        <v>41137</v>
      </c>
      <c r="Q815" s="41" t="s">
        <v>497</v>
      </c>
      <c r="R815" s="27" t="s">
        <v>11391</v>
      </c>
      <c r="S815" s="27" t="s">
        <v>11392</v>
      </c>
      <c r="T815" s="41" t="s">
        <v>4394</v>
      </c>
      <c r="U815" t="s">
        <v>15470</v>
      </c>
      <c r="V815" s="3" t="s">
        <v>497</v>
      </c>
    </row>
    <row r="816" spans="1:22" ht="18" customHeight="1">
      <c r="A816" s="27">
        <v>4041</v>
      </c>
      <c r="B816" s="27">
        <v>4041</v>
      </c>
      <c r="C816" s="3">
        <v>41116</v>
      </c>
      <c r="D816" s="3">
        <v>41161</v>
      </c>
      <c r="E816" s="27" t="s">
        <v>1431</v>
      </c>
      <c r="F816" s="27" t="s">
        <v>1432</v>
      </c>
      <c r="G816" s="27" t="s">
        <v>5866</v>
      </c>
      <c r="H816" s="27" t="s">
        <v>6746</v>
      </c>
      <c r="I816" s="3">
        <v>41137</v>
      </c>
      <c r="J816" s="27" t="s">
        <v>5871</v>
      </c>
      <c r="K816" s="27" t="s">
        <v>5947</v>
      </c>
      <c r="L816" s="27" t="s">
        <v>5869</v>
      </c>
      <c r="M816" s="27" t="s">
        <v>5874</v>
      </c>
      <c r="N816" s="27" t="s">
        <v>6747</v>
      </c>
      <c r="O816" s="27" t="s">
        <v>5677</v>
      </c>
      <c r="P816" s="3">
        <v>41138</v>
      </c>
      <c r="Q816" s="41" t="s">
        <v>497</v>
      </c>
      <c r="R816" s="27" t="s">
        <v>11393</v>
      </c>
      <c r="S816" s="27" t="s">
        <v>11394</v>
      </c>
      <c r="T816" s="41" t="s">
        <v>4394</v>
      </c>
      <c r="U816" t="s">
        <v>4443</v>
      </c>
      <c r="V816" s="3" t="s">
        <v>497</v>
      </c>
    </row>
    <row r="817" spans="1:22" ht="18" customHeight="1">
      <c r="A817" s="27">
        <v>4043</v>
      </c>
      <c r="B817" s="27">
        <v>4043</v>
      </c>
      <c r="C817" s="3">
        <v>41116</v>
      </c>
      <c r="D817" s="3">
        <v>41161</v>
      </c>
      <c r="E817" s="27" t="s">
        <v>1431</v>
      </c>
      <c r="F817" s="27" t="s">
        <v>1432</v>
      </c>
      <c r="G817" s="27" t="s">
        <v>5866</v>
      </c>
      <c r="H817" s="27" t="s">
        <v>6459</v>
      </c>
      <c r="I817" s="3">
        <v>41143</v>
      </c>
      <c r="J817" s="27" t="s">
        <v>5948</v>
      </c>
      <c r="K817" s="27" t="s">
        <v>5949</v>
      </c>
      <c r="L817" s="27" t="s">
        <v>5869</v>
      </c>
      <c r="M817" s="27" t="s">
        <v>5950</v>
      </c>
      <c r="N817" s="27" t="s">
        <v>6460</v>
      </c>
      <c r="O817" s="27" t="s">
        <v>6461</v>
      </c>
      <c r="P817" s="3">
        <v>41134</v>
      </c>
      <c r="Q817" s="41" t="s">
        <v>497</v>
      </c>
      <c r="R817" s="27" t="s">
        <v>11379</v>
      </c>
      <c r="S817" s="27" t="s">
        <v>11395</v>
      </c>
      <c r="T817" s="41" t="s">
        <v>4394</v>
      </c>
      <c r="U817" t="s">
        <v>15640</v>
      </c>
      <c r="V817" s="3" t="s">
        <v>497</v>
      </c>
    </row>
    <row r="818" spans="1:22" ht="18" customHeight="1">
      <c r="A818" s="27">
        <v>4044</v>
      </c>
      <c r="B818" s="27">
        <v>4044</v>
      </c>
      <c r="C818" s="3">
        <v>41116</v>
      </c>
      <c r="D818" s="3">
        <v>41161</v>
      </c>
      <c r="E818" s="27" t="s">
        <v>1431</v>
      </c>
      <c r="F818" s="27" t="s">
        <v>1432</v>
      </c>
      <c r="G818" s="27" t="s">
        <v>5866</v>
      </c>
      <c r="H818" s="27" t="s">
        <v>6462</v>
      </c>
      <c r="I818" s="3">
        <v>41131</v>
      </c>
      <c r="J818" s="27" t="s">
        <v>5948</v>
      </c>
      <c r="K818" s="27" t="s">
        <v>5949</v>
      </c>
      <c r="L818" s="27" t="s">
        <v>5951</v>
      </c>
      <c r="M818" s="27" t="s">
        <v>5950</v>
      </c>
      <c r="N818" s="27" t="s">
        <v>6426</v>
      </c>
      <c r="O818" s="27" t="s">
        <v>6392</v>
      </c>
      <c r="P818" s="3">
        <v>41135</v>
      </c>
      <c r="Q818" s="41" t="s">
        <v>497</v>
      </c>
      <c r="R818" s="27" t="s">
        <v>11396</v>
      </c>
      <c r="S818" s="27" t="s">
        <v>11397</v>
      </c>
      <c r="T818" s="41" t="s">
        <v>4394</v>
      </c>
      <c r="U818" t="s">
        <v>15470</v>
      </c>
      <c r="V818" s="3" t="s">
        <v>497</v>
      </c>
    </row>
    <row r="819" spans="1:22" ht="18" customHeight="1">
      <c r="A819" s="27">
        <v>4045</v>
      </c>
      <c r="B819" s="27">
        <v>4045</v>
      </c>
      <c r="C819" s="3">
        <v>41116</v>
      </c>
      <c r="D819" s="3">
        <v>41161</v>
      </c>
      <c r="E819" s="27" t="s">
        <v>1431</v>
      </c>
      <c r="F819" s="27" t="s">
        <v>1432</v>
      </c>
      <c r="G819" s="27" t="s">
        <v>5866</v>
      </c>
      <c r="H819" s="27" t="s">
        <v>6463</v>
      </c>
      <c r="I819" s="3">
        <v>41134</v>
      </c>
      <c r="J819" s="27" t="s">
        <v>5952</v>
      </c>
      <c r="K819" s="27" t="s">
        <v>5949</v>
      </c>
      <c r="L819" s="27" t="s">
        <v>5869</v>
      </c>
      <c r="M819" s="27" t="s">
        <v>5950</v>
      </c>
      <c r="N819" s="27" t="s">
        <v>6464</v>
      </c>
      <c r="O819" s="27" t="s">
        <v>6392</v>
      </c>
      <c r="P819" s="3">
        <v>41134</v>
      </c>
      <c r="Q819" s="41" t="s">
        <v>497</v>
      </c>
      <c r="R819" s="27" t="s">
        <v>11398</v>
      </c>
      <c r="S819" s="27" t="s">
        <v>11399</v>
      </c>
      <c r="T819" s="41" t="s">
        <v>4394</v>
      </c>
      <c r="U819" t="s">
        <v>4589</v>
      </c>
      <c r="V819" s="3" t="s">
        <v>497</v>
      </c>
    </row>
    <row r="820" spans="1:22" ht="18" customHeight="1">
      <c r="A820" s="27">
        <v>4046</v>
      </c>
      <c r="B820" s="27">
        <v>4046</v>
      </c>
      <c r="C820" s="3">
        <v>41116</v>
      </c>
      <c r="D820" s="3">
        <v>41161</v>
      </c>
      <c r="E820" s="27" t="s">
        <v>1431</v>
      </c>
      <c r="F820" s="27" t="s">
        <v>1432</v>
      </c>
      <c r="G820" s="27" t="s">
        <v>5866</v>
      </c>
      <c r="H820" s="27" t="s">
        <v>6465</v>
      </c>
      <c r="I820" s="3">
        <v>41148</v>
      </c>
      <c r="J820" s="27" t="s">
        <v>5931</v>
      </c>
      <c r="K820" s="27" t="s">
        <v>5953</v>
      </c>
      <c r="L820" s="27" t="s">
        <v>5888</v>
      </c>
      <c r="M820" s="27" t="s">
        <v>5954</v>
      </c>
      <c r="N820" s="27" t="s">
        <v>6466</v>
      </c>
      <c r="O820" s="27" t="s">
        <v>5677</v>
      </c>
      <c r="P820" s="3">
        <v>41134</v>
      </c>
      <c r="Q820" s="41" t="s">
        <v>497</v>
      </c>
      <c r="R820" s="27" t="s">
        <v>11400</v>
      </c>
      <c r="S820" s="27" t="s">
        <v>11401</v>
      </c>
      <c r="T820" s="41" t="s">
        <v>4394</v>
      </c>
      <c r="U820" t="s">
        <v>4589</v>
      </c>
      <c r="V820" s="3" t="s">
        <v>497</v>
      </c>
    </row>
    <row r="821" spans="1:22" ht="18" customHeight="1">
      <c r="A821" s="27">
        <v>4052</v>
      </c>
      <c r="B821" s="27">
        <v>4052</v>
      </c>
      <c r="C821" s="3">
        <v>41116</v>
      </c>
      <c r="D821" s="3">
        <v>41161</v>
      </c>
      <c r="E821" s="27" t="s">
        <v>1431</v>
      </c>
      <c r="F821" s="27" t="s">
        <v>1432</v>
      </c>
      <c r="G821" s="27" t="s">
        <v>5866</v>
      </c>
      <c r="H821" s="27" t="s">
        <v>6644</v>
      </c>
      <c r="I821" s="3">
        <v>41148</v>
      </c>
      <c r="J821" s="27" t="s">
        <v>5934</v>
      </c>
      <c r="K821" s="27" t="s">
        <v>5955</v>
      </c>
      <c r="L821" s="27" t="s">
        <v>5938</v>
      </c>
      <c r="M821" s="27" t="s">
        <v>5944</v>
      </c>
      <c r="N821" s="27" t="s">
        <v>6645</v>
      </c>
      <c r="O821" s="27" t="s">
        <v>6392</v>
      </c>
      <c r="P821" s="3">
        <v>41135</v>
      </c>
      <c r="Q821" s="41" t="s">
        <v>497</v>
      </c>
      <c r="R821" s="27" t="s">
        <v>11402</v>
      </c>
      <c r="S821" s="27" t="s">
        <v>11403</v>
      </c>
      <c r="T821" s="41" t="s">
        <v>4394</v>
      </c>
      <c r="U821" s="27" t="s">
        <v>497</v>
      </c>
      <c r="V821" s="3" t="s">
        <v>497</v>
      </c>
    </row>
    <row r="822" spans="1:22" ht="18" customHeight="1">
      <c r="A822" s="27">
        <v>4074</v>
      </c>
      <c r="B822" s="27">
        <v>4074</v>
      </c>
      <c r="C822" s="3">
        <v>41120</v>
      </c>
      <c r="D822" s="3">
        <v>41165</v>
      </c>
      <c r="E822" s="27" t="s">
        <v>1431</v>
      </c>
      <c r="F822" s="27" t="s">
        <v>1432</v>
      </c>
      <c r="G822" s="27" t="s">
        <v>168</v>
      </c>
      <c r="H822" s="27" t="s">
        <v>8061</v>
      </c>
      <c r="I822" s="3">
        <v>41152</v>
      </c>
      <c r="J822" s="27" t="s">
        <v>6015</v>
      </c>
      <c r="K822" s="27" t="s">
        <v>15830</v>
      </c>
      <c r="L822" s="27" t="s">
        <v>6016</v>
      </c>
      <c r="M822" s="27" t="s">
        <v>6017</v>
      </c>
      <c r="N822" s="27" t="s">
        <v>8062</v>
      </c>
      <c r="O822" s="27" t="s">
        <v>5739</v>
      </c>
      <c r="P822" s="3">
        <v>41173</v>
      </c>
      <c r="Q822" s="41" t="s">
        <v>497</v>
      </c>
      <c r="R822" s="27" t="s">
        <v>11404</v>
      </c>
      <c r="S822" s="27" t="s">
        <v>11405</v>
      </c>
      <c r="T822" s="41" t="s">
        <v>4394</v>
      </c>
      <c r="U822" t="s">
        <v>15542</v>
      </c>
      <c r="V822" s="3" t="s">
        <v>497</v>
      </c>
    </row>
    <row r="823" spans="1:22" ht="18" customHeight="1">
      <c r="A823" s="27">
        <v>4073</v>
      </c>
      <c r="B823" s="27">
        <v>4073</v>
      </c>
      <c r="C823" s="3">
        <v>41120</v>
      </c>
      <c r="D823" s="3">
        <v>41165</v>
      </c>
      <c r="E823" s="27" t="s">
        <v>1431</v>
      </c>
      <c r="F823" s="27" t="s">
        <v>1432</v>
      </c>
      <c r="G823" s="27" t="s">
        <v>168</v>
      </c>
      <c r="H823" s="27" t="s">
        <v>8161</v>
      </c>
      <c r="I823" s="3">
        <v>41152</v>
      </c>
      <c r="J823" s="27" t="s">
        <v>6015</v>
      </c>
      <c r="K823" s="27" t="s">
        <v>3567</v>
      </c>
      <c r="L823" s="27" t="s">
        <v>6018</v>
      </c>
      <c r="M823" s="27" t="s">
        <v>6019</v>
      </c>
      <c r="N823" s="27" t="s">
        <v>8327</v>
      </c>
      <c r="O823" s="27" t="s">
        <v>6688</v>
      </c>
      <c r="P823" s="3">
        <v>41178</v>
      </c>
      <c r="Q823" s="41" t="s">
        <v>497</v>
      </c>
      <c r="R823" s="27" t="s">
        <v>11406</v>
      </c>
      <c r="S823" s="27" t="s">
        <v>11407</v>
      </c>
      <c r="T823" s="41" t="s">
        <v>4394</v>
      </c>
      <c r="U823" t="s">
        <v>3740</v>
      </c>
      <c r="V823" s="3" t="s">
        <v>497</v>
      </c>
    </row>
    <row r="824" spans="1:22" ht="18" customHeight="1">
      <c r="A824" s="27">
        <v>4072</v>
      </c>
      <c r="B824" s="27">
        <v>4072</v>
      </c>
      <c r="C824" s="3">
        <v>41120</v>
      </c>
      <c r="D824" s="3">
        <v>41165</v>
      </c>
      <c r="E824" s="27" t="s">
        <v>1431</v>
      </c>
      <c r="F824" s="27" t="s">
        <v>1432</v>
      </c>
      <c r="G824" s="27" t="s">
        <v>168</v>
      </c>
      <c r="H824" s="27" t="s">
        <v>8063</v>
      </c>
      <c r="I824" s="3">
        <v>41152</v>
      </c>
      <c r="J824" s="27" t="s">
        <v>6015</v>
      </c>
      <c r="K824" s="27" t="s">
        <v>6020</v>
      </c>
      <c r="L824" s="27" t="s">
        <v>6021</v>
      </c>
      <c r="M824" s="27" t="s">
        <v>6022</v>
      </c>
      <c r="N824" s="27" t="s">
        <v>8162</v>
      </c>
      <c r="O824" s="27" t="s">
        <v>6688</v>
      </c>
      <c r="P824" s="3">
        <v>41176</v>
      </c>
      <c r="Q824" s="41" t="s">
        <v>497</v>
      </c>
      <c r="R824" s="27" t="s">
        <v>11408</v>
      </c>
      <c r="S824" s="27" t="s">
        <v>11409</v>
      </c>
      <c r="T824" s="41" t="s">
        <v>4394</v>
      </c>
      <c r="U824" s="27" t="s">
        <v>497</v>
      </c>
      <c r="V824" s="3" t="s">
        <v>497</v>
      </c>
    </row>
    <row r="825" spans="1:22" ht="18" customHeight="1">
      <c r="A825" s="27">
        <v>4071</v>
      </c>
      <c r="B825" s="27">
        <v>4071</v>
      </c>
      <c r="C825" s="3">
        <v>41120</v>
      </c>
      <c r="D825" s="3">
        <v>41165</v>
      </c>
      <c r="E825" s="27" t="s">
        <v>1431</v>
      </c>
      <c r="F825" s="27" t="s">
        <v>1432</v>
      </c>
      <c r="G825" s="27" t="s">
        <v>168</v>
      </c>
      <c r="H825" s="27" t="s">
        <v>8014</v>
      </c>
      <c r="I825" s="3">
        <v>41152</v>
      </c>
      <c r="J825" s="27" t="s">
        <v>6023</v>
      </c>
      <c r="K825" s="27" t="s">
        <v>6024</v>
      </c>
      <c r="L825" s="27" t="s">
        <v>4601</v>
      </c>
      <c r="M825" s="27" t="s">
        <v>6025</v>
      </c>
      <c r="N825" s="27" t="s">
        <v>8015</v>
      </c>
      <c r="O825" s="27" t="s">
        <v>6750</v>
      </c>
      <c r="P825" s="3">
        <v>41171</v>
      </c>
      <c r="Q825" s="41" t="s">
        <v>497</v>
      </c>
      <c r="R825" s="27" t="s">
        <v>11410</v>
      </c>
      <c r="S825" s="27" t="s">
        <v>11411</v>
      </c>
      <c r="T825" s="41" t="s">
        <v>4394</v>
      </c>
      <c r="U825" s="27" t="s">
        <v>497</v>
      </c>
      <c r="V825" s="3" t="s">
        <v>497</v>
      </c>
    </row>
    <row r="826" spans="1:22" ht="18" customHeight="1">
      <c r="A826" s="27">
        <v>4070</v>
      </c>
      <c r="B826" s="27">
        <v>4070</v>
      </c>
      <c r="C826" s="3">
        <v>41120</v>
      </c>
      <c r="D826" s="3">
        <v>41165</v>
      </c>
      <c r="E826" s="27" t="s">
        <v>1431</v>
      </c>
      <c r="F826" s="27" t="s">
        <v>1432</v>
      </c>
      <c r="G826" s="27" t="s">
        <v>168</v>
      </c>
      <c r="H826" s="27" t="s">
        <v>8016</v>
      </c>
      <c r="I826" s="3">
        <v>41152</v>
      </c>
      <c r="J826" s="27" t="s">
        <v>6026</v>
      </c>
      <c r="K826" s="27" t="s">
        <v>6027</v>
      </c>
      <c r="L826" s="27" t="s">
        <v>4601</v>
      </c>
      <c r="M826" s="27" t="s">
        <v>6028</v>
      </c>
      <c r="N826" s="27" t="s">
        <v>8017</v>
      </c>
      <c r="O826" s="27" t="s">
        <v>5713</v>
      </c>
      <c r="P826" s="3">
        <v>41172</v>
      </c>
      <c r="Q826" s="41" t="s">
        <v>497</v>
      </c>
      <c r="R826" s="27" t="s">
        <v>11412</v>
      </c>
      <c r="S826" s="27" t="s">
        <v>11413</v>
      </c>
      <c r="T826" s="41" t="s">
        <v>4394</v>
      </c>
      <c r="U826" t="s">
        <v>15641</v>
      </c>
      <c r="V826" s="3" t="s">
        <v>497</v>
      </c>
    </row>
    <row r="827" spans="1:22" ht="18" customHeight="1">
      <c r="A827" s="27">
        <v>4069</v>
      </c>
      <c r="B827" s="27">
        <v>4069</v>
      </c>
      <c r="C827" s="3">
        <v>41120</v>
      </c>
      <c r="D827" s="3">
        <v>41165</v>
      </c>
      <c r="E827" s="27" t="s">
        <v>1431</v>
      </c>
      <c r="F827" s="27" t="s">
        <v>1432</v>
      </c>
      <c r="G827" s="27" t="s">
        <v>168</v>
      </c>
      <c r="H827" s="27" t="s">
        <v>8328</v>
      </c>
      <c r="I827" s="3">
        <v>41152</v>
      </c>
      <c r="J827" s="27" t="s">
        <v>6029</v>
      </c>
      <c r="K827" s="27" t="s">
        <v>6030</v>
      </c>
      <c r="L827" s="27" t="s">
        <v>4601</v>
      </c>
      <c r="M827" s="27" t="s">
        <v>6031</v>
      </c>
      <c r="N827" s="27" t="s">
        <v>8329</v>
      </c>
      <c r="O827" s="27" t="s">
        <v>5739</v>
      </c>
      <c r="P827" s="3">
        <v>41177</v>
      </c>
      <c r="Q827" s="41" t="s">
        <v>497</v>
      </c>
      <c r="R827" s="27" t="s">
        <v>11414</v>
      </c>
      <c r="S827" s="27" t="s">
        <v>11415</v>
      </c>
      <c r="T827" s="41" t="s">
        <v>4394</v>
      </c>
      <c r="U827" t="s">
        <v>15642</v>
      </c>
      <c r="V827" s="3" t="s">
        <v>497</v>
      </c>
    </row>
    <row r="828" spans="1:22" ht="18" customHeight="1">
      <c r="A828" s="27">
        <v>4068</v>
      </c>
      <c r="B828" s="27">
        <v>4068</v>
      </c>
      <c r="C828" s="3">
        <v>41120</v>
      </c>
      <c r="D828" s="3">
        <v>41185</v>
      </c>
      <c r="E828" s="27" t="s">
        <v>1431</v>
      </c>
      <c r="F828" s="27" t="s">
        <v>1432</v>
      </c>
      <c r="G828" s="27" t="s">
        <v>168</v>
      </c>
      <c r="H828" s="27" t="s">
        <v>12455</v>
      </c>
      <c r="I828" s="3">
        <v>41152</v>
      </c>
      <c r="J828" s="27" t="s">
        <v>6032</v>
      </c>
      <c r="K828" s="27" t="s">
        <v>8996</v>
      </c>
      <c r="L828" s="27" t="s">
        <v>4601</v>
      </c>
      <c r="M828" s="27" t="s">
        <v>6033</v>
      </c>
      <c r="N828" s="27" t="s">
        <v>12456</v>
      </c>
      <c r="O828" s="27" t="s">
        <v>7898</v>
      </c>
      <c r="P828" s="3">
        <v>41249</v>
      </c>
      <c r="Q828" s="41" t="s">
        <v>14187</v>
      </c>
      <c r="R828" s="27" t="s">
        <v>12457</v>
      </c>
      <c r="S828" s="27" t="s">
        <v>11416</v>
      </c>
      <c r="T828" t="s">
        <v>15449</v>
      </c>
      <c r="U828" t="s">
        <v>15584</v>
      </c>
      <c r="V828" s="3" t="s">
        <v>497</v>
      </c>
    </row>
    <row r="829" spans="1:22" ht="18" customHeight="1">
      <c r="A829" s="27">
        <v>4067</v>
      </c>
      <c r="B829" s="27">
        <v>4067</v>
      </c>
      <c r="C829" s="3">
        <v>41120</v>
      </c>
      <c r="D829" s="3">
        <v>41165</v>
      </c>
      <c r="E829" s="27" t="s">
        <v>1431</v>
      </c>
      <c r="F829" s="27" t="s">
        <v>1432</v>
      </c>
      <c r="G829" s="27" t="s">
        <v>168</v>
      </c>
      <c r="H829" s="27" t="s">
        <v>8146</v>
      </c>
      <c r="I829" s="3">
        <v>41152</v>
      </c>
      <c r="J829" s="27" t="s">
        <v>6034</v>
      </c>
      <c r="K829" s="27" t="s">
        <v>6035</v>
      </c>
      <c r="L829" s="27" t="s">
        <v>4601</v>
      </c>
      <c r="M829" s="27" t="s">
        <v>6036</v>
      </c>
      <c r="N829" s="27" t="s">
        <v>8163</v>
      </c>
      <c r="O829" s="27" t="s">
        <v>6688</v>
      </c>
      <c r="P829" s="3">
        <v>41176</v>
      </c>
      <c r="Q829" s="41" t="s">
        <v>497</v>
      </c>
      <c r="R829" s="27" t="s">
        <v>11417</v>
      </c>
      <c r="S829" s="27" t="s">
        <v>11418</v>
      </c>
      <c r="T829" s="41" t="s">
        <v>4394</v>
      </c>
      <c r="U829" t="s">
        <v>15453</v>
      </c>
      <c r="V829" s="3" t="s">
        <v>497</v>
      </c>
    </row>
    <row r="830" spans="1:22" ht="18" customHeight="1">
      <c r="A830" s="27">
        <v>4066</v>
      </c>
      <c r="B830" s="27">
        <v>4066</v>
      </c>
      <c r="C830" s="3">
        <v>41120</v>
      </c>
      <c r="D830" s="3">
        <v>41165</v>
      </c>
      <c r="E830" s="27" t="s">
        <v>1431</v>
      </c>
      <c r="F830" s="27" t="s">
        <v>1432</v>
      </c>
      <c r="G830" s="27" t="s">
        <v>168</v>
      </c>
      <c r="H830" s="27" t="s">
        <v>7883</v>
      </c>
      <c r="I830" s="3">
        <v>41169</v>
      </c>
      <c r="J830" s="27" t="s">
        <v>6037</v>
      </c>
      <c r="K830" s="27" t="s">
        <v>6038</v>
      </c>
      <c r="L830" s="27" t="s">
        <v>4601</v>
      </c>
      <c r="M830" s="27" t="s">
        <v>6039</v>
      </c>
      <c r="N830" s="27" t="s">
        <v>7884</v>
      </c>
      <c r="O830" s="27" t="s">
        <v>6750</v>
      </c>
      <c r="P830" s="3">
        <v>41170</v>
      </c>
      <c r="Q830" s="41" t="s">
        <v>497</v>
      </c>
      <c r="R830" s="27" t="s">
        <v>11419</v>
      </c>
      <c r="S830" s="27" t="s">
        <v>11420</v>
      </c>
      <c r="T830" s="41" t="s">
        <v>4394</v>
      </c>
      <c r="U830" s="27" t="s">
        <v>497</v>
      </c>
      <c r="V830" s="3" t="s">
        <v>497</v>
      </c>
    </row>
    <row r="831" spans="1:22" ht="18" customHeight="1">
      <c r="A831" s="27">
        <v>4065</v>
      </c>
      <c r="B831" s="27">
        <v>4065</v>
      </c>
      <c r="C831" s="3">
        <v>41120</v>
      </c>
      <c r="D831" s="3">
        <v>41165</v>
      </c>
      <c r="E831" s="27" t="s">
        <v>1431</v>
      </c>
      <c r="F831" s="27" t="s">
        <v>1432</v>
      </c>
      <c r="G831" s="27" t="s">
        <v>168</v>
      </c>
      <c r="H831" s="27" t="s">
        <v>8164</v>
      </c>
      <c r="I831" s="3">
        <v>41152</v>
      </c>
      <c r="J831" s="27" t="s">
        <v>6015</v>
      </c>
      <c r="K831" s="27" t="s">
        <v>6040</v>
      </c>
      <c r="L831" s="27" t="s">
        <v>4601</v>
      </c>
      <c r="M831" s="27" t="s">
        <v>6041</v>
      </c>
      <c r="N831" s="27" t="s">
        <v>8165</v>
      </c>
      <c r="O831" s="27" t="s">
        <v>6688</v>
      </c>
      <c r="P831" s="3">
        <v>41177</v>
      </c>
      <c r="Q831" s="41" t="s">
        <v>497</v>
      </c>
      <c r="R831" s="27" t="s">
        <v>11421</v>
      </c>
      <c r="S831" s="27" t="s">
        <v>11422</v>
      </c>
      <c r="T831" s="41" t="s">
        <v>4394</v>
      </c>
      <c r="U831" t="s">
        <v>15643</v>
      </c>
      <c r="V831" s="3" t="s">
        <v>497</v>
      </c>
    </row>
    <row r="832" spans="1:22" ht="18" customHeight="1">
      <c r="A832" s="27">
        <v>4064</v>
      </c>
      <c r="B832" s="27">
        <v>4064</v>
      </c>
      <c r="C832" s="3">
        <v>41120</v>
      </c>
      <c r="D832" s="3">
        <v>41165</v>
      </c>
      <c r="E832" s="27" t="s">
        <v>1431</v>
      </c>
      <c r="F832" s="27" t="s">
        <v>1432</v>
      </c>
      <c r="G832" s="27" t="s">
        <v>168</v>
      </c>
      <c r="H832" s="27" t="s">
        <v>8064</v>
      </c>
      <c r="I832" s="3">
        <v>41169</v>
      </c>
      <c r="J832" s="27" t="s">
        <v>6042</v>
      </c>
      <c r="K832" s="27" t="s">
        <v>6043</v>
      </c>
      <c r="L832" s="27" t="s">
        <v>4601</v>
      </c>
      <c r="M832" s="27" t="s">
        <v>6044</v>
      </c>
      <c r="N832" s="27" t="s">
        <v>8065</v>
      </c>
      <c r="O832" s="27" t="s">
        <v>5739</v>
      </c>
      <c r="P832" s="3">
        <v>41172</v>
      </c>
      <c r="Q832" s="41" t="s">
        <v>497</v>
      </c>
      <c r="R832" s="27" t="s">
        <v>11423</v>
      </c>
      <c r="S832" s="27" t="s">
        <v>11424</v>
      </c>
      <c r="T832" s="41" t="s">
        <v>4394</v>
      </c>
      <c r="U832" t="s">
        <v>15495</v>
      </c>
      <c r="V832" s="3" t="s">
        <v>497</v>
      </c>
    </row>
    <row r="833" spans="1:22" ht="18" customHeight="1">
      <c r="A833" s="27">
        <v>4063</v>
      </c>
      <c r="B833" s="27">
        <v>4063</v>
      </c>
      <c r="C833" s="3">
        <v>41120</v>
      </c>
      <c r="D833" s="3">
        <v>41165</v>
      </c>
      <c r="E833" s="27" t="s">
        <v>1431</v>
      </c>
      <c r="F833" s="27" t="s">
        <v>1432</v>
      </c>
      <c r="G833" s="27" t="s">
        <v>168</v>
      </c>
      <c r="H833" s="27" t="s">
        <v>8018</v>
      </c>
      <c r="I833" s="3">
        <v>41152</v>
      </c>
      <c r="J833" s="27" t="s">
        <v>6042</v>
      </c>
      <c r="K833" s="27" t="s">
        <v>15831</v>
      </c>
      <c r="L833" s="27" t="s">
        <v>4601</v>
      </c>
      <c r="M833" s="27" t="s">
        <v>6044</v>
      </c>
      <c r="N833" s="27" t="s">
        <v>8066</v>
      </c>
      <c r="O833" s="27" t="s">
        <v>5713</v>
      </c>
      <c r="P833" s="3">
        <v>41172</v>
      </c>
      <c r="Q833" s="41" t="s">
        <v>497</v>
      </c>
      <c r="R833" s="27" t="s">
        <v>11425</v>
      </c>
      <c r="S833" s="27" t="s">
        <v>11426</v>
      </c>
      <c r="T833" s="41" t="s">
        <v>4394</v>
      </c>
      <c r="U833" t="s">
        <v>4443</v>
      </c>
      <c r="V833" s="3" t="s">
        <v>497</v>
      </c>
    </row>
    <row r="834" spans="1:22" ht="18" customHeight="1">
      <c r="A834" s="27">
        <v>4062</v>
      </c>
      <c r="B834" s="27">
        <v>4062</v>
      </c>
      <c r="C834" s="3">
        <v>41120</v>
      </c>
      <c r="D834" s="3">
        <v>41165</v>
      </c>
      <c r="E834" s="27" t="s">
        <v>1431</v>
      </c>
      <c r="F834" s="27" t="s">
        <v>1432</v>
      </c>
      <c r="G834" s="27" t="s">
        <v>168</v>
      </c>
      <c r="H834" s="27" t="s">
        <v>7667</v>
      </c>
      <c r="I834" s="3">
        <v>41169</v>
      </c>
      <c r="J834" s="27" t="s">
        <v>6045</v>
      </c>
      <c r="K834" s="27" t="s">
        <v>6046</v>
      </c>
      <c r="L834" s="27" t="s">
        <v>4601</v>
      </c>
      <c r="M834" s="27" t="s">
        <v>6047</v>
      </c>
      <c r="N834" s="27" t="s">
        <v>7885</v>
      </c>
      <c r="O834" s="27" t="s">
        <v>5713</v>
      </c>
      <c r="P834" s="3">
        <v>41170</v>
      </c>
      <c r="Q834" s="41" t="s">
        <v>497</v>
      </c>
      <c r="R834" s="27" t="s">
        <v>11427</v>
      </c>
      <c r="S834" s="27" t="s">
        <v>11428</v>
      </c>
      <c r="T834" s="41" t="s">
        <v>4394</v>
      </c>
      <c r="U834" t="s">
        <v>5495</v>
      </c>
      <c r="V834" s="3" t="s">
        <v>497</v>
      </c>
    </row>
    <row r="835" spans="1:22" ht="18" customHeight="1">
      <c r="A835" s="27">
        <v>4061</v>
      </c>
      <c r="B835" s="27">
        <v>4061</v>
      </c>
      <c r="C835" s="3">
        <v>41120</v>
      </c>
      <c r="D835" s="3">
        <v>41165</v>
      </c>
      <c r="E835" s="27" t="s">
        <v>1431</v>
      </c>
      <c r="F835" s="27" t="s">
        <v>1432</v>
      </c>
      <c r="G835" s="27" t="s">
        <v>168</v>
      </c>
      <c r="H835" s="27" t="s">
        <v>7886</v>
      </c>
      <c r="I835" s="3">
        <v>41152</v>
      </c>
      <c r="J835" s="27" t="s">
        <v>6048</v>
      </c>
      <c r="K835" s="27" t="s">
        <v>6049</v>
      </c>
      <c r="L835" s="27" t="s">
        <v>4601</v>
      </c>
      <c r="M835" s="27" t="s">
        <v>6050</v>
      </c>
      <c r="N835" s="27" t="s">
        <v>7887</v>
      </c>
      <c r="O835" s="27" t="s">
        <v>6750</v>
      </c>
      <c r="P835" s="3">
        <v>41170</v>
      </c>
      <c r="Q835" s="41" t="s">
        <v>497</v>
      </c>
      <c r="R835" s="27" t="s">
        <v>11429</v>
      </c>
      <c r="S835" s="27" t="s">
        <v>11430</v>
      </c>
      <c r="T835" s="41" t="s">
        <v>4394</v>
      </c>
      <c r="U835" t="s">
        <v>15575</v>
      </c>
      <c r="V835" s="3" t="s">
        <v>497</v>
      </c>
    </row>
    <row r="836" spans="1:22" ht="18" customHeight="1">
      <c r="A836" s="27">
        <v>4060</v>
      </c>
      <c r="B836" s="27">
        <v>4060</v>
      </c>
      <c r="C836" s="3">
        <v>41120</v>
      </c>
      <c r="D836" s="3">
        <v>41165</v>
      </c>
      <c r="E836" s="27" t="s">
        <v>1431</v>
      </c>
      <c r="F836" s="27" t="s">
        <v>1432</v>
      </c>
      <c r="G836" s="27" t="s">
        <v>168</v>
      </c>
      <c r="H836" s="27" t="s">
        <v>7888</v>
      </c>
      <c r="I836" s="3">
        <v>41169</v>
      </c>
      <c r="J836" s="27" t="s">
        <v>6051</v>
      </c>
      <c r="K836" s="27" t="s">
        <v>6052</v>
      </c>
      <c r="L836" s="27" t="s">
        <v>4601</v>
      </c>
      <c r="M836" s="27" t="s">
        <v>6053</v>
      </c>
      <c r="N836" s="27" t="s">
        <v>7889</v>
      </c>
      <c r="O836" s="27" t="s">
        <v>5713</v>
      </c>
      <c r="P836" s="3">
        <v>41170</v>
      </c>
      <c r="Q836" s="41" t="s">
        <v>497</v>
      </c>
      <c r="R836" s="27" t="s">
        <v>11431</v>
      </c>
      <c r="S836" s="27" t="s">
        <v>11432</v>
      </c>
      <c r="T836" s="41" t="s">
        <v>4394</v>
      </c>
      <c r="U836" t="s">
        <v>4443</v>
      </c>
      <c r="V836" s="3" t="s">
        <v>497</v>
      </c>
    </row>
    <row r="837" spans="1:22" ht="18" customHeight="1">
      <c r="A837" s="27">
        <v>4059</v>
      </c>
      <c r="B837" s="27">
        <v>4059</v>
      </c>
      <c r="C837" s="3">
        <v>41120</v>
      </c>
      <c r="D837" s="3">
        <v>41165</v>
      </c>
      <c r="E837" s="27" t="s">
        <v>1431</v>
      </c>
      <c r="F837" s="27" t="s">
        <v>1432</v>
      </c>
      <c r="G837" s="27" t="s">
        <v>168</v>
      </c>
      <c r="H837" s="27" t="s">
        <v>7668</v>
      </c>
      <c r="I837" s="3">
        <v>41152</v>
      </c>
      <c r="J837" s="27" t="s">
        <v>6054</v>
      </c>
      <c r="K837" s="27" t="s">
        <v>6055</v>
      </c>
      <c r="L837" s="27" t="s">
        <v>4601</v>
      </c>
      <c r="M837" s="27" t="s">
        <v>6056</v>
      </c>
      <c r="N837" s="27" t="s">
        <v>7890</v>
      </c>
      <c r="O837" s="27" t="s">
        <v>6750</v>
      </c>
      <c r="P837" s="3">
        <v>41170</v>
      </c>
      <c r="Q837" s="41" t="s">
        <v>497</v>
      </c>
      <c r="R837" s="27" t="s">
        <v>11433</v>
      </c>
      <c r="S837" s="27" t="s">
        <v>11434</v>
      </c>
      <c r="T837" s="41" t="s">
        <v>4394</v>
      </c>
      <c r="U837" t="s">
        <v>15644</v>
      </c>
      <c r="V837" s="3" t="s">
        <v>497</v>
      </c>
    </row>
    <row r="838" spans="1:22" ht="18" customHeight="1">
      <c r="A838" s="27">
        <v>4058</v>
      </c>
      <c r="B838" s="27">
        <v>4058</v>
      </c>
      <c r="C838" s="3">
        <v>41120</v>
      </c>
      <c r="D838" s="3">
        <v>41165</v>
      </c>
      <c r="E838" s="27" t="s">
        <v>1431</v>
      </c>
      <c r="F838" s="27" t="s">
        <v>1432</v>
      </c>
      <c r="G838" s="27" t="s">
        <v>168</v>
      </c>
      <c r="H838" s="27" t="s">
        <v>7891</v>
      </c>
      <c r="I838" s="3">
        <v>41169</v>
      </c>
      <c r="J838" s="27" t="s">
        <v>6057</v>
      </c>
      <c r="K838" s="27" t="s">
        <v>15832</v>
      </c>
      <c r="L838" s="27" t="s">
        <v>4601</v>
      </c>
      <c r="M838" s="27" t="s">
        <v>6058</v>
      </c>
      <c r="N838" s="27" t="s">
        <v>7892</v>
      </c>
      <c r="O838" s="27" t="s">
        <v>6688</v>
      </c>
      <c r="P838" s="3">
        <v>41170</v>
      </c>
      <c r="Q838" s="41" t="s">
        <v>497</v>
      </c>
      <c r="R838" s="27" t="s">
        <v>11435</v>
      </c>
      <c r="S838" s="27" t="s">
        <v>11436</v>
      </c>
      <c r="T838" s="41" t="s">
        <v>4394</v>
      </c>
      <c r="U838" t="s">
        <v>15645</v>
      </c>
      <c r="V838" s="3" t="s">
        <v>497</v>
      </c>
    </row>
    <row r="839" spans="1:22" ht="18" customHeight="1">
      <c r="A839" s="27">
        <v>4057</v>
      </c>
      <c r="B839" s="27">
        <v>4057</v>
      </c>
      <c r="C839" s="3">
        <v>41120</v>
      </c>
      <c r="D839" s="3">
        <v>41165</v>
      </c>
      <c r="E839" s="27" t="s">
        <v>1431</v>
      </c>
      <c r="F839" s="27" t="s">
        <v>1432</v>
      </c>
      <c r="G839" s="27" t="s">
        <v>168</v>
      </c>
      <c r="H839" s="27" t="s">
        <v>7669</v>
      </c>
      <c r="I839" s="3">
        <v>41135</v>
      </c>
      <c r="J839" s="27" t="s">
        <v>6059</v>
      </c>
      <c r="K839" s="27" t="s">
        <v>6060</v>
      </c>
      <c r="L839" s="27" t="s">
        <v>4601</v>
      </c>
      <c r="M839" s="27" t="s">
        <v>6061</v>
      </c>
      <c r="N839" s="27" t="s">
        <v>7670</v>
      </c>
      <c r="O839" s="27" t="s">
        <v>6750</v>
      </c>
      <c r="P839" s="3">
        <v>41166</v>
      </c>
      <c r="Q839" s="41" t="s">
        <v>497</v>
      </c>
      <c r="R839" s="27" t="s">
        <v>11437</v>
      </c>
      <c r="S839" s="27" t="s">
        <v>11438</v>
      </c>
      <c r="T839" s="41" t="s">
        <v>4394</v>
      </c>
      <c r="U839" t="s">
        <v>3740</v>
      </c>
      <c r="V839" s="3" t="s">
        <v>497</v>
      </c>
    </row>
    <row r="840" spans="1:22" ht="18" customHeight="1">
      <c r="A840" s="27">
        <v>4056</v>
      </c>
      <c r="B840" s="27">
        <v>4056</v>
      </c>
      <c r="C840" s="3">
        <v>41120</v>
      </c>
      <c r="D840" s="3">
        <v>41165</v>
      </c>
      <c r="E840" s="27" t="s">
        <v>1431</v>
      </c>
      <c r="F840" s="27" t="s">
        <v>1432</v>
      </c>
      <c r="G840" s="27" t="s">
        <v>168</v>
      </c>
      <c r="H840" s="27" t="s">
        <v>8330</v>
      </c>
      <c r="I840" s="3">
        <v>41169</v>
      </c>
      <c r="J840" s="27" t="s">
        <v>6062</v>
      </c>
      <c r="K840" s="27" t="s">
        <v>6063</v>
      </c>
      <c r="L840" s="27" t="s">
        <v>4601</v>
      </c>
      <c r="M840" s="27" t="s">
        <v>6064</v>
      </c>
      <c r="N840" s="27" t="s">
        <v>8331</v>
      </c>
      <c r="O840" s="27" t="s">
        <v>6688</v>
      </c>
      <c r="P840" s="3">
        <v>41179</v>
      </c>
      <c r="Q840" s="41" t="s">
        <v>497</v>
      </c>
      <c r="R840" s="27" t="s">
        <v>11439</v>
      </c>
      <c r="S840" s="27" t="s">
        <v>11440</v>
      </c>
      <c r="T840" s="41" t="s">
        <v>4394</v>
      </c>
      <c r="U840" s="27" t="s">
        <v>497</v>
      </c>
      <c r="V840" s="3" t="s">
        <v>497</v>
      </c>
    </row>
    <row r="841" spans="1:22" ht="18" customHeight="1">
      <c r="A841" s="27" t="s">
        <v>6223</v>
      </c>
      <c r="B841" s="27" t="s">
        <v>6223</v>
      </c>
      <c r="C841" s="3">
        <v>41121</v>
      </c>
      <c r="D841" s="3">
        <v>41166</v>
      </c>
      <c r="E841" s="27" t="s">
        <v>1495</v>
      </c>
      <c r="F841" s="27" t="s">
        <v>1432</v>
      </c>
      <c r="G841" s="27" t="s">
        <v>6224</v>
      </c>
      <c r="H841" s="27" t="s">
        <v>7404</v>
      </c>
      <c r="I841" s="3">
        <v>41185</v>
      </c>
      <c r="J841" s="27" t="s">
        <v>6225</v>
      </c>
      <c r="K841" s="27" t="s">
        <v>6226</v>
      </c>
      <c r="L841" s="27" t="s">
        <v>6227</v>
      </c>
      <c r="M841" s="27" t="s">
        <v>6228</v>
      </c>
      <c r="N841" s="27" t="s">
        <v>497</v>
      </c>
      <c r="O841" s="27" t="s">
        <v>497</v>
      </c>
      <c r="P841" s="27" t="s">
        <v>497</v>
      </c>
      <c r="Q841" s="27" t="s">
        <v>6229</v>
      </c>
      <c r="R841" s="27">
        <v>21212121221</v>
      </c>
      <c r="S841" s="27" t="s">
        <v>11441</v>
      </c>
      <c r="T841" t="s">
        <v>4394</v>
      </c>
      <c r="U841" s="27" t="s">
        <v>497</v>
      </c>
      <c r="V841" s="3" t="s">
        <v>497</v>
      </c>
    </row>
    <row r="842" spans="1:22" ht="18" customHeight="1">
      <c r="A842" s="27">
        <v>4142</v>
      </c>
      <c r="B842" s="27">
        <v>4142</v>
      </c>
      <c r="C842" s="3">
        <v>41128</v>
      </c>
      <c r="D842" s="3">
        <v>41173</v>
      </c>
      <c r="E842" s="27" t="s">
        <v>1431</v>
      </c>
      <c r="F842" s="27" t="s">
        <v>1432</v>
      </c>
      <c r="G842" s="27" t="s">
        <v>1848</v>
      </c>
      <c r="H842" s="27" t="s">
        <v>6748</v>
      </c>
      <c r="I842" s="3">
        <v>41141</v>
      </c>
      <c r="J842" s="27" t="s">
        <v>6301</v>
      </c>
      <c r="K842" s="27" t="s">
        <v>6302</v>
      </c>
      <c r="L842" s="27" t="s">
        <v>4733</v>
      </c>
      <c r="M842" s="27" t="s">
        <v>6303</v>
      </c>
      <c r="N842" s="27" t="s">
        <v>6749</v>
      </c>
      <c r="O842" s="27" t="s">
        <v>6750</v>
      </c>
      <c r="P842" s="3">
        <v>41141</v>
      </c>
      <c r="Q842" s="41" t="s">
        <v>497</v>
      </c>
      <c r="R842" s="27" t="s">
        <v>11442</v>
      </c>
      <c r="S842" s="27" t="s">
        <v>11443</v>
      </c>
      <c r="T842" s="41" t="s">
        <v>4394</v>
      </c>
      <c r="U842" s="27" t="s">
        <v>497</v>
      </c>
      <c r="V842" s="3" t="s">
        <v>497</v>
      </c>
    </row>
    <row r="843" spans="1:22" ht="18" customHeight="1">
      <c r="A843" s="27">
        <v>4139</v>
      </c>
      <c r="B843" s="27">
        <v>4139</v>
      </c>
      <c r="C843" s="3">
        <v>41128</v>
      </c>
      <c r="D843" s="3">
        <v>41173</v>
      </c>
      <c r="E843" s="27" t="s">
        <v>1431</v>
      </c>
      <c r="F843" s="27" t="s">
        <v>1432</v>
      </c>
      <c r="G843" s="27" t="s">
        <v>1848</v>
      </c>
      <c r="H843" s="27" t="s">
        <v>6751</v>
      </c>
      <c r="I843" s="3">
        <v>41137</v>
      </c>
      <c r="J843" s="27" t="s">
        <v>6301</v>
      </c>
      <c r="K843" s="27" t="s">
        <v>6304</v>
      </c>
      <c r="L843" s="27" t="s">
        <v>4733</v>
      </c>
      <c r="M843" s="27" t="s">
        <v>6305</v>
      </c>
      <c r="N843" s="27" t="s">
        <v>6752</v>
      </c>
      <c r="O843" s="27" t="s">
        <v>5713</v>
      </c>
      <c r="P843" s="3">
        <v>41137</v>
      </c>
      <c r="Q843" s="41" t="s">
        <v>497</v>
      </c>
      <c r="R843" s="27" t="s">
        <v>11444</v>
      </c>
      <c r="S843" s="27" t="s">
        <v>11445</v>
      </c>
      <c r="T843" s="41" t="s">
        <v>4394</v>
      </c>
      <c r="U843" t="s">
        <v>5495</v>
      </c>
      <c r="V843" s="3" t="s">
        <v>497</v>
      </c>
    </row>
    <row r="844" spans="1:22" ht="18" customHeight="1">
      <c r="A844" s="27">
        <v>4144</v>
      </c>
      <c r="B844" s="27">
        <v>4144</v>
      </c>
      <c r="C844" s="3">
        <v>41128</v>
      </c>
      <c r="D844" s="3">
        <v>41173</v>
      </c>
      <c r="E844" s="27" t="s">
        <v>1431</v>
      </c>
      <c r="F844" s="27" t="s">
        <v>1432</v>
      </c>
      <c r="G844" s="27" t="s">
        <v>1848</v>
      </c>
      <c r="H844" s="27" t="s">
        <v>6753</v>
      </c>
      <c r="I844" s="3">
        <v>41137</v>
      </c>
      <c r="J844" s="27" t="s">
        <v>6306</v>
      </c>
      <c r="K844" s="27" t="s">
        <v>6307</v>
      </c>
      <c r="L844" s="27" t="s">
        <v>4733</v>
      </c>
      <c r="M844" s="27" t="s">
        <v>6308</v>
      </c>
      <c r="N844" s="27" t="s">
        <v>6754</v>
      </c>
      <c r="O844" s="27" t="s">
        <v>5713</v>
      </c>
      <c r="P844" s="3">
        <v>41137</v>
      </c>
      <c r="Q844" s="41" t="s">
        <v>497</v>
      </c>
      <c r="R844" s="27" t="s">
        <v>11270</v>
      </c>
      <c r="S844" s="27" t="s">
        <v>11446</v>
      </c>
      <c r="T844" s="41" t="s">
        <v>4394</v>
      </c>
      <c r="U844" t="s">
        <v>15470</v>
      </c>
      <c r="V844" s="3" t="s">
        <v>497</v>
      </c>
    </row>
    <row r="845" spans="1:22" ht="18" customHeight="1">
      <c r="A845" s="27">
        <v>4145</v>
      </c>
      <c r="B845" s="27">
        <v>4145</v>
      </c>
      <c r="C845" s="3">
        <v>41128</v>
      </c>
      <c r="D845" s="3">
        <v>41173</v>
      </c>
      <c r="E845" s="27" t="s">
        <v>1440</v>
      </c>
      <c r="F845" s="27" t="s">
        <v>1432</v>
      </c>
      <c r="G845" s="27" t="s">
        <v>1848</v>
      </c>
      <c r="H845" s="27" t="s">
        <v>497</v>
      </c>
      <c r="I845" s="27" t="s">
        <v>497</v>
      </c>
      <c r="J845" s="27" t="s">
        <v>6306</v>
      </c>
      <c r="K845" s="27" t="s">
        <v>6309</v>
      </c>
      <c r="L845" s="27" t="s">
        <v>4733</v>
      </c>
      <c r="M845" s="27" t="s">
        <v>6310</v>
      </c>
      <c r="N845" s="27" t="s">
        <v>497</v>
      </c>
      <c r="O845" s="27" t="s">
        <v>497</v>
      </c>
      <c r="P845" s="27" t="s">
        <v>497</v>
      </c>
      <c r="Q845" s="27" t="s">
        <v>6755</v>
      </c>
      <c r="R845" s="27" t="s">
        <v>497</v>
      </c>
      <c r="S845" s="27" t="s">
        <v>11447</v>
      </c>
      <c r="T845" t="s">
        <v>15449</v>
      </c>
      <c r="U845" s="41" t="s">
        <v>497</v>
      </c>
      <c r="V845" s="3" t="s">
        <v>497</v>
      </c>
    </row>
    <row r="846" spans="1:22" ht="18" customHeight="1">
      <c r="A846" s="27">
        <v>4146</v>
      </c>
      <c r="B846" s="27">
        <v>4146</v>
      </c>
      <c r="C846" s="3">
        <v>41128</v>
      </c>
      <c r="D846" s="3">
        <v>41173</v>
      </c>
      <c r="E846" s="27" t="s">
        <v>1431</v>
      </c>
      <c r="F846" s="27" t="s">
        <v>1432</v>
      </c>
      <c r="G846" s="27" t="s">
        <v>1848</v>
      </c>
      <c r="H846" s="27" t="s">
        <v>6756</v>
      </c>
      <c r="I846" s="3">
        <v>41138</v>
      </c>
      <c r="J846" s="27" t="s">
        <v>6306</v>
      </c>
      <c r="K846" s="27" t="s">
        <v>6311</v>
      </c>
      <c r="L846" s="27" t="s">
        <v>4733</v>
      </c>
      <c r="M846" s="27" t="s">
        <v>6312</v>
      </c>
      <c r="N846" s="27" t="s">
        <v>6757</v>
      </c>
      <c r="O846" s="27" t="s">
        <v>5713</v>
      </c>
      <c r="P846" s="3">
        <v>41138</v>
      </c>
      <c r="Q846" s="41" t="s">
        <v>497</v>
      </c>
      <c r="R846" s="27" t="s">
        <v>11448</v>
      </c>
      <c r="S846" s="27" t="s">
        <v>11449</v>
      </c>
      <c r="T846" s="41" t="s">
        <v>4394</v>
      </c>
      <c r="U846" s="27" t="s">
        <v>497</v>
      </c>
      <c r="V846" s="3" t="s">
        <v>497</v>
      </c>
    </row>
    <row r="847" spans="1:22" ht="18" customHeight="1">
      <c r="A847" s="27">
        <v>4148</v>
      </c>
      <c r="B847" s="27">
        <v>4148</v>
      </c>
      <c r="C847" s="3">
        <v>41129</v>
      </c>
      <c r="D847" s="3">
        <v>41174</v>
      </c>
      <c r="E847" s="27" t="s">
        <v>1431</v>
      </c>
      <c r="F847" s="27" t="s">
        <v>1432</v>
      </c>
      <c r="G847" s="27" t="s">
        <v>1848</v>
      </c>
      <c r="H847" s="27" t="s">
        <v>6646</v>
      </c>
      <c r="I847" s="3">
        <v>41136</v>
      </c>
      <c r="J847" s="27" t="s">
        <v>6306</v>
      </c>
      <c r="K847" s="27" t="s">
        <v>6313</v>
      </c>
      <c r="L847" s="27" t="s">
        <v>6314</v>
      </c>
      <c r="M847" s="27" t="s">
        <v>6315</v>
      </c>
      <c r="N847" s="27" t="s">
        <v>6758</v>
      </c>
      <c r="O847" s="27" t="s">
        <v>5713</v>
      </c>
      <c r="P847" s="3">
        <v>41137</v>
      </c>
      <c r="Q847" s="41" t="s">
        <v>497</v>
      </c>
      <c r="R847" s="27" t="s">
        <v>11450</v>
      </c>
      <c r="S847" s="27" t="s">
        <v>11451</v>
      </c>
      <c r="T847" s="41" t="s">
        <v>4394</v>
      </c>
      <c r="U847" t="s">
        <v>5495</v>
      </c>
      <c r="V847" s="3" t="s">
        <v>497</v>
      </c>
    </row>
    <row r="848" spans="1:22" ht="18" customHeight="1">
      <c r="A848" s="27">
        <v>4149</v>
      </c>
      <c r="B848" s="27">
        <v>4149</v>
      </c>
      <c r="C848" s="3">
        <v>41129</v>
      </c>
      <c r="D848" s="3">
        <v>41174</v>
      </c>
      <c r="E848" s="27" t="s">
        <v>1431</v>
      </c>
      <c r="F848" s="27" t="s">
        <v>1432</v>
      </c>
      <c r="G848" s="27" t="s">
        <v>1848</v>
      </c>
      <c r="H848" s="27" t="s">
        <v>6759</v>
      </c>
      <c r="I848" s="3">
        <v>41141</v>
      </c>
      <c r="J848" s="27" t="s">
        <v>6316</v>
      </c>
      <c r="K848" s="27" t="s">
        <v>6317</v>
      </c>
      <c r="L848" s="27" t="s">
        <v>4733</v>
      </c>
      <c r="M848" s="27" t="s">
        <v>14135</v>
      </c>
      <c r="N848" s="27" t="s">
        <v>6995</v>
      </c>
      <c r="O848" s="27" t="s">
        <v>5713</v>
      </c>
      <c r="P848" s="3">
        <v>41142</v>
      </c>
      <c r="Q848" s="41" t="s">
        <v>497</v>
      </c>
      <c r="R848" s="27" t="s">
        <v>11452</v>
      </c>
      <c r="S848" s="27" t="s">
        <v>11453</v>
      </c>
      <c r="T848" s="41" t="s">
        <v>4394</v>
      </c>
      <c r="U848" t="s">
        <v>5495</v>
      </c>
      <c r="V848" s="3" t="s">
        <v>497</v>
      </c>
    </row>
    <row r="849" spans="1:22" ht="18" customHeight="1">
      <c r="A849" s="27">
        <v>4147</v>
      </c>
      <c r="B849" s="27">
        <v>4147</v>
      </c>
      <c r="C849" s="3">
        <v>41129</v>
      </c>
      <c r="D849" s="3">
        <v>41174</v>
      </c>
      <c r="E849" s="27" t="s">
        <v>1431</v>
      </c>
      <c r="F849" s="27" t="s">
        <v>1432</v>
      </c>
      <c r="G849" s="27" t="s">
        <v>1848</v>
      </c>
      <c r="H849" s="27" t="s">
        <v>6760</v>
      </c>
      <c r="I849" s="3">
        <v>41141</v>
      </c>
      <c r="J849" s="27" t="s">
        <v>6306</v>
      </c>
      <c r="K849" s="27" t="s">
        <v>6318</v>
      </c>
      <c r="L849" s="27" t="s">
        <v>4733</v>
      </c>
      <c r="M849" s="27" t="s">
        <v>6319</v>
      </c>
      <c r="N849" s="27" t="s">
        <v>6761</v>
      </c>
      <c r="O849" s="27" t="s">
        <v>5713</v>
      </c>
      <c r="P849" s="3">
        <v>41141</v>
      </c>
      <c r="Q849" s="41" t="s">
        <v>497</v>
      </c>
      <c r="R849" s="27" t="s">
        <v>11454</v>
      </c>
      <c r="S849" s="27" t="s">
        <v>11455</v>
      </c>
      <c r="T849" s="41" t="s">
        <v>4394</v>
      </c>
      <c r="U849" s="27" t="s">
        <v>497</v>
      </c>
      <c r="V849" s="3" t="s">
        <v>497</v>
      </c>
    </row>
    <row r="850" spans="1:22" ht="18" customHeight="1">
      <c r="A850" s="27">
        <v>4143</v>
      </c>
      <c r="B850" s="27">
        <v>4143</v>
      </c>
      <c r="C850" s="3">
        <v>41129</v>
      </c>
      <c r="D850" s="3">
        <v>41174</v>
      </c>
      <c r="E850" s="27" t="s">
        <v>1431</v>
      </c>
      <c r="F850" s="27" t="s">
        <v>1432</v>
      </c>
      <c r="G850" s="27" t="s">
        <v>1848</v>
      </c>
      <c r="H850" s="27" t="s">
        <v>6762</v>
      </c>
      <c r="I850" s="3">
        <v>41138</v>
      </c>
      <c r="J850" s="27" t="s">
        <v>6306</v>
      </c>
      <c r="K850" s="27" t="s">
        <v>6320</v>
      </c>
      <c r="L850" s="27" t="s">
        <v>4733</v>
      </c>
      <c r="M850" s="27" t="s">
        <v>6321</v>
      </c>
      <c r="N850" s="27" t="s">
        <v>6763</v>
      </c>
      <c r="O850" s="27" t="s">
        <v>6688</v>
      </c>
      <c r="P850" s="3">
        <v>41138</v>
      </c>
      <c r="Q850" s="41" t="s">
        <v>497</v>
      </c>
      <c r="R850" s="27" t="s">
        <v>11456</v>
      </c>
      <c r="S850" s="27" t="s">
        <v>11457</v>
      </c>
      <c r="T850" s="41" t="s">
        <v>4394</v>
      </c>
      <c r="U850" t="s">
        <v>3740</v>
      </c>
      <c r="V850" s="3" t="s">
        <v>497</v>
      </c>
    </row>
    <row r="851" spans="1:22" ht="18" customHeight="1">
      <c r="A851" s="27">
        <v>4141</v>
      </c>
      <c r="B851" s="27">
        <v>4141</v>
      </c>
      <c r="C851" s="3">
        <v>41129</v>
      </c>
      <c r="D851" s="3">
        <v>41174</v>
      </c>
      <c r="E851" s="27" t="s">
        <v>1431</v>
      </c>
      <c r="F851" s="27" t="s">
        <v>1432</v>
      </c>
      <c r="G851" s="27" t="s">
        <v>1848</v>
      </c>
      <c r="H851" s="27" t="s">
        <v>6764</v>
      </c>
      <c r="I851" s="3">
        <v>41141</v>
      </c>
      <c r="J851" s="27" t="s">
        <v>6306</v>
      </c>
      <c r="K851" s="27" t="s">
        <v>6322</v>
      </c>
      <c r="L851" s="27" t="s">
        <v>4733</v>
      </c>
      <c r="M851" s="27" t="s">
        <v>6323</v>
      </c>
      <c r="N851" s="27" t="s">
        <v>6765</v>
      </c>
      <c r="O851" s="27" t="s">
        <v>6750</v>
      </c>
      <c r="P851" s="3">
        <v>41141</v>
      </c>
      <c r="Q851" s="41" t="s">
        <v>497</v>
      </c>
      <c r="R851" s="27" t="s">
        <v>11458</v>
      </c>
      <c r="S851" s="27" t="s">
        <v>11459</v>
      </c>
      <c r="T851" s="41" t="s">
        <v>4394</v>
      </c>
      <c r="U851" s="27" t="s">
        <v>497</v>
      </c>
      <c r="V851" s="3" t="s">
        <v>497</v>
      </c>
    </row>
    <row r="852" spans="1:22" ht="18" customHeight="1">
      <c r="A852" s="27">
        <v>4091</v>
      </c>
      <c r="B852" s="27">
        <v>4091</v>
      </c>
      <c r="C852" s="3">
        <v>41129</v>
      </c>
      <c r="D852" s="3">
        <v>41174</v>
      </c>
      <c r="E852" s="27" t="s">
        <v>1431</v>
      </c>
      <c r="F852" s="27" t="s">
        <v>1432</v>
      </c>
      <c r="G852" s="27" t="s">
        <v>2041</v>
      </c>
      <c r="H852" s="27" t="s">
        <v>9388</v>
      </c>
      <c r="I852" s="3">
        <v>41152</v>
      </c>
      <c r="J852" s="27" t="s">
        <v>6324</v>
      </c>
      <c r="K852" s="27" t="s">
        <v>6325</v>
      </c>
      <c r="L852" s="27" t="s">
        <v>4815</v>
      </c>
      <c r="M852" s="27" t="s">
        <v>6326</v>
      </c>
      <c r="N852" s="27" t="s">
        <v>9389</v>
      </c>
      <c r="O852" s="27" t="s">
        <v>9390</v>
      </c>
      <c r="P852" s="3">
        <v>41206</v>
      </c>
      <c r="Q852" s="41" t="s">
        <v>497</v>
      </c>
      <c r="R852" s="27" t="s">
        <v>10174</v>
      </c>
      <c r="S852" s="27" t="s">
        <v>11460</v>
      </c>
      <c r="T852" s="41" t="s">
        <v>4394</v>
      </c>
      <c r="U852" s="27" t="s">
        <v>497</v>
      </c>
      <c r="V852" s="3" t="s">
        <v>497</v>
      </c>
    </row>
    <row r="853" spans="1:22" ht="18" customHeight="1">
      <c r="A853" s="27">
        <v>4090</v>
      </c>
      <c r="B853" s="27">
        <v>4090</v>
      </c>
      <c r="C853" s="3">
        <v>41129</v>
      </c>
      <c r="D853" s="3">
        <v>41174</v>
      </c>
      <c r="E853" s="27" t="s">
        <v>1431</v>
      </c>
      <c r="F853" s="27" t="s">
        <v>1432</v>
      </c>
      <c r="G853" s="27" t="s">
        <v>2041</v>
      </c>
      <c r="H853" s="27" t="s">
        <v>6996</v>
      </c>
      <c r="I853" s="3">
        <v>41152</v>
      </c>
      <c r="J853" s="27" t="s">
        <v>6327</v>
      </c>
      <c r="K853" s="27" t="s">
        <v>6328</v>
      </c>
      <c r="L853" s="27" t="s">
        <v>4815</v>
      </c>
      <c r="M853" s="27" t="s">
        <v>6329</v>
      </c>
      <c r="N853" s="27" t="s">
        <v>6997</v>
      </c>
      <c r="O853" s="27" t="s">
        <v>6086</v>
      </c>
      <c r="P853" s="3">
        <v>41151</v>
      </c>
      <c r="Q853" s="41" t="s">
        <v>497</v>
      </c>
      <c r="R853" s="27" t="s">
        <v>11461</v>
      </c>
      <c r="S853" s="27" t="s">
        <v>11462</v>
      </c>
      <c r="T853" s="41" t="s">
        <v>4394</v>
      </c>
      <c r="U853" t="s">
        <v>4443</v>
      </c>
      <c r="V853" s="3" t="s">
        <v>497</v>
      </c>
    </row>
    <row r="854" spans="1:22" ht="18" customHeight="1">
      <c r="A854" s="27">
        <v>4088</v>
      </c>
      <c r="B854" s="27">
        <v>4088</v>
      </c>
      <c r="C854" s="3">
        <v>41129</v>
      </c>
      <c r="D854" s="3">
        <v>41174</v>
      </c>
      <c r="E854" s="27" t="s">
        <v>1431</v>
      </c>
      <c r="F854" s="27" t="s">
        <v>1432</v>
      </c>
      <c r="G854" s="27" t="s">
        <v>2527</v>
      </c>
      <c r="H854" s="27" t="s">
        <v>9803</v>
      </c>
      <c r="I854" s="3">
        <v>41141</v>
      </c>
      <c r="J854" s="27" t="s">
        <v>6330</v>
      </c>
      <c r="K854" s="27" t="s">
        <v>6331</v>
      </c>
      <c r="L854" s="27" t="s">
        <v>4892</v>
      </c>
      <c r="M854" s="27" t="s">
        <v>6332</v>
      </c>
      <c r="N854" s="27" t="s">
        <v>9804</v>
      </c>
      <c r="O854" s="27" t="s">
        <v>9805</v>
      </c>
      <c r="P854" s="3">
        <v>41236</v>
      </c>
      <c r="Q854" s="41" t="s">
        <v>497</v>
      </c>
      <c r="R854" s="27" t="s">
        <v>11463</v>
      </c>
      <c r="S854" s="27" t="s">
        <v>11464</v>
      </c>
      <c r="T854" s="41" t="s">
        <v>4394</v>
      </c>
      <c r="U854" t="s">
        <v>15646</v>
      </c>
      <c r="V854" s="3" t="s">
        <v>497</v>
      </c>
    </row>
    <row r="855" spans="1:22" ht="18" customHeight="1">
      <c r="A855" s="27">
        <v>4089</v>
      </c>
      <c r="B855" s="27">
        <v>4089</v>
      </c>
      <c r="C855" s="3">
        <v>41129</v>
      </c>
      <c r="D855" s="3">
        <v>41207</v>
      </c>
      <c r="E855" s="27" t="s">
        <v>1431</v>
      </c>
      <c r="F855" s="27" t="s">
        <v>1432</v>
      </c>
      <c r="G855" s="27" t="s">
        <v>2527</v>
      </c>
      <c r="H855" s="27" t="s">
        <v>9806</v>
      </c>
      <c r="I855" s="3">
        <v>41204</v>
      </c>
      <c r="J855" s="27" t="s">
        <v>9391</v>
      </c>
      <c r="K855" s="27" t="s">
        <v>9060</v>
      </c>
      <c r="L855" s="27" t="s">
        <v>4892</v>
      </c>
      <c r="M855" s="27" t="s">
        <v>8781</v>
      </c>
      <c r="N855" s="27" t="s">
        <v>9807</v>
      </c>
      <c r="O855" s="27" t="s">
        <v>5378</v>
      </c>
      <c r="P855" s="3">
        <v>41234</v>
      </c>
      <c r="Q855" s="41" t="s">
        <v>9392</v>
      </c>
      <c r="R855" s="27" t="s">
        <v>11381</v>
      </c>
      <c r="S855" s="27" t="s">
        <v>11465</v>
      </c>
      <c r="T855" t="s">
        <v>4394</v>
      </c>
      <c r="U855" t="s">
        <v>4443</v>
      </c>
      <c r="V855" s="3" t="s">
        <v>497</v>
      </c>
    </row>
    <row r="856" spans="1:22" ht="18" customHeight="1">
      <c r="A856" s="27">
        <v>4087</v>
      </c>
      <c r="B856" s="27">
        <v>4087</v>
      </c>
      <c r="C856" s="3">
        <v>41129</v>
      </c>
      <c r="D856" s="3">
        <v>41174</v>
      </c>
      <c r="E856" s="27" t="s">
        <v>1431</v>
      </c>
      <c r="F856" s="27" t="s">
        <v>1432</v>
      </c>
      <c r="G856" s="27" t="s">
        <v>2527</v>
      </c>
      <c r="H856" s="27" t="s">
        <v>7405</v>
      </c>
      <c r="I856" s="3">
        <v>41141</v>
      </c>
      <c r="J856" s="27" t="s">
        <v>6333</v>
      </c>
      <c r="K856" s="27" t="s">
        <v>6334</v>
      </c>
      <c r="L856" s="27" t="s">
        <v>4892</v>
      </c>
      <c r="M856" s="27" t="s">
        <v>6335</v>
      </c>
      <c r="N856" s="27" t="s">
        <v>7640</v>
      </c>
      <c r="O856" s="27" t="s">
        <v>7388</v>
      </c>
      <c r="P856" s="3">
        <v>41157</v>
      </c>
      <c r="Q856" s="41" t="s">
        <v>497</v>
      </c>
      <c r="R856" s="27" t="s">
        <v>11466</v>
      </c>
      <c r="S856" s="27" t="s">
        <v>11467</v>
      </c>
      <c r="T856" s="41" t="s">
        <v>4394</v>
      </c>
      <c r="U856" s="27" t="s">
        <v>497</v>
      </c>
      <c r="V856" s="3" t="s">
        <v>497</v>
      </c>
    </row>
    <row r="857" spans="1:22" ht="18" customHeight="1">
      <c r="A857" s="27">
        <v>4086</v>
      </c>
      <c r="B857" s="27">
        <v>4086</v>
      </c>
      <c r="C857" s="3">
        <v>41129</v>
      </c>
      <c r="D857" s="3">
        <v>41174</v>
      </c>
      <c r="E857" s="27" t="s">
        <v>1431</v>
      </c>
      <c r="F857" s="27" t="s">
        <v>1432</v>
      </c>
      <c r="G857" s="27" t="s">
        <v>998</v>
      </c>
      <c r="H857" s="27" t="s">
        <v>8019</v>
      </c>
      <c r="I857" s="3">
        <v>41152</v>
      </c>
      <c r="J857" s="27" t="s">
        <v>6336</v>
      </c>
      <c r="K857" s="27" t="s">
        <v>6337</v>
      </c>
      <c r="L857" s="27" t="s">
        <v>4759</v>
      </c>
      <c r="M857" s="27" t="s">
        <v>6338</v>
      </c>
      <c r="N857" s="27" t="s">
        <v>8020</v>
      </c>
      <c r="O857" s="27" t="s">
        <v>6071</v>
      </c>
      <c r="P857" s="3">
        <v>41171</v>
      </c>
      <c r="Q857" s="41" t="s">
        <v>497</v>
      </c>
      <c r="R857" s="27" t="s">
        <v>11468</v>
      </c>
      <c r="S857" s="27" t="s">
        <v>11469</v>
      </c>
      <c r="T857" s="41" t="s">
        <v>4394</v>
      </c>
      <c r="U857" t="s">
        <v>15647</v>
      </c>
      <c r="V857" s="3" t="s">
        <v>497</v>
      </c>
    </row>
    <row r="858" spans="1:22" ht="18" customHeight="1">
      <c r="A858" s="27">
        <v>4085</v>
      </c>
      <c r="B858" s="27">
        <v>4085</v>
      </c>
      <c r="C858" s="3">
        <v>41129</v>
      </c>
      <c r="D858" s="3">
        <v>41174</v>
      </c>
      <c r="E858" s="27" t="s">
        <v>1431</v>
      </c>
      <c r="F858" s="27" t="s">
        <v>1432</v>
      </c>
      <c r="G858" s="27" t="s">
        <v>998</v>
      </c>
      <c r="H858" s="27" t="s">
        <v>7893</v>
      </c>
      <c r="I858" s="3">
        <v>41152</v>
      </c>
      <c r="J858" s="27" t="s">
        <v>15648</v>
      </c>
      <c r="K858" s="27" t="s">
        <v>6339</v>
      </c>
      <c r="L858" s="27" t="s">
        <v>4759</v>
      </c>
      <c r="M858" s="27" t="s">
        <v>6340</v>
      </c>
      <c r="N858" s="27" t="s">
        <v>8021</v>
      </c>
      <c r="O858" s="27" t="s">
        <v>6071</v>
      </c>
      <c r="P858" s="3">
        <v>41170</v>
      </c>
      <c r="Q858" s="41" t="s">
        <v>497</v>
      </c>
      <c r="R858" s="27" t="s">
        <v>11470</v>
      </c>
      <c r="S858" s="27" t="s">
        <v>11471</v>
      </c>
      <c r="T858" s="41" t="s">
        <v>4394</v>
      </c>
      <c r="U858" t="s">
        <v>15649</v>
      </c>
      <c r="V858" s="3" t="s">
        <v>497</v>
      </c>
    </row>
    <row r="859" spans="1:22" ht="18" customHeight="1">
      <c r="A859" s="27">
        <v>4084</v>
      </c>
      <c r="B859" s="27">
        <v>4084</v>
      </c>
      <c r="C859" s="3">
        <v>41129</v>
      </c>
      <c r="D859" s="3">
        <v>41174</v>
      </c>
      <c r="E859" s="27" t="s">
        <v>1431</v>
      </c>
      <c r="F859" s="27" t="s">
        <v>1432</v>
      </c>
      <c r="G859" s="27" t="s">
        <v>2382</v>
      </c>
      <c r="H859" s="27" t="s">
        <v>7894</v>
      </c>
      <c r="I859" s="3">
        <v>41178</v>
      </c>
      <c r="J859" s="27" t="s">
        <v>6341</v>
      </c>
      <c r="K859" s="27" t="s">
        <v>6342</v>
      </c>
      <c r="L859" s="27" t="s">
        <v>4862</v>
      </c>
      <c r="M859" s="27" t="s">
        <v>6343</v>
      </c>
      <c r="N859" s="27" t="s">
        <v>7895</v>
      </c>
      <c r="O859" s="27" t="s">
        <v>7673</v>
      </c>
      <c r="P859" s="3">
        <v>41166</v>
      </c>
      <c r="Q859" s="41" t="s">
        <v>497</v>
      </c>
      <c r="R859" s="27" t="s">
        <v>11472</v>
      </c>
      <c r="S859" s="27" t="s">
        <v>11473</v>
      </c>
      <c r="T859" s="41" t="s">
        <v>4394</v>
      </c>
      <c r="U859" s="27" t="s">
        <v>497</v>
      </c>
      <c r="V859" s="3" t="s">
        <v>497</v>
      </c>
    </row>
    <row r="860" spans="1:22" ht="18" customHeight="1">
      <c r="A860" s="27">
        <v>4082</v>
      </c>
      <c r="B860" s="27">
        <v>4082</v>
      </c>
      <c r="C860" s="3">
        <v>41129</v>
      </c>
      <c r="D860" s="3">
        <v>41174</v>
      </c>
      <c r="E860" s="27" t="s">
        <v>1431</v>
      </c>
      <c r="F860" s="27" t="s">
        <v>1432</v>
      </c>
      <c r="G860" s="27" t="s">
        <v>2382</v>
      </c>
      <c r="H860" s="27" t="s">
        <v>7671</v>
      </c>
      <c r="I860" s="3">
        <v>41165</v>
      </c>
      <c r="J860" s="27" t="s">
        <v>6341</v>
      </c>
      <c r="K860" s="27" t="s">
        <v>6344</v>
      </c>
      <c r="L860" s="27" t="s">
        <v>4862</v>
      </c>
      <c r="M860" s="27">
        <v>3433535311</v>
      </c>
      <c r="N860" s="27" t="s">
        <v>7672</v>
      </c>
      <c r="O860" s="27" t="s">
        <v>7673</v>
      </c>
      <c r="P860" s="3">
        <v>41166</v>
      </c>
      <c r="Q860" s="41" t="s">
        <v>497</v>
      </c>
      <c r="R860" s="27" t="s">
        <v>11474</v>
      </c>
      <c r="S860" s="27" t="s">
        <v>11475</v>
      </c>
      <c r="T860" s="41" t="s">
        <v>4394</v>
      </c>
      <c r="U860" s="27" t="s">
        <v>497</v>
      </c>
      <c r="V860" s="3" t="s">
        <v>497</v>
      </c>
    </row>
    <row r="861" spans="1:22" ht="18" customHeight="1">
      <c r="A861" s="27">
        <v>4083</v>
      </c>
      <c r="B861" s="27">
        <v>4083</v>
      </c>
      <c r="C861" s="3">
        <v>41129</v>
      </c>
      <c r="D861" s="3">
        <v>41174</v>
      </c>
      <c r="E861" s="27" t="s">
        <v>1431</v>
      </c>
      <c r="F861" s="27" t="s">
        <v>1432</v>
      </c>
      <c r="G861" s="27" t="s">
        <v>2382</v>
      </c>
      <c r="H861" s="27" t="s">
        <v>7674</v>
      </c>
      <c r="I861" s="3">
        <v>41165</v>
      </c>
      <c r="J861" s="27" t="s">
        <v>6341</v>
      </c>
      <c r="K861" s="27" t="s">
        <v>6345</v>
      </c>
      <c r="L861" s="27" t="s">
        <v>4862</v>
      </c>
      <c r="M861" s="27" t="s">
        <v>6343</v>
      </c>
      <c r="N861" s="27" t="s">
        <v>7675</v>
      </c>
      <c r="O861" s="27" t="s">
        <v>7646</v>
      </c>
      <c r="P861" s="3">
        <v>41165</v>
      </c>
      <c r="Q861" s="41" t="s">
        <v>497</v>
      </c>
      <c r="R861" s="27" t="s">
        <v>11476</v>
      </c>
      <c r="S861" s="27" t="s">
        <v>11477</v>
      </c>
      <c r="T861" s="41" t="s">
        <v>4394</v>
      </c>
      <c r="U861" t="s">
        <v>5495</v>
      </c>
      <c r="V861" s="3" t="s">
        <v>497</v>
      </c>
    </row>
    <row r="862" spans="1:22" ht="18" customHeight="1">
      <c r="A862" s="27" t="s">
        <v>8631</v>
      </c>
      <c r="B862" s="27">
        <v>4081</v>
      </c>
      <c r="C862" s="3">
        <v>41129</v>
      </c>
      <c r="D862" s="3">
        <v>41174</v>
      </c>
      <c r="E862" s="27" t="s">
        <v>1495</v>
      </c>
      <c r="F862" s="27" t="s">
        <v>1432</v>
      </c>
      <c r="G862" s="27" t="s">
        <v>6346</v>
      </c>
      <c r="H862" s="27" t="s">
        <v>497</v>
      </c>
      <c r="I862" s="3">
        <v>41152</v>
      </c>
      <c r="J862" s="27" t="s">
        <v>6347</v>
      </c>
      <c r="K862" s="27" t="s">
        <v>6348</v>
      </c>
      <c r="L862" s="27" t="s">
        <v>6349</v>
      </c>
      <c r="M862" s="27" t="s">
        <v>6350</v>
      </c>
      <c r="N862" s="27" t="s">
        <v>497</v>
      </c>
      <c r="O862" s="27" t="s">
        <v>497</v>
      </c>
      <c r="P862" s="27" t="s">
        <v>497</v>
      </c>
      <c r="Q862" s="41" t="s">
        <v>497</v>
      </c>
      <c r="R862" s="27" t="s">
        <v>497</v>
      </c>
      <c r="S862" s="27" t="s">
        <v>11478</v>
      </c>
      <c r="T862" s="41" t="s">
        <v>15449</v>
      </c>
      <c r="U862" s="41" t="s">
        <v>497</v>
      </c>
      <c r="V862" s="3" t="s">
        <v>497</v>
      </c>
    </row>
    <row r="863" spans="1:22" ht="18" customHeight="1">
      <c r="A863" s="27">
        <v>4080</v>
      </c>
      <c r="B863" s="27">
        <v>4080</v>
      </c>
      <c r="C863" s="3">
        <v>41129</v>
      </c>
      <c r="D863" s="3">
        <v>41174</v>
      </c>
      <c r="E863" s="27" t="s">
        <v>1431</v>
      </c>
      <c r="F863" s="27" t="s">
        <v>1432</v>
      </c>
      <c r="G863" s="27" t="s">
        <v>6346</v>
      </c>
      <c r="H863" s="27" t="s">
        <v>9490</v>
      </c>
      <c r="I863" s="3">
        <v>41152</v>
      </c>
      <c r="J863" s="27" t="s">
        <v>6351</v>
      </c>
      <c r="K863" s="27" t="s">
        <v>6352</v>
      </c>
      <c r="L863" s="27" t="s">
        <v>6349</v>
      </c>
      <c r="M863" s="27" t="s">
        <v>6353</v>
      </c>
      <c r="N863" s="27" t="s">
        <v>9491</v>
      </c>
      <c r="O863" s="27" t="s">
        <v>6688</v>
      </c>
      <c r="P863" s="3">
        <v>41218</v>
      </c>
      <c r="Q863" s="41" t="s">
        <v>497</v>
      </c>
      <c r="R863" s="27" t="s">
        <v>11479</v>
      </c>
      <c r="S863" s="27" t="s">
        <v>11480</v>
      </c>
      <c r="T863" s="41" t="s">
        <v>4394</v>
      </c>
      <c r="U863" t="s">
        <v>15589</v>
      </c>
      <c r="V863" s="3" t="s">
        <v>497</v>
      </c>
    </row>
    <row r="864" spans="1:22" ht="18" customHeight="1">
      <c r="A864" s="27">
        <v>4079</v>
      </c>
      <c r="B864" s="27">
        <v>4079</v>
      </c>
      <c r="C864" s="3">
        <v>41129</v>
      </c>
      <c r="D864" s="3">
        <v>41174</v>
      </c>
      <c r="E864" s="27" t="s">
        <v>1431</v>
      </c>
      <c r="F864" s="27" t="s">
        <v>1432</v>
      </c>
      <c r="G864" s="27" t="s">
        <v>6354</v>
      </c>
      <c r="H864" s="27" t="s">
        <v>6766</v>
      </c>
      <c r="I864" s="3">
        <v>41150</v>
      </c>
      <c r="J864" s="27" t="s">
        <v>6355</v>
      </c>
      <c r="K864" s="27" t="s">
        <v>6356</v>
      </c>
      <c r="L864" s="27" t="s">
        <v>6357</v>
      </c>
      <c r="M864" s="27" t="s">
        <v>6358</v>
      </c>
      <c r="N864" s="27" t="s">
        <v>6767</v>
      </c>
      <c r="O864" s="27" t="s">
        <v>6592</v>
      </c>
      <c r="P864" s="3">
        <v>41234</v>
      </c>
      <c r="Q864" s="41" t="s">
        <v>497</v>
      </c>
      <c r="R864" s="27" t="s">
        <v>11481</v>
      </c>
      <c r="S864" s="27" t="s">
        <v>11482</v>
      </c>
      <c r="T864" s="41" t="s">
        <v>4394</v>
      </c>
      <c r="U864" t="s">
        <v>15650</v>
      </c>
      <c r="V864" s="3" t="s">
        <v>497</v>
      </c>
    </row>
    <row r="865" spans="1:22" ht="18" customHeight="1">
      <c r="A865" s="27">
        <v>4106</v>
      </c>
      <c r="B865" s="27">
        <v>4106</v>
      </c>
      <c r="C865" s="3">
        <v>41129</v>
      </c>
      <c r="D865" s="3">
        <v>41312</v>
      </c>
      <c r="E865" s="27" t="s">
        <v>1431</v>
      </c>
      <c r="F865" s="27" t="s">
        <v>1432</v>
      </c>
      <c r="G865" s="27" t="s">
        <v>5173</v>
      </c>
      <c r="H865" s="27" t="s">
        <v>15833</v>
      </c>
      <c r="I865" s="3">
        <v>41169</v>
      </c>
      <c r="J865" s="27" t="s">
        <v>6359</v>
      </c>
      <c r="K865" s="27" t="s">
        <v>6360</v>
      </c>
      <c r="L865" s="27" t="s">
        <v>5281</v>
      </c>
      <c r="M865" s="27" t="s">
        <v>6361</v>
      </c>
      <c r="N865" s="27" t="s">
        <v>15834</v>
      </c>
      <c r="O865" s="27" t="s">
        <v>15835</v>
      </c>
      <c r="P865" s="27">
        <v>41313</v>
      </c>
      <c r="Q865" s="41" t="s">
        <v>14188</v>
      </c>
      <c r="R865" s="27" t="s">
        <v>15836</v>
      </c>
      <c r="S865" s="27" t="s">
        <v>11483</v>
      </c>
      <c r="T865" s="41" t="s">
        <v>4394</v>
      </c>
      <c r="U865" s="41" t="s">
        <v>15837</v>
      </c>
      <c r="V865" s="3" t="s">
        <v>497</v>
      </c>
    </row>
    <row r="866" spans="1:22" ht="18" customHeight="1">
      <c r="A866" s="27">
        <v>4105</v>
      </c>
      <c r="B866" s="27">
        <v>4105</v>
      </c>
      <c r="C866" s="3">
        <v>41129</v>
      </c>
      <c r="D866" s="3">
        <v>41174</v>
      </c>
      <c r="E866" s="27" t="s">
        <v>1431</v>
      </c>
      <c r="F866" s="27" t="s">
        <v>1432</v>
      </c>
      <c r="G866" s="27" t="s">
        <v>3880</v>
      </c>
      <c r="H866" s="27" t="s">
        <v>6647</v>
      </c>
      <c r="I866" s="3">
        <v>41135</v>
      </c>
      <c r="J866" s="27" t="s">
        <v>6362</v>
      </c>
      <c r="K866" s="27" t="s">
        <v>6363</v>
      </c>
      <c r="L866" s="27" t="s">
        <v>6364</v>
      </c>
      <c r="M866" s="27" t="s">
        <v>6365</v>
      </c>
      <c r="N866" s="27" t="s">
        <v>6768</v>
      </c>
      <c r="O866" s="27" t="s">
        <v>5976</v>
      </c>
      <c r="P866" s="3">
        <v>41137</v>
      </c>
      <c r="Q866" s="41" t="s">
        <v>497</v>
      </c>
      <c r="R866" s="27" t="s">
        <v>11484</v>
      </c>
      <c r="S866" s="27" t="s">
        <v>11485</v>
      </c>
      <c r="T866" s="41" t="s">
        <v>4394</v>
      </c>
      <c r="U866" s="27" t="s">
        <v>497</v>
      </c>
      <c r="V866" s="3" t="s">
        <v>497</v>
      </c>
    </row>
    <row r="867" spans="1:22" ht="18" customHeight="1">
      <c r="A867" s="27">
        <v>4104</v>
      </c>
      <c r="B867" s="27">
        <v>4104</v>
      </c>
      <c r="C867" s="3">
        <v>41129</v>
      </c>
      <c r="D867" s="3">
        <v>41191</v>
      </c>
      <c r="E867" s="27" t="s">
        <v>1431</v>
      </c>
      <c r="F867" s="27" t="s">
        <v>1432</v>
      </c>
      <c r="G867" s="27" t="s">
        <v>3880</v>
      </c>
      <c r="H867" s="27" t="s">
        <v>6648</v>
      </c>
      <c r="I867" s="3">
        <v>41136</v>
      </c>
      <c r="J867" s="27" t="s">
        <v>15838</v>
      </c>
      <c r="K867" s="27" t="s">
        <v>15839</v>
      </c>
      <c r="L867" s="27" t="s">
        <v>6364</v>
      </c>
      <c r="M867" s="27" t="s">
        <v>6366</v>
      </c>
      <c r="N867" s="27" t="s">
        <v>7641</v>
      </c>
      <c r="O867" s="27" t="s">
        <v>7388</v>
      </c>
      <c r="P867" s="3">
        <v>41166</v>
      </c>
      <c r="Q867" s="41" t="s">
        <v>7676</v>
      </c>
      <c r="R867" s="27" t="s">
        <v>11486</v>
      </c>
      <c r="S867" s="27" t="s">
        <v>11487</v>
      </c>
      <c r="T867" t="s">
        <v>15449</v>
      </c>
      <c r="U867" t="s">
        <v>3740</v>
      </c>
      <c r="V867" s="3" t="s">
        <v>497</v>
      </c>
    </row>
    <row r="868" spans="1:22" ht="18" customHeight="1">
      <c r="A868" s="27">
        <v>4103</v>
      </c>
      <c r="B868" s="27">
        <v>4103</v>
      </c>
      <c r="C868" s="3">
        <v>41129</v>
      </c>
      <c r="D868" s="3">
        <v>41174</v>
      </c>
      <c r="E868" s="27" t="s">
        <v>1440</v>
      </c>
      <c r="F868" s="27" t="s">
        <v>1432</v>
      </c>
      <c r="G868" s="27" t="s">
        <v>3880</v>
      </c>
      <c r="H868" s="27" t="s">
        <v>497</v>
      </c>
      <c r="I868" s="27" t="s">
        <v>497</v>
      </c>
      <c r="J868" s="27" t="s">
        <v>6362</v>
      </c>
      <c r="K868" s="27" t="s">
        <v>6367</v>
      </c>
      <c r="L868" s="27" t="s">
        <v>6364</v>
      </c>
      <c r="M868" s="27" t="s">
        <v>6368</v>
      </c>
      <c r="N868" s="27" t="s">
        <v>497</v>
      </c>
      <c r="O868" s="27" t="s">
        <v>497</v>
      </c>
      <c r="P868" s="27" t="s">
        <v>497</v>
      </c>
      <c r="Q868" s="41" t="s">
        <v>14687</v>
      </c>
      <c r="R868" s="27" t="s">
        <v>497</v>
      </c>
      <c r="S868" s="27" t="s">
        <v>11488</v>
      </c>
      <c r="T868" s="41" t="s">
        <v>15449</v>
      </c>
      <c r="U868" s="41" t="s">
        <v>497</v>
      </c>
      <c r="V868" s="3" t="s">
        <v>497</v>
      </c>
    </row>
    <row r="869" spans="1:22" ht="18" customHeight="1">
      <c r="A869" s="27">
        <v>4102</v>
      </c>
      <c r="B869" s="27">
        <v>4102</v>
      </c>
      <c r="C869" s="3">
        <v>41129</v>
      </c>
      <c r="D869" s="3">
        <v>41174</v>
      </c>
      <c r="E869" s="27" t="s">
        <v>1440</v>
      </c>
      <c r="F869" s="27" t="s">
        <v>1432</v>
      </c>
      <c r="G869" s="27" t="s">
        <v>3880</v>
      </c>
      <c r="H869" s="27" t="s">
        <v>497</v>
      </c>
      <c r="I869" s="27" t="s">
        <v>497</v>
      </c>
      <c r="J869" s="27" t="s">
        <v>6369</v>
      </c>
      <c r="K869" s="27" t="s">
        <v>6370</v>
      </c>
      <c r="L869" s="27" t="s">
        <v>5326</v>
      </c>
      <c r="M869" s="27" t="s">
        <v>6371</v>
      </c>
      <c r="N869" s="27" t="s">
        <v>497</v>
      </c>
      <c r="O869" s="27" t="s">
        <v>497</v>
      </c>
      <c r="P869" s="27" t="s">
        <v>497</v>
      </c>
      <c r="Q869" s="41" t="s">
        <v>6467</v>
      </c>
      <c r="R869" s="27" t="s">
        <v>497</v>
      </c>
      <c r="S869" s="27" t="s">
        <v>11489</v>
      </c>
      <c r="T869" t="s">
        <v>15449</v>
      </c>
      <c r="U869" s="41" t="s">
        <v>497</v>
      </c>
      <c r="V869" s="3" t="s">
        <v>497</v>
      </c>
    </row>
    <row r="870" spans="1:22" ht="18" customHeight="1">
      <c r="A870" s="27">
        <v>4100</v>
      </c>
      <c r="B870" s="27">
        <v>4100</v>
      </c>
      <c r="C870" s="3">
        <v>41129</v>
      </c>
      <c r="D870" s="3">
        <v>41129</v>
      </c>
      <c r="E870" s="27" t="s">
        <v>1431</v>
      </c>
      <c r="F870" s="27" t="s">
        <v>1432</v>
      </c>
      <c r="G870" s="27" t="s">
        <v>6372</v>
      </c>
      <c r="H870" s="27" t="s">
        <v>9808</v>
      </c>
      <c r="I870" s="3">
        <v>41176</v>
      </c>
      <c r="J870" s="27" t="s">
        <v>6373</v>
      </c>
      <c r="K870" s="27" t="s">
        <v>6374</v>
      </c>
      <c r="L870" s="27" t="s">
        <v>6375</v>
      </c>
      <c r="M870" s="27">
        <v>38935181</v>
      </c>
      <c r="N870" s="27" t="s">
        <v>9809</v>
      </c>
      <c r="O870" s="27" t="s">
        <v>5003</v>
      </c>
      <c r="P870" s="3">
        <v>41235</v>
      </c>
      <c r="Q870" s="41" t="s">
        <v>497</v>
      </c>
      <c r="R870" s="27" t="s">
        <v>11490</v>
      </c>
      <c r="S870" s="27" t="s">
        <v>11491</v>
      </c>
      <c r="T870" s="41" t="s">
        <v>4394</v>
      </c>
      <c r="U870" t="s">
        <v>15597</v>
      </c>
      <c r="V870" s="3" t="s">
        <v>497</v>
      </c>
    </row>
    <row r="871" spans="1:22" ht="18" customHeight="1">
      <c r="A871" s="27">
        <v>4099</v>
      </c>
      <c r="B871" s="27">
        <v>4099</v>
      </c>
      <c r="C871" s="3">
        <v>41129</v>
      </c>
      <c r="D871" s="3">
        <v>41174</v>
      </c>
      <c r="E871" s="27" t="s">
        <v>1440</v>
      </c>
      <c r="F871" s="27" t="s">
        <v>1432</v>
      </c>
      <c r="G871" s="27" t="s">
        <v>6372</v>
      </c>
      <c r="H871" s="27" t="s">
        <v>497</v>
      </c>
      <c r="I871" s="3">
        <v>41169</v>
      </c>
      <c r="J871" s="27" t="s">
        <v>6376</v>
      </c>
      <c r="K871" s="27" t="s">
        <v>6377</v>
      </c>
      <c r="L871" s="27" t="s">
        <v>6375</v>
      </c>
      <c r="M871" s="27">
        <v>38935181</v>
      </c>
      <c r="N871" s="27" t="s">
        <v>497</v>
      </c>
      <c r="O871" s="27" t="s">
        <v>497</v>
      </c>
      <c r="P871" s="27" t="s">
        <v>497</v>
      </c>
      <c r="Q871" s="41" t="s">
        <v>14189</v>
      </c>
      <c r="R871" s="27" t="s">
        <v>497</v>
      </c>
      <c r="S871" s="27" t="s">
        <v>11492</v>
      </c>
      <c r="T871" s="41" t="s">
        <v>15449</v>
      </c>
      <c r="U871" s="41" t="s">
        <v>497</v>
      </c>
      <c r="V871" s="3" t="s">
        <v>497</v>
      </c>
    </row>
    <row r="872" spans="1:22" ht="18" customHeight="1">
      <c r="A872" s="27">
        <v>4101</v>
      </c>
      <c r="B872" s="27">
        <v>4101</v>
      </c>
      <c r="C872" s="3">
        <v>41129</v>
      </c>
      <c r="D872" s="3">
        <v>41129</v>
      </c>
      <c r="E872" s="27" t="s">
        <v>1431</v>
      </c>
      <c r="F872" s="27" t="s">
        <v>1432</v>
      </c>
      <c r="G872" s="27" t="s">
        <v>6372</v>
      </c>
      <c r="H872" s="27" t="s">
        <v>9492</v>
      </c>
      <c r="I872" s="3">
        <v>41178</v>
      </c>
      <c r="J872" s="27" t="s">
        <v>6376</v>
      </c>
      <c r="K872" s="27" t="s">
        <v>6378</v>
      </c>
      <c r="L872" s="27" t="s">
        <v>6375</v>
      </c>
      <c r="M872" s="27">
        <v>38935181</v>
      </c>
      <c r="N872" s="27" t="s">
        <v>9493</v>
      </c>
      <c r="O872" s="27" t="s">
        <v>5003</v>
      </c>
      <c r="P872" s="3">
        <v>41221</v>
      </c>
      <c r="Q872" s="41" t="s">
        <v>497</v>
      </c>
      <c r="R872" s="27" t="s">
        <v>11493</v>
      </c>
      <c r="S872" s="27" t="s">
        <v>11494</v>
      </c>
      <c r="T872" s="41" t="s">
        <v>4394</v>
      </c>
      <c r="U872" t="s">
        <v>15544</v>
      </c>
      <c r="V872" s="3" t="s">
        <v>497</v>
      </c>
    </row>
    <row r="873" spans="1:22" ht="18" customHeight="1">
      <c r="A873" s="27">
        <v>4129</v>
      </c>
      <c r="B873" s="27">
        <v>4129</v>
      </c>
      <c r="C873" s="3">
        <v>41129</v>
      </c>
      <c r="D873" s="3">
        <v>41174</v>
      </c>
      <c r="E873" s="27" t="s">
        <v>1431</v>
      </c>
      <c r="F873" s="27" t="s">
        <v>1432</v>
      </c>
      <c r="G873" s="27" t="s">
        <v>5169</v>
      </c>
      <c r="H873" s="27" t="s">
        <v>9649</v>
      </c>
      <c r="I873" s="3">
        <v>41141</v>
      </c>
      <c r="J873" s="27" t="s">
        <v>6468</v>
      </c>
      <c r="K873" s="27" t="s">
        <v>6469</v>
      </c>
      <c r="L873" s="27" t="s">
        <v>5267</v>
      </c>
      <c r="M873" s="27" t="s">
        <v>6470</v>
      </c>
      <c r="N873" s="27" t="s">
        <v>9810</v>
      </c>
      <c r="O873" s="27" t="s">
        <v>9766</v>
      </c>
      <c r="P873" s="3">
        <v>41233</v>
      </c>
      <c r="Q873" s="41" t="s">
        <v>497</v>
      </c>
      <c r="R873" s="27" t="s">
        <v>11495</v>
      </c>
      <c r="S873" s="27" t="s">
        <v>11496</v>
      </c>
      <c r="T873" s="41" t="s">
        <v>15449</v>
      </c>
      <c r="U873" t="s">
        <v>15559</v>
      </c>
      <c r="V873" s="3" t="s">
        <v>497</v>
      </c>
    </row>
    <row r="874" spans="1:22" ht="18" customHeight="1">
      <c r="A874" s="27">
        <v>4128</v>
      </c>
      <c r="B874" s="27">
        <v>4128</v>
      </c>
      <c r="C874" s="3">
        <v>41129</v>
      </c>
      <c r="D874" s="3">
        <v>41174</v>
      </c>
      <c r="E874" s="27" t="s">
        <v>1431</v>
      </c>
      <c r="F874" s="27" t="s">
        <v>1432</v>
      </c>
      <c r="G874" s="27" t="s">
        <v>5169</v>
      </c>
      <c r="H874" s="27" t="s">
        <v>7677</v>
      </c>
      <c r="I874" s="3">
        <v>41141</v>
      </c>
      <c r="J874" s="27" t="s">
        <v>6471</v>
      </c>
      <c r="K874" s="27" t="s">
        <v>6472</v>
      </c>
      <c r="L874" s="27" t="s">
        <v>5267</v>
      </c>
      <c r="M874" s="27" t="s">
        <v>6473</v>
      </c>
      <c r="N874" s="27" t="s">
        <v>7896</v>
      </c>
      <c r="O874" s="27" t="s">
        <v>1521</v>
      </c>
      <c r="P874" s="3">
        <v>41170</v>
      </c>
      <c r="Q874" s="41" t="s">
        <v>497</v>
      </c>
      <c r="R874" s="27" t="s">
        <v>11497</v>
      </c>
      <c r="S874" s="27" t="s">
        <v>11498</v>
      </c>
      <c r="T874" s="41" t="s">
        <v>4394</v>
      </c>
      <c r="U874" t="s">
        <v>15651</v>
      </c>
      <c r="V874" s="3" t="s">
        <v>497</v>
      </c>
    </row>
    <row r="875" spans="1:22" ht="18" customHeight="1">
      <c r="A875" s="27">
        <v>4127</v>
      </c>
      <c r="B875" s="27">
        <v>4127</v>
      </c>
      <c r="C875" s="3">
        <v>41129</v>
      </c>
      <c r="D875" s="3">
        <v>41174</v>
      </c>
      <c r="E875" s="27" t="s">
        <v>1431</v>
      </c>
      <c r="F875" s="27" t="s">
        <v>1432</v>
      </c>
      <c r="G875" s="27" t="s">
        <v>5170</v>
      </c>
      <c r="H875" s="27" t="s">
        <v>7678</v>
      </c>
      <c r="I875" s="3">
        <v>41141</v>
      </c>
      <c r="J875" s="27" t="s">
        <v>6474</v>
      </c>
      <c r="K875" s="27" t="s">
        <v>6475</v>
      </c>
      <c r="L875" s="27" t="s">
        <v>5272</v>
      </c>
      <c r="M875" s="27" t="s">
        <v>6476</v>
      </c>
      <c r="N875" s="27" t="s">
        <v>8067</v>
      </c>
      <c r="O875" s="27" t="s">
        <v>7898</v>
      </c>
      <c r="P875" s="3">
        <v>41173</v>
      </c>
      <c r="Q875" s="41" t="s">
        <v>497</v>
      </c>
      <c r="R875" s="27" t="s">
        <v>11499</v>
      </c>
      <c r="S875" s="27" t="s">
        <v>11500</v>
      </c>
      <c r="T875" s="41" t="s">
        <v>4394</v>
      </c>
      <c r="U875" s="27" t="s">
        <v>497</v>
      </c>
      <c r="V875" s="3" t="s">
        <v>497</v>
      </c>
    </row>
    <row r="876" spans="1:22" ht="18" customHeight="1">
      <c r="A876" s="27">
        <v>4126</v>
      </c>
      <c r="B876" s="27">
        <v>4126</v>
      </c>
      <c r="C876" s="3">
        <v>41129</v>
      </c>
      <c r="D876" s="3">
        <v>41174</v>
      </c>
      <c r="E876" s="27" t="s">
        <v>1431</v>
      </c>
      <c r="F876" s="27" t="s">
        <v>1432</v>
      </c>
      <c r="G876" s="27" t="s">
        <v>5170</v>
      </c>
      <c r="H876" s="27" t="s">
        <v>8632</v>
      </c>
      <c r="I876" s="3">
        <v>41141</v>
      </c>
      <c r="J876" s="27" t="s">
        <v>15349</v>
      </c>
      <c r="K876" s="27" t="s">
        <v>6477</v>
      </c>
      <c r="L876" s="27" t="s">
        <v>5272</v>
      </c>
      <c r="M876" s="27" t="s">
        <v>15350</v>
      </c>
      <c r="N876" s="27" t="s">
        <v>8760</v>
      </c>
      <c r="O876" s="27" t="s">
        <v>7898</v>
      </c>
      <c r="P876" s="3">
        <v>41186</v>
      </c>
      <c r="Q876" s="41" t="s">
        <v>497</v>
      </c>
      <c r="R876" s="27" t="s">
        <v>11501</v>
      </c>
      <c r="S876" s="27" t="s">
        <v>11502</v>
      </c>
      <c r="T876" s="41" t="s">
        <v>4394</v>
      </c>
      <c r="U876" t="s">
        <v>15652</v>
      </c>
      <c r="V876" s="3" t="s">
        <v>497</v>
      </c>
    </row>
    <row r="877" spans="1:22" ht="18" customHeight="1">
      <c r="A877" s="27">
        <v>4125</v>
      </c>
      <c r="B877" s="27">
        <v>4125</v>
      </c>
      <c r="C877" s="3">
        <v>41129</v>
      </c>
      <c r="D877" s="3">
        <v>41174</v>
      </c>
      <c r="E877" s="27" t="s">
        <v>1431</v>
      </c>
      <c r="F877" s="27" t="s">
        <v>1432</v>
      </c>
      <c r="G877" s="27" t="s">
        <v>5170</v>
      </c>
      <c r="H877" s="27" t="s">
        <v>9811</v>
      </c>
      <c r="I877" s="3">
        <v>41204</v>
      </c>
      <c r="J877" s="27" t="s">
        <v>6478</v>
      </c>
      <c r="K877" s="27" t="s">
        <v>7321</v>
      </c>
      <c r="L877" s="27" t="s">
        <v>5272</v>
      </c>
      <c r="M877" s="27" t="s">
        <v>7322</v>
      </c>
      <c r="N877" s="27" t="s">
        <v>9812</v>
      </c>
      <c r="O877" s="27" t="s">
        <v>9772</v>
      </c>
      <c r="P877" s="3">
        <v>41236</v>
      </c>
      <c r="Q877" s="41" t="s">
        <v>7323</v>
      </c>
      <c r="R877" s="27" t="s">
        <v>11503</v>
      </c>
      <c r="S877" s="27" t="s">
        <v>11504</v>
      </c>
      <c r="T877" t="s">
        <v>15449</v>
      </c>
      <c r="U877" t="s">
        <v>15653</v>
      </c>
      <c r="V877" s="3" t="s">
        <v>497</v>
      </c>
    </row>
    <row r="878" spans="1:22" ht="18" customHeight="1">
      <c r="A878" s="27">
        <v>4124</v>
      </c>
      <c r="B878" s="27">
        <v>4124</v>
      </c>
      <c r="C878" s="3">
        <v>41129</v>
      </c>
      <c r="D878" s="3">
        <v>41174</v>
      </c>
      <c r="E878" s="27" t="s">
        <v>1431</v>
      </c>
      <c r="F878" s="27" t="s">
        <v>1432</v>
      </c>
      <c r="G878" s="27" t="s">
        <v>5170</v>
      </c>
      <c r="H878" s="27" t="s">
        <v>7679</v>
      </c>
      <c r="I878" s="3">
        <v>41141</v>
      </c>
      <c r="J878" s="27" t="s">
        <v>6479</v>
      </c>
      <c r="K878" s="27" t="s">
        <v>6480</v>
      </c>
      <c r="L878" s="27" t="s">
        <v>5272</v>
      </c>
      <c r="M878" s="27" t="s">
        <v>6481</v>
      </c>
      <c r="N878" s="27" t="s">
        <v>7680</v>
      </c>
      <c r="O878" s="27" t="s">
        <v>8042</v>
      </c>
      <c r="P878" s="3">
        <v>41173</v>
      </c>
      <c r="Q878" s="41" t="s">
        <v>497</v>
      </c>
      <c r="R878" s="27" t="s">
        <v>11505</v>
      </c>
      <c r="S878" s="27" t="s">
        <v>11506</v>
      </c>
      <c r="T878" s="41" t="s">
        <v>4394</v>
      </c>
      <c r="U878" t="s">
        <v>15654</v>
      </c>
      <c r="V878" s="3" t="s">
        <v>497</v>
      </c>
    </row>
    <row r="879" spans="1:22" ht="18" customHeight="1">
      <c r="A879" s="27">
        <v>4123</v>
      </c>
      <c r="B879" s="27">
        <v>4123</v>
      </c>
      <c r="C879" s="3">
        <v>41129</v>
      </c>
      <c r="D879" s="3">
        <v>41174</v>
      </c>
      <c r="E879" s="27" t="s">
        <v>1431</v>
      </c>
      <c r="F879" s="27" t="s">
        <v>1432</v>
      </c>
      <c r="G879" s="27" t="s">
        <v>5170</v>
      </c>
      <c r="H879" s="27" t="s">
        <v>7681</v>
      </c>
      <c r="I879" s="3">
        <v>41163</v>
      </c>
      <c r="J879" s="27" t="s">
        <v>6482</v>
      </c>
      <c r="K879" s="27" t="s">
        <v>6483</v>
      </c>
      <c r="L879" s="27" t="s">
        <v>5272</v>
      </c>
      <c r="M879" s="27" t="s">
        <v>6484</v>
      </c>
      <c r="N879" s="27" t="s">
        <v>7897</v>
      </c>
      <c r="O879" s="27" t="s">
        <v>7898</v>
      </c>
      <c r="P879" s="3">
        <v>41172</v>
      </c>
      <c r="Q879" s="41" t="s">
        <v>497</v>
      </c>
      <c r="R879" s="27" t="s">
        <v>11507</v>
      </c>
      <c r="S879" s="27" t="s">
        <v>11508</v>
      </c>
      <c r="T879" s="41" t="s">
        <v>4394</v>
      </c>
      <c r="U879" t="s">
        <v>15637</v>
      </c>
      <c r="V879" s="3" t="s">
        <v>497</v>
      </c>
    </row>
    <row r="880" spans="1:22" ht="18" customHeight="1">
      <c r="A880" s="27">
        <v>4122</v>
      </c>
      <c r="B880" s="27">
        <v>4122</v>
      </c>
      <c r="C880" s="3">
        <v>41129</v>
      </c>
      <c r="D880" s="3">
        <v>41174</v>
      </c>
      <c r="E880" s="27" t="s">
        <v>1431</v>
      </c>
      <c r="F880" s="27" t="s">
        <v>1432</v>
      </c>
      <c r="G880" s="27" t="s">
        <v>5170</v>
      </c>
      <c r="H880" s="27" t="s">
        <v>11509</v>
      </c>
      <c r="I880" s="3">
        <v>41141</v>
      </c>
      <c r="J880" s="27" t="s">
        <v>13292</v>
      </c>
      <c r="K880" s="27" t="s">
        <v>6485</v>
      </c>
      <c r="L880" s="27" t="s">
        <v>6486</v>
      </c>
      <c r="M880" s="27" t="s">
        <v>6487</v>
      </c>
      <c r="N880" s="27" t="s">
        <v>14051</v>
      </c>
      <c r="O880" s="27" t="s">
        <v>497</v>
      </c>
      <c r="P880" s="3">
        <v>41269</v>
      </c>
      <c r="Q880" s="41" t="s">
        <v>497</v>
      </c>
      <c r="R880" s="27" t="s">
        <v>11510</v>
      </c>
      <c r="S880" s="27" t="s">
        <v>11511</v>
      </c>
      <c r="T880" s="41" t="s">
        <v>15449</v>
      </c>
      <c r="U880" t="s">
        <v>15468</v>
      </c>
      <c r="V880" s="3" t="s">
        <v>497</v>
      </c>
    </row>
    <row r="881" spans="1:22" ht="18" customHeight="1">
      <c r="A881" s="27">
        <v>4132</v>
      </c>
      <c r="B881" s="27">
        <v>4132</v>
      </c>
      <c r="C881" s="3">
        <v>41129</v>
      </c>
      <c r="D881" s="3">
        <v>41174</v>
      </c>
      <c r="E881" s="27" t="s">
        <v>1431</v>
      </c>
      <c r="F881" s="27" t="s">
        <v>1432</v>
      </c>
      <c r="G881" s="27" t="s">
        <v>5169</v>
      </c>
      <c r="H881" s="27" t="s">
        <v>7682</v>
      </c>
      <c r="I881" s="3">
        <v>41141</v>
      </c>
      <c r="J881" s="27" t="s">
        <v>6488</v>
      </c>
      <c r="K881" s="27" t="s">
        <v>6489</v>
      </c>
      <c r="L881" s="27" t="s">
        <v>5267</v>
      </c>
      <c r="M881" s="27" t="s">
        <v>6490</v>
      </c>
      <c r="N881" s="27" t="s">
        <v>7683</v>
      </c>
      <c r="O881" s="27" t="s">
        <v>1521</v>
      </c>
      <c r="P881" s="3">
        <v>41164</v>
      </c>
      <c r="Q881" s="41" t="s">
        <v>497</v>
      </c>
      <c r="R881" s="27" t="s">
        <v>11512</v>
      </c>
      <c r="S881" s="27" t="s">
        <v>11513</v>
      </c>
      <c r="T881" s="41" t="s">
        <v>4394</v>
      </c>
      <c r="U881" t="s">
        <v>15596</v>
      </c>
      <c r="V881" s="3" t="s">
        <v>497</v>
      </c>
    </row>
    <row r="882" spans="1:22" ht="18" customHeight="1">
      <c r="A882" s="27">
        <v>4133</v>
      </c>
      <c r="B882" s="27">
        <v>4133</v>
      </c>
      <c r="C882" s="3">
        <v>41129</v>
      </c>
      <c r="D882" s="3">
        <v>41174</v>
      </c>
      <c r="E882" s="27" t="s">
        <v>1431</v>
      </c>
      <c r="F882" s="27" t="s">
        <v>1432</v>
      </c>
      <c r="G882" s="27" t="s">
        <v>5169</v>
      </c>
      <c r="H882" s="27" t="s">
        <v>8068</v>
      </c>
      <c r="I882" s="3">
        <v>41141</v>
      </c>
      <c r="J882" s="27" t="s">
        <v>6491</v>
      </c>
      <c r="K882" s="27" t="s">
        <v>15840</v>
      </c>
      <c r="L882" s="27" t="s">
        <v>5267</v>
      </c>
      <c r="M882" s="27" t="s">
        <v>6492</v>
      </c>
      <c r="N882" s="27" t="s">
        <v>8069</v>
      </c>
      <c r="O882" s="27" t="s">
        <v>1449</v>
      </c>
      <c r="P882" s="3">
        <v>41173</v>
      </c>
      <c r="Q882" s="41" t="s">
        <v>497</v>
      </c>
      <c r="R882" s="27" t="s">
        <v>11514</v>
      </c>
      <c r="S882" s="27" t="s">
        <v>11515</v>
      </c>
      <c r="T882" s="41" t="s">
        <v>4394</v>
      </c>
      <c r="U882" t="s">
        <v>15655</v>
      </c>
      <c r="V882" s="3" t="s">
        <v>497</v>
      </c>
    </row>
    <row r="883" spans="1:22" ht="18" customHeight="1">
      <c r="A883" s="27">
        <v>4134</v>
      </c>
      <c r="B883" s="27">
        <v>4134</v>
      </c>
      <c r="C883" s="3">
        <v>41129</v>
      </c>
      <c r="D883" s="3">
        <v>41178</v>
      </c>
      <c r="E883" s="27" t="s">
        <v>1431</v>
      </c>
      <c r="F883" s="27" t="s">
        <v>1432</v>
      </c>
      <c r="G883" s="27" t="s">
        <v>5169</v>
      </c>
      <c r="H883" s="27" t="s">
        <v>11516</v>
      </c>
      <c r="I883" s="3">
        <v>41141</v>
      </c>
      <c r="J883" s="27" t="s">
        <v>6493</v>
      </c>
      <c r="K883" s="27" t="s">
        <v>7296</v>
      </c>
      <c r="L883" s="27" t="s">
        <v>5267</v>
      </c>
      <c r="M883" s="27" t="s">
        <v>6494</v>
      </c>
      <c r="N883" s="27" t="s">
        <v>12458</v>
      </c>
      <c r="O883" s="27" t="s">
        <v>9815</v>
      </c>
      <c r="P883" s="3">
        <v>41248</v>
      </c>
      <c r="Q883" s="41" t="s">
        <v>7297</v>
      </c>
      <c r="R883" s="27" t="s">
        <v>11517</v>
      </c>
      <c r="S883" s="27" t="s">
        <v>11518</v>
      </c>
      <c r="T883" t="s">
        <v>4394</v>
      </c>
      <c r="U883" t="s">
        <v>15656</v>
      </c>
      <c r="V883" s="3" t="s">
        <v>497</v>
      </c>
    </row>
    <row r="884" spans="1:22" ht="18" customHeight="1">
      <c r="A884" s="27">
        <v>4135</v>
      </c>
      <c r="B884" s="27">
        <v>4135</v>
      </c>
      <c r="C884" s="3">
        <v>41129</v>
      </c>
      <c r="D884" s="3">
        <v>41174</v>
      </c>
      <c r="E884" s="27" t="s">
        <v>1431</v>
      </c>
      <c r="F884" s="27" t="s">
        <v>1432</v>
      </c>
      <c r="G884" s="27" t="s">
        <v>5169</v>
      </c>
      <c r="H884" s="27" t="s">
        <v>9813</v>
      </c>
      <c r="I884" s="3">
        <v>41141</v>
      </c>
      <c r="J884" s="27" t="s">
        <v>6495</v>
      </c>
      <c r="K884" s="27" t="s">
        <v>8332</v>
      </c>
      <c r="L884" s="27" t="s">
        <v>5267</v>
      </c>
      <c r="M884" s="27" t="s">
        <v>6496</v>
      </c>
      <c r="N884" s="27" t="s">
        <v>13293</v>
      </c>
      <c r="O884" s="27" t="s">
        <v>9766</v>
      </c>
      <c r="P884" s="3">
        <v>41256</v>
      </c>
      <c r="Q884" s="41" t="s">
        <v>497</v>
      </c>
      <c r="R884" s="27" t="s">
        <v>13294</v>
      </c>
      <c r="S884" s="27" t="s">
        <v>11519</v>
      </c>
      <c r="T884" s="41" t="s">
        <v>15449</v>
      </c>
      <c r="U884" t="s">
        <v>15534</v>
      </c>
      <c r="V884" s="3" t="s">
        <v>497</v>
      </c>
    </row>
    <row r="885" spans="1:22" ht="18" customHeight="1">
      <c r="A885" s="27">
        <v>4136</v>
      </c>
      <c r="B885" s="27">
        <v>4136</v>
      </c>
      <c r="C885" s="3">
        <v>41128</v>
      </c>
      <c r="D885" s="3">
        <v>41173</v>
      </c>
      <c r="E885" s="27" t="s">
        <v>1431</v>
      </c>
      <c r="F885" s="27" t="s">
        <v>1432</v>
      </c>
      <c r="G885" s="27" t="s">
        <v>5169</v>
      </c>
      <c r="H885" s="27" t="s">
        <v>9494</v>
      </c>
      <c r="I885" s="3">
        <v>41141</v>
      </c>
      <c r="J885" s="27" t="s">
        <v>6497</v>
      </c>
      <c r="K885" s="27" t="s">
        <v>6498</v>
      </c>
      <c r="L885" s="27" t="s">
        <v>5267</v>
      </c>
      <c r="M885" s="27" t="s">
        <v>6499</v>
      </c>
      <c r="N885" s="27" t="s">
        <v>9814</v>
      </c>
      <c r="O885" s="27" t="s">
        <v>9815</v>
      </c>
      <c r="P885" s="3">
        <v>41242</v>
      </c>
      <c r="Q885" s="41" t="s">
        <v>497</v>
      </c>
      <c r="R885" s="27" t="s">
        <v>11520</v>
      </c>
      <c r="S885" s="27" t="s">
        <v>11521</v>
      </c>
      <c r="T885" s="41" t="s">
        <v>4394</v>
      </c>
      <c r="U885" t="s">
        <v>15657</v>
      </c>
      <c r="V885" s="3" t="s">
        <v>497</v>
      </c>
    </row>
    <row r="886" spans="1:22" ht="18" customHeight="1">
      <c r="A886" s="27">
        <v>4137</v>
      </c>
      <c r="B886" s="27">
        <v>4137</v>
      </c>
      <c r="C886" s="3">
        <v>41128</v>
      </c>
      <c r="D886" s="3">
        <v>41173</v>
      </c>
      <c r="E886" s="27" t="s">
        <v>1431</v>
      </c>
      <c r="F886" s="27" t="s">
        <v>1432</v>
      </c>
      <c r="G886" s="27" t="s">
        <v>1848</v>
      </c>
      <c r="H886" s="27" t="s">
        <v>6769</v>
      </c>
      <c r="I886" s="3">
        <v>41141</v>
      </c>
      <c r="J886" s="27" t="s">
        <v>6301</v>
      </c>
      <c r="K886" s="27" t="s">
        <v>6500</v>
      </c>
      <c r="L886" s="27" t="s">
        <v>4733</v>
      </c>
      <c r="M886" s="27" t="s">
        <v>6501</v>
      </c>
      <c r="N886" s="27" t="s">
        <v>6998</v>
      </c>
      <c r="O886" s="27" t="s">
        <v>6688</v>
      </c>
      <c r="P886" s="3">
        <v>41143</v>
      </c>
      <c r="Q886" s="41" t="s">
        <v>497</v>
      </c>
      <c r="R886" s="27" t="s">
        <v>11522</v>
      </c>
      <c r="S886" s="27" t="s">
        <v>11523</v>
      </c>
      <c r="T886" s="41" t="s">
        <v>4394</v>
      </c>
      <c r="U886" s="27" t="s">
        <v>497</v>
      </c>
      <c r="V886" s="3" t="s">
        <v>497</v>
      </c>
    </row>
    <row r="887" spans="1:22" ht="18" customHeight="1">
      <c r="A887" s="27">
        <v>4138</v>
      </c>
      <c r="B887" s="27">
        <v>4138</v>
      </c>
      <c r="C887" s="3">
        <v>41128</v>
      </c>
      <c r="D887" s="3">
        <v>41173</v>
      </c>
      <c r="E887" s="27" t="s">
        <v>1431</v>
      </c>
      <c r="F887" s="27" t="s">
        <v>1432</v>
      </c>
      <c r="G887" s="27" t="s">
        <v>1848</v>
      </c>
      <c r="H887" s="27" t="s">
        <v>6999</v>
      </c>
      <c r="I887" s="3">
        <v>41141</v>
      </c>
      <c r="J887" s="27" t="s">
        <v>6301</v>
      </c>
      <c r="K887" s="27" t="s">
        <v>6502</v>
      </c>
      <c r="L887" s="27" t="s">
        <v>4733</v>
      </c>
      <c r="M887" s="27" t="s">
        <v>6503</v>
      </c>
      <c r="N887" s="27" t="s">
        <v>7000</v>
      </c>
      <c r="O887" s="27" t="s">
        <v>6750</v>
      </c>
      <c r="P887" s="3">
        <v>41143</v>
      </c>
      <c r="Q887" s="41" t="s">
        <v>497</v>
      </c>
      <c r="R887" s="27" t="s">
        <v>11524</v>
      </c>
      <c r="S887" s="27" t="s">
        <v>11525</v>
      </c>
      <c r="T887" s="41" t="s">
        <v>4394</v>
      </c>
      <c r="U887" s="27" t="s">
        <v>497</v>
      </c>
      <c r="V887" s="3" t="s">
        <v>497</v>
      </c>
    </row>
    <row r="888" spans="1:22" ht="18" customHeight="1">
      <c r="A888" s="27">
        <v>4098</v>
      </c>
      <c r="B888" s="27">
        <v>4098</v>
      </c>
      <c r="C888" s="3">
        <v>41129</v>
      </c>
      <c r="D888" s="3">
        <v>41174</v>
      </c>
      <c r="E888" s="27" t="s">
        <v>1431</v>
      </c>
      <c r="F888" s="27" t="s">
        <v>1432</v>
      </c>
      <c r="G888" s="27" t="s">
        <v>6372</v>
      </c>
      <c r="H888" s="27" t="s">
        <v>9816</v>
      </c>
      <c r="I888" s="3">
        <v>41141</v>
      </c>
      <c r="J888" s="27" t="s">
        <v>6504</v>
      </c>
      <c r="K888" s="27" t="s">
        <v>6505</v>
      </c>
      <c r="L888" s="27" t="s">
        <v>6375</v>
      </c>
      <c r="M888" s="27">
        <v>38935181</v>
      </c>
      <c r="N888" s="27" t="s">
        <v>9817</v>
      </c>
      <c r="O888" s="27" t="s">
        <v>5003</v>
      </c>
      <c r="P888" s="3">
        <v>41236</v>
      </c>
      <c r="Q888" s="41" t="s">
        <v>497</v>
      </c>
      <c r="R888" s="27" t="s">
        <v>11526</v>
      </c>
      <c r="S888" s="27" t="s">
        <v>11527</v>
      </c>
      <c r="T888" s="41" t="s">
        <v>4394</v>
      </c>
      <c r="U888" t="s">
        <v>15575</v>
      </c>
      <c r="V888" s="3" t="s">
        <v>497</v>
      </c>
    </row>
    <row r="889" spans="1:22" ht="18" customHeight="1">
      <c r="A889" s="27">
        <v>4097</v>
      </c>
      <c r="B889" s="27">
        <v>4097</v>
      </c>
      <c r="C889" s="3">
        <v>41129</v>
      </c>
      <c r="D889" s="3">
        <v>41174</v>
      </c>
      <c r="E889" s="27" t="s">
        <v>1431</v>
      </c>
      <c r="F889" s="27" t="s">
        <v>1432</v>
      </c>
      <c r="G889" s="27" t="s">
        <v>6372</v>
      </c>
      <c r="H889" s="27" t="s">
        <v>9495</v>
      </c>
      <c r="I889" s="3">
        <v>41141</v>
      </c>
      <c r="J889" s="27" t="s">
        <v>6504</v>
      </c>
      <c r="K889" s="27" t="s">
        <v>6506</v>
      </c>
      <c r="L889" s="27" t="s">
        <v>6375</v>
      </c>
      <c r="M889" s="27">
        <v>3138935181</v>
      </c>
      <c r="N889" s="27" t="s">
        <v>9496</v>
      </c>
      <c r="O889" s="27" t="s">
        <v>5003</v>
      </c>
      <c r="P889" s="3">
        <v>41221</v>
      </c>
      <c r="Q889" s="41" t="s">
        <v>497</v>
      </c>
      <c r="R889" s="27" t="s">
        <v>11528</v>
      </c>
      <c r="S889" s="27" t="s">
        <v>11529</v>
      </c>
      <c r="T889" s="41" t="s">
        <v>4394</v>
      </c>
      <c r="U889" t="s">
        <v>15575</v>
      </c>
      <c r="V889" s="3" t="s">
        <v>497</v>
      </c>
    </row>
    <row r="890" spans="1:22" ht="18" customHeight="1">
      <c r="A890" s="27">
        <v>4096</v>
      </c>
      <c r="B890" s="27">
        <v>4096</v>
      </c>
      <c r="C890" s="3">
        <v>41129</v>
      </c>
      <c r="D890" s="3">
        <v>41174</v>
      </c>
      <c r="E890" s="27" t="s">
        <v>1440</v>
      </c>
      <c r="F890" s="27" t="s">
        <v>1432</v>
      </c>
      <c r="G890" s="27" t="s">
        <v>6372</v>
      </c>
      <c r="H890" s="27" t="s">
        <v>497</v>
      </c>
      <c r="I890" s="3">
        <v>41169</v>
      </c>
      <c r="J890" s="27" t="s">
        <v>6504</v>
      </c>
      <c r="K890" s="27" t="s">
        <v>7001</v>
      </c>
      <c r="L890" s="27" t="s">
        <v>6375</v>
      </c>
      <c r="M890" s="27">
        <v>3138935181</v>
      </c>
      <c r="N890" s="27" t="s">
        <v>497</v>
      </c>
      <c r="O890" s="27" t="s">
        <v>497</v>
      </c>
      <c r="P890" s="27" t="s">
        <v>497</v>
      </c>
      <c r="Q890" s="41" t="s">
        <v>14190</v>
      </c>
      <c r="R890" s="27" t="s">
        <v>497</v>
      </c>
      <c r="S890" s="27" t="s">
        <v>11530</v>
      </c>
      <c r="T890" s="41" t="s">
        <v>15449</v>
      </c>
      <c r="U890" s="41" t="s">
        <v>497</v>
      </c>
      <c r="V890" s="3" t="s">
        <v>497</v>
      </c>
    </row>
    <row r="891" spans="1:22" ht="18" customHeight="1">
      <c r="A891" s="27">
        <v>4095</v>
      </c>
      <c r="B891" s="27">
        <v>4095</v>
      </c>
      <c r="C891" s="3">
        <v>41129</v>
      </c>
      <c r="D891" s="3">
        <v>41188</v>
      </c>
      <c r="E891" s="27" t="s">
        <v>1431</v>
      </c>
      <c r="F891" s="27" t="s">
        <v>1432</v>
      </c>
      <c r="G891" s="27" t="s">
        <v>6398</v>
      </c>
      <c r="H891" s="27" t="s">
        <v>9983</v>
      </c>
      <c r="I891" s="3">
        <v>41162</v>
      </c>
      <c r="J891" s="27" t="s">
        <v>6507</v>
      </c>
      <c r="K891" s="27" t="s">
        <v>6508</v>
      </c>
      <c r="L891" s="27" t="s">
        <v>6509</v>
      </c>
      <c r="M891" s="27" t="s">
        <v>8022</v>
      </c>
      <c r="N891" s="27" t="s">
        <v>11531</v>
      </c>
      <c r="O891" s="27" t="s">
        <v>10010</v>
      </c>
      <c r="P891" s="3">
        <v>41242</v>
      </c>
      <c r="Q891" s="27" t="s">
        <v>7324</v>
      </c>
      <c r="R891" s="27" t="s">
        <v>11532</v>
      </c>
      <c r="S891" s="27" t="s">
        <v>11533</v>
      </c>
      <c r="T891" t="s">
        <v>4394</v>
      </c>
      <c r="U891" t="s">
        <v>15658</v>
      </c>
      <c r="V891" s="3" t="s">
        <v>497</v>
      </c>
    </row>
    <row r="892" spans="1:22" ht="18" customHeight="1">
      <c r="A892" s="27">
        <v>4093</v>
      </c>
      <c r="B892" s="27">
        <v>4093</v>
      </c>
      <c r="C892" s="3">
        <v>41129</v>
      </c>
      <c r="D892" s="3">
        <v>41180</v>
      </c>
      <c r="E892" s="27" t="s">
        <v>1431</v>
      </c>
      <c r="F892" s="27" t="s">
        <v>1432</v>
      </c>
      <c r="G892" s="27" t="s">
        <v>6399</v>
      </c>
      <c r="H892" s="27" t="s">
        <v>12590</v>
      </c>
      <c r="I892" s="3">
        <v>41213</v>
      </c>
      <c r="J892" s="27" t="s">
        <v>6510</v>
      </c>
      <c r="K892" s="27" t="s">
        <v>6511</v>
      </c>
      <c r="L892" s="27" t="s">
        <v>6512</v>
      </c>
      <c r="M892" s="27" t="s">
        <v>8023</v>
      </c>
      <c r="N892" s="27" t="s">
        <v>13146</v>
      </c>
      <c r="O892" s="27" t="s">
        <v>5003</v>
      </c>
      <c r="P892" s="3">
        <v>41254</v>
      </c>
      <c r="Q892" s="27" t="s">
        <v>7325</v>
      </c>
      <c r="R892" s="27" t="s">
        <v>12591</v>
      </c>
      <c r="S892" s="27" t="s">
        <v>11534</v>
      </c>
      <c r="T892" t="s">
        <v>4394</v>
      </c>
      <c r="U892" t="s">
        <v>15453</v>
      </c>
      <c r="V892" s="3" t="s">
        <v>497</v>
      </c>
    </row>
    <row r="893" spans="1:22" ht="18" customHeight="1">
      <c r="A893" s="27">
        <v>4094</v>
      </c>
      <c r="B893" s="27">
        <v>4094</v>
      </c>
      <c r="C893" s="3">
        <v>41129</v>
      </c>
      <c r="D893" s="3">
        <v>41180</v>
      </c>
      <c r="E893" s="27" t="s">
        <v>1431</v>
      </c>
      <c r="F893" s="27" t="s">
        <v>1432</v>
      </c>
      <c r="G893" s="27" t="s">
        <v>6399</v>
      </c>
      <c r="H893" s="27" t="s">
        <v>12459</v>
      </c>
      <c r="I893" s="3">
        <v>41197</v>
      </c>
      <c r="J893" s="27" t="s">
        <v>6513</v>
      </c>
      <c r="K893" s="27" t="s">
        <v>6514</v>
      </c>
      <c r="L893" s="27" t="s">
        <v>6512</v>
      </c>
      <c r="M893" s="27" t="s">
        <v>8024</v>
      </c>
      <c r="N893" s="27" t="s">
        <v>12460</v>
      </c>
      <c r="O893" s="27" t="s">
        <v>6590</v>
      </c>
      <c r="P893" s="3">
        <v>41248</v>
      </c>
      <c r="Q893" s="27" t="s">
        <v>7326</v>
      </c>
      <c r="R893" s="27" t="s">
        <v>12461</v>
      </c>
      <c r="S893" s="27" t="s">
        <v>11535</v>
      </c>
      <c r="T893" t="s">
        <v>15449</v>
      </c>
      <c r="U893" t="s">
        <v>15468</v>
      </c>
      <c r="V893" s="3" t="s">
        <v>497</v>
      </c>
    </row>
    <row r="894" spans="1:22" ht="18" customHeight="1">
      <c r="A894" s="27">
        <v>4092</v>
      </c>
      <c r="B894" s="27">
        <v>4092</v>
      </c>
      <c r="C894" s="3">
        <v>41129</v>
      </c>
      <c r="D894" s="3">
        <v>41174</v>
      </c>
      <c r="E894" s="27" t="s">
        <v>1431</v>
      </c>
      <c r="F894" s="27" t="s">
        <v>1432</v>
      </c>
      <c r="G894" s="27" t="s">
        <v>2041</v>
      </c>
      <c r="H894" s="27" t="s">
        <v>7002</v>
      </c>
      <c r="I894" s="3">
        <v>41141</v>
      </c>
      <c r="J894" s="27" t="s">
        <v>6515</v>
      </c>
      <c r="K894" s="27" t="s">
        <v>6516</v>
      </c>
      <c r="L894" s="27" t="s">
        <v>4815</v>
      </c>
      <c r="M894" s="27" t="s">
        <v>6517</v>
      </c>
      <c r="N894" s="27" t="s">
        <v>9984</v>
      </c>
      <c r="O894" s="27" t="s">
        <v>1456</v>
      </c>
      <c r="P894" s="3">
        <v>41239</v>
      </c>
      <c r="Q894" s="27" t="s">
        <v>497</v>
      </c>
      <c r="R894" s="27" t="s">
        <v>10313</v>
      </c>
      <c r="S894" s="27" t="s">
        <v>11536</v>
      </c>
      <c r="T894" s="41" t="s">
        <v>15449</v>
      </c>
      <c r="U894" t="s">
        <v>15659</v>
      </c>
      <c r="V894" s="3" t="s">
        <v>497</v>
      </c>
    </row>
    <row r="895" spans="1:22" ht="18" customHeight="1">
      <c r="A895" s="27">
        <v>4121</v>
      </c>
      <c r="B895" s="27">
        <v>4121</v>
      </c>
      <c r="C895" s="3">
        <v>41129</v>
      </c>
      <c r="D895" s="3">
        <v>41174</v>
      </c>
      <c r="E895" s="27" t="s">
        <v>1431</v>
      </c>
      <c r="F895" s="27" t="s">
        <v>1432</v>
      </c>
      <c r="G895" s="27" t="s">
        <v>5170</v>
      </c>
      <c r="H895" s="27" t="s">
        <v>8633</v>
      </c>
      <c r="I895" s="3">
        <v>41141</v>
      </c>
      <c r="J895" s="27" t="s">
        <v>6518</v>
      </c>
      <c r="K895" s="27" t="s">
        <v>6519</v>
      </c>
      <c r="L895" s="27" t="s">
        <v>5272</v>
      </c>
      <c r="M895" s="27" t="s">
        <v>6520</v>
      </c>
      <c r="N895" s="27" t="s">
        <v>8634</v>
      </c>
      <c r="O895" s="27" t="s">
        <v>8042</v>
      </c>
      <c r="P895" s="3">
        <v>41185</v>
      </c>
      <c r="Q895" s="27" t="s">
        <v>497</v>
      </c>
      <c r="R895" s="27" t="s">
        <v>11537</v>
      </c>
      <c r="S895" s="27" t="s">
        <v>11538</v>
      </c>
      <c r="T895" s="41" t="s">
        <v>4394</v>
      </c>
      <c r="U895" s="27" t="s">
        <v>497</v>
      </c>
      <c r="V895" s="3" t="s">
        <v>497</v>
      </c>
    </row>
    <row r="896" spans="1:22" ht="18" customHeight="1">
      <c r="A896" s="27">
        <v>4120</v>
      </c>
      <c r="B896" s="27">
        <v>4120</v>
      </c>
      <c r="C896" s="3">
        <v>41129</v>
      </c>
      <c r="D896" s="3">
        <v>41174</v>
      </c>
      <c r="E896" s="27" t="s">
        <v>1431</v>
      </c>
      <c r="F896" s="27" t="s">
        <v>1432</v>
      </c>
      <c r="G896" s="27" t="s">
        <v>5170</v>
      </c>
      <c r="H896" s="27" t="s">
        <v>8635</v>
      </c>
      <c r="I896" s="3">
        <v>41164</v>
      </c>
      <c r="J896" s="27" t="s">
        <v>7003</v>
      </c>
      <c r="K896" s="27" t="s">
        <v>7004</v>
      </c>
      <c r="L896" s="27" t="s">
        <v>5272</v>
      </c>
      <c r="M896" s="27" t="s">
        <v>7005</v>
      </c>
      <c r="N896" s="27" t="s">
        <v>8636</v>
      </c>
      <c r="O896" s="27" t="s">
        <v>7898</v>
      </c>
      <c r="P896" s="3">
        <v>41185</v>
      </c>
      <c r="Q896" s="27" t="s">
        <v>497</v>
      </c>
      <c r="R896" s="27" t="s">
        <v>11539</v>
      </c>
      <c r="S896" s="27" t="s">
        <v>11540</v>
      </c>
      <c r="T896" s="41" t="s">
        <v>4394</v>
      </c>
      <c r="U896" t="s">
        <v>15628</v>
      </c>
      <c r="V896" s="3" t="s">
        <v>497</v>
      </c>
    </row>
    <row r="897" spans="1:22" ht="18" customHeight="1">
      <c r="A897" s="27">
        <v>4119</v>
      </c>
      <c r="B897" s="27">
        <v>4119</v>
      </c>
      <c r="C897" s="3">
        <v>41129</v>
      </c>
      <c r="D897" s="3">
        <v>41180</v>
      </c>
      <c r="E897" s="27" t="s">
        <v>1431</v>
      </c>
      <c r="F897" s="27" t="s">
        <v>1432</v>
      </c>
      <c r="G897" s="27" t="s">
        <v>5170</v>
      </c>
      <c r="H897" s="27" t="s">
        <v>9818</v>
      </c>
      <c r="I897" s="3">
        <v>41141</v>
      </c>
      <c r="J897" s="27" t="s">
        <v>6521</v>
      </c>
      <c r="K897" s="27" t="s">
        <v>6522</v>
      </c>
      <c r="L897" s="27" t="s">
        <v>5272</v>
      </c>
      <c r="M897" s="27" t="s">
        <v>6523</v>
      </c>
      <c r="N897" s="27" t="s">
        <v>9819</v>
      </c>
      <c r="O897" s="27" t="s">
        <v>9719</v>
      </c>
      <c r="P897" s="3">
        <v>41235</v>
      </c>
      <c r="Q897" s="41" t="s">
        <v>8025</v>
      </c>
      <c r="R897" s="27" t="s">
        <v>11541</v>
      </c>
      <c r="S897" s="27" t="s">
        <v>11542</v>
      </c>
      <c r="T897" t="s">
        <v>15449</v>
      </c>
      <c r="U897" t="s">
        <v>15541</v>
      </c>
      <c r="V897" s="3" t="s">
        <v>497</v>
      </c>
    </row>
    <row r="898" spans="1:22" ht="18" customHeight="1">
      <c r="A898" s="27">
        <v>4118</v>
      </c>
      <c r="B898" s="27">
        <v>4118</v>
      </c>
      <c r="C898" s="3">
        <v>41129</v>
      </c>
      <c r="D898" s="3">
        <v>41180</v>
      </c>
      <c r="E898" s="27" t="s">
        <v>1431</v>
      </c>
      <c r="F898" s="27" t="s">
        <v>1432</v>
      </c>
      <c r="G898" s="27" t="s">
        <v>5170</v>
      </c>
      <c r="H898" s="27" t="s">
        <v>9820</v>
      </c>
      <c r="I898" s="3">
        <v>41141</v>
      </c>
      <c r="J898" s="27" t="s">
        <v>6524</v>
      </c>
      <c r="K898" s="27" t="s">
        <v>6525</v>
      </c>
      <c r="L898" s="27" t="s">
        <v>5272</v>
      </c>
      <c r="M898" s="27" t="s">
        <v>6526</v>
      </c>
      <c r="N898" s="27" t="s">
        <v>9821</v>
      </c>
      <c r="O898" s="27" t="s">
        <v>9768</v>
      </c>
      <c r="P898" s="3">
        <v>41236</v>
      </c>
      <c r="Q898" s="41" t="s">
        <v>8026</v>
      </c>
      <c r="R898" s="27" t="s">
        <v>11543</v>
      </c>
      <c r="S898" s="27" t="s">
        <v>11544</v>
      </c>
      <c r="T898" t="s">
        <v>15449</v>
      </c>
      <c r="U898" t="s">
        <v>15525</v>
      </c>
      <c r="V898" s="3" t="s">
        <v>497</v>
      </c>
    </row>
    <row r="899" spans="1:22" ht="18" customHeight="1">
      <c r="A899" s="27">
        <v>4117</v>
      </c>
      <c r="B899" s="27">
        <v>4117</v>
      </c>
      <c r="C899" s="3">
        <v>41129</v>
      </c>
      <c r="D899" s="3">
        <v>41174</v>
      </c>
      <c r="E899" s="27" t="s">
        <v>1431</v>
      </c>
      <c r="F899" s="27" t="s">
        <v>1432</v>
      </c>
      <c r="G899" s="27" t="s">
        <v>5170</v>
      </c>
      <c r="H899" s="27" t="s">
        <v>9822</v>
      </c>
      <c r="I899" s="3">
        <v>41141</v>
      </c>
      <c r="J899" s="27" t="s">
        <v>6527</v>
      </c>
      <c r="K899" s="27" t="s">
        <v>6528</v>
      </c>
      <c r="L899" s="27" t="s">
        <v>5272</v>
      </c>
      <c r="M899" s="27" t="s">
        <v>6529</v>
      </c>
      <c r="N899" s="27" t="s">
        <v>9823</v>
      </c>
      <c r="O899" s="27" t="s">
        <v>9719</v>
      </c>
      <c r="P899" s="3">
        <v>41235</v>
      </c>
      <c r="Q899" s="27" t="s">
        <v>497</v>
      </c>
      <c r="R899" s="27" t="s">
        <v>11545</v>
      </c>
      <c r="S899" s="27" t="s">
        <v>11546</v>
      </c>
      <c r="T899" s="41" t="s">
        <v>15449</v>
      </c>
      <c r="U899" t="s">
        <v>15580</v>
      </c>
      <c r="V899" s="3" t="s">
        <v>497</v>
      </c>
    </row>
    <row r="900" spans="1:22" ht="18" customHeight="1">
      <c r="A900" s="27">
        <v>4116</v>
      </c>
      <c r="B900" s="27">
        <v>4116</v>
      </c>
      <c r="C900" s="3">
        <v>41129</v>
      </c>
      <c r="D900" s="3">
        <v>41174</v>
      </c>
      <c r="E900" s="27" t="s">
        <v>1431</v>
      </c>
      <c r="F900" s="27" t="s">
        <v>1432</v>
      </c>
      <c r="G900" s="27" t="s">
        <v>5170</v>
      </c>
      <c r="H900" s="27" t="s">
        <v>9824</v>
      </c>
      <c r="I900" s="3">
        <v>41141</v>
      </c>
      <c r="J900" s="27" t="s">
        <v>6530</v>
      </c>
      <c r="K900" s="27" t="s">
        <v>6531</v>
      </c>
      <c r="L900" s="27" t="s">
        <v>5272</v>
      </c>
      <c r="M900" s="27" t="s">
        <v>6532</v>
      </c>
      <c r="N900" s="27" t="s">
        <v>9825</v>
      </c>
      <c r="O900" s="27" t="s">
        <v>9826</v>
      </c>
      <c r="P900" s="3">
        <v>41234</v>
      </c>
      <c r="Q900" s="27" t="s">
        <v>497</v>
      </c>
      <c r="R900" s="27" t="s">
        <v>11547</v>
      </c>
      <c r="S900" s="27" t="s">
        <v>11547</v>
      </c>
      <c r="T900" s="41" t="s">
        <v>15449</v>
      </c>
      <c r="U900" t="s">
        <v>15595</v>
      </c>
      <c r="V900" s="3" t="s">
        <v>497</v>
      </c>
    </row>
    <row r="901" spans="1:22" ht="18" customHeight="1">
      <c r="A901" s="27">
        <v>4115</v>
      </c>
      <c r="B901" s="27">
        <v>4115</v>
      </c>
      <c r="C901" s="3">
        <v>41129</v>
      </c>
      <c r="D901" s="3">
        <v>41174</v>
      </c>
      <c r="E901" s="27" t="s">
        <v>1431</v>
      </c>
      <c r="F901" s="27" t="s">
        <v>1432</v>
      </c>
      <c r="G901" s="27" t="s">
        <v>5170</v>
      </c>
      <c r="H901" s="27" t="s">
        <v>9827</v>
      </c>
      <c r="I901" s="3">
        <v>41141</v>
      </c>
      <c r="J901" s="27" t="s">
        <v>6533</v>
      </c>
      <c r="K901" s="27" t="s">
        <v>6534</v>
      </c>
      <c r="L901" s="27" t="s">
        <v>6486</v>
      </c>
      <c r="M901" s="27" t="s">
        <v>6535</v>
      </c>
      <c r="N901" s="27" t="s">
        <v>9828</v>
      </c>
      <c r="O901" s="27" t="s">
        <v>9718</v>
      </c>
      <c r="P901" s="3">
        <v>41233</v>
      </c>
      <c r="Q901" s="27" t="s">
        <v>497</v>
      </c>
      <c r="R901" s="27" t="s">
        <v>11548</v>
      </c>
      <c r="S901" s="27" t="s">
        <v>11549</v>
      </c>
      <c r="T901" s="41" t="s">
        <v>15449</v>
      </c>
      <c r="U901" t="s">
        <v>15541</v>
      </c>
      <c r="V901" s="3" t="s">
        <v>497</v>
      </c>
    </row>
    <row r="902" spans="1:22" ht="18" customHeight="1">
      <c r="A902" s="27">
        <v>4114</v>
      </c>
      <c r="B902" s="27">
        <v>4114</v>
      </c>
      <c r="C902" s="3">
        <v>41129</v>
      </c>
      <c r="D902" s="3">
        <v>41174</v>
      </c>
      <c r="E902" s="27" t="s">
        <v>1431</v>
      </c>
      <c r="F902" s="27" t="s">
        <v>1432</v>
      </c>
      <c r="G902" s="27" t="s">
        <v>5170</v>
      </c>
      <c r="H902" s="27" t="s">
        <v>9728</v>
      </c>
      <c r="I902" s="3">
        <v>41164</v>
      </c>
      <c r="J902" s="27" t="s">
        <v>7006</v>
      </c>
      <c r="K902" s="27" t="s">
        <v>7007</v>
      </c>
      <c r="L902" s="27" t="s">
        <v>6486</v>
      </c>
      <c r="M902" s="27" t="s">
        <v>7008</v>
      </c>
      <c r="N902" s="27" t="s">
        <v>9729</v>
      </c>
      <c r="O902" s="27" t="s">
        <v>9719</v>
      </c>
      <c r="P902" s="3">
        <v>41233</v>
      </c>
      <c r="Q902" s="27" t="s">
        <v>497</v>
      </c>
      <c r="R902" s="27" t="s">
        <v>11550</v>
      </c>
      <c r="S902" s="27" t="s">
        <v>11551</v>
      </c>
      <c r="T902" s="41" t="s">
        <v>4394</v>
      </c>
      <c r="U902" t="s">
        <v>15637</v>
      </c>
      <c r="V902" s="3" t="s">
        <v>497</v>
      </c>
    </row>
    <row r="903" spans="1:22" ht="18" customHeight="1">
      <c r="A903" s="27">
        <v>4113</v>
      </c>
      <c r="B903" s="27">
        <v>4113</v>
      </c>
      <c r="C903" s="3">
        <v>41129</v>
      </c>
      <c r="D903" s="3">
        <v>41174</v>
      </c>
      <c r="E903" s="27" t="s">
        <v>1431</v>
      </c>
      <c r="F903" s="27" t="s">
        <v>1432</v>
      </c>
      <c r="G903" s="27" t="s">
        <v>5173</v>
      </c>
      <c r="H903" s="27" t="s">
        <v>13295</v>
      </c>
      <c r="I903" s="3">
        <v>41141</v>
      </c>
      <c r="J903" s="27" t="s">
        <v>6536</v>
      </c>
      <c r="K903" s="27" t="s">
        <v>6537</v>
      </c>
      <c r="L903" s="27" t="s">
        <v>5281</v>
      </c>
      <c r="M903" s="27" t="s">
        <v>5282</v>
      </c>
      <c r="N903" s="27" t="s">
        <v>13296</v>
      </c>
      <c r="O903" s="27" t="s">
        <v>10010</v>
      </c>
      <c r="P903" s="3">
        <v>41257</v>
      </c>
      <c r="Q903" s="27" t="s">
        <v>497</v>
      </c>
      <c r="R903" s="27" t="s">
        <v>13148</v>
      </c>
      <c r="S903" s="27" t="s">
        <v>11552</v>
      </c>
      <c r="T903" s="41" t="s">
        <v>4394</v>
      </c>
      <c r="U903" s="41" t="s">
        <v>497</v>
      </c>
      <c r="V903" s="3" t="s">
        <v>497</v>
      </c>
    </row>
    <row r="904" spans="1:22" ht="18" customHeight="1">
      <c r="A904" s="27">
        <v>4111</v>
      </c>
      <c r="B904" s="27">
        <v>4111</v>
      </c>
      <c r="C904" s="3">
        <v>41129</v>
      </c>
      <c r="D904" s="3">
        <v>41281</v>
      </c>
      <c r="E904" s="27" t="s">
        <v>1495</v>
      </c>
      <c r="F904" s="27" t="s">
        <v>1432</v>
      </c>
      <c r="G904" s="27" t="s">
        <v>5173</v>
      </c>
      <c r="H904" s="27" t="s">
        <v>13147</v>
      </c>
      <c r="I904" s="3">
        <v>41141</v>
      </c>
      <c r="J904" s="27" t="s">
        <v>6538</v>
      </c>
      <c r="K904" s="27" t="s">
        <v>15161</v>
      </c>
      <c r="L904" s="27" t="s">
        <v>5281</v>
      </c>
      <c r="M904" s="27" t="s">
        <v>5282</v>
      </c>
      <c r="N904" s="27" t="s">
        <v>497</v>
      </c>
      <c r="O904" s="27" t="s">
        <v>497</v>
      </c>
      <c r="P904" s="27" t="s">
        <v>497</v>
      </c>
      <c r="Q904" s="27" t="s">
        <v>15162</v>
      </c>
      <c r="R904" s="27" t="s">
        <v>13148</v>
      </c>
      <c r="S904" s="27" t="s">
        <v>11553</v>
      </c>
      <c r="T904" s="41" t="s">
        <v>15449</v>
      </c>
      <c r="U904" s="41" t="s">
        <v>497</v>
      </c>
      <c r="V904" s="3" t="s">
        <v>497</v>
      </c>
    </row>
    <row r="905" spans="1:22" ht="18" customHeight="1">
      <c r="A905" s="27">
        <v>4112</v>
      </c>
      <c r="B905" s="27">
        <v>4112</v>
      </c>
      <c r="C905" s="3">
        <v>41129</v>
      </c>
      <c r="D905" s="3">
        <v>41174</v>
      </c>
      <c r="E905" s="27" t="s">
        <v>1495</v>
      </c>
      <c r="F905" s="27" t="s">
        <v>1432</v>
      </c>
      <c r="G905" s="27" t="s">
        <v>5173</v>
      </c>
      <c r="H905" s="27" t="s">
        <v>497</v>
      </c>
      <c r="I905" s="3">
        <v>41141</v>
      </c>
      <c r="J905" s="27" t="s">
        <v>6539</v>
      </c>
      <c r="K905" s="27" t="s">
        <v>6540</v>
      </c>
      <c r="L905" s="27" t="s">
        <v>5281</v>
      </c>
      <c r="M905" s="27" t="s">
        <v>5282</v>
      </c>
      <c r="N905" s="27" t="s">
        <v>497</v>
      </c>
      <c r="O905" s="27" t="s">
        <v>497</v>
      </c>
      <c r="P905" s="27" t="s">
        <v>497</v>
      </c>
      <c r="Q905" s="27" t="s">
        <v>497</v>
      </c>
      <c r="R905" s="27" t="s">
        <v>497</v>
      </c>
      <c r="S905" s="27" t="s">
        <v>11554</v>
      </c>
      <c r="T905" s="41" t="s">
        <v>15449</v>
      </c>
      <c r="U905" s="41" t="s">
        <v>497</v>
      </c>
      <c r="V905" s="3" t="s">
        <v>497</v>
      </c>
    </row>
    <row r="906" spans="1:22" ht="18" customHeight="1">
      <c r="A906" s="27">
        <v>4110</v>
      </c>
      <c r="B906" s="27">
        <v>4110</v>
      </c>
      <c r="C906" s="3">
        <v>41129</v>
      </c>
      <c r="D906" s="3">
        <v>41174</v>
      </c>
      <c r="E906" s="27" t="s">
        <v>1431</v>
      </c>
      <c r="F906" s="27" t="s">
        <v>1432</v>
      </c>
      <c r="G906" s="27" t="s">
        <v>5173</v>
      </c>
      <c r="H906" s="27" t="s">
        <v>13698</v>
      </c>
      <c r="I906" s="3">
        <v>41141</v>
      </c>
      <c r="J906" s="27" t="s">
        <v>6541</v>
      </c>
      <c r="K906" s="27" t="s">
        <v>6542</v>
      </c>
      <c r="L906" s="27" t="s">
        <v>5281</v>
      </c>
      <c r="M906" s="27" t="s">
        <v>5282</v>
      </c>
      <c r="N906" s="27" t="s">
        <v>13699</v>
      </c>
      <c r="O906" s="27" t="s">
        <v>7898</v>
      </c>
      <c r="P906" s="3">
        <v>41263</v>
      </c>
      <c r="Q906" s="27" t="s">
        <v>497</v>
      </c>
      <c r="R906" s="27" t="s">
        <v>13700</v>
      </c>
      <c r="S906" s="27" t="s">
        <v>11555</v>
      </c>
      <c r="T906" s="41" t="s">
        <v>15449</v>
      </c>
      <c r="U906" s="41" t="s">
        <v>15660</v>
      </c>
      <c r="V906" s="3" t="s">
        <v>497</v>
      </c>
    </row>
    <row r="907" spans="1:22" ht="18" customHeight="1">
      <c r="A907" s="27">
        <v>4109</v>
      </c>
      <c r="B907" s="27">
        <v>4109</v>
      </c>
      <c r="C907" s="3">
        <v>41129</v>
      </c>
      <c r="D907" s="3">
        <v>41174</v>
      </c>
      <c r="E907" s="27" t="s">
        <v>1431</v>
      </c>
      <c r="F907" s="27" t="s">
        <v>1432</v>
      </c>
      <c r="G907" s="27" t="s">
        <v>5173</v>
      </c>
      <c r="H907" s="27" t="s">
        <v>13701</v>
      </c>
      <c r="I907" s="3">
        <v>41141</v>
      </c>
      <c r="J907" s="27" t="s">
        <v>6543</v>
      </c>
      <c r="K907" s="27" t="s">
        <v>6544</v>
      </c>
      <c r="L907" s="27" t="s">
        <v>5281</v>
      </c>
      <c r="M907" s="27" t="s">
        <v>5282</v>
      </c>
      <c r="N907" s="27" t="s">
        <v>13702</v>
      </c>
      <c r="O907" s="27" t="s">
        <v>7898</v>
      </c>
      <c r="P907" s="3">
        <v>41262</v>
      </c>
      <c r="Q907" s="27" t="s">
        <v>497</v>
      </c>
      <c r="R907" s="27" t="s">
        <v>13703</v>
      </c>
      <c r="S907" s="27" t="s">
        <v>11556</v>
      </c>
      <c r="T907" s="41" t="s">
        <v>15449</v>
      </c>
      <c r="U907" s="41" t="s">
        <v>15584</v>
      </c>
      <c r="V907" s="3" t="s">
        <v>497</v>
      </c>
    </row>
    <row r="908" spans="1:22" ht="18" customHeight="1">
      <c r="A908" s="27">
        <v>4108</v>
      </c>
      <c r="B908" s="27">
        <v>4108</v>
      </c>
      <c r="C908" s="3">
        <v>41129</v>
      </c>
      <c r="D908" s="3">
        <v>41174</v>
      </c>
      <c r="E908" s="27" t="s">
        <v>1431</v>
      </c>
      <c r="F908" s="27" t="s">
        <v>1432</v>
      </c>
      <c r="G908" s="27" t="s">
        <v>5173</v>
      </c>
      <c r="H908" s="27" t="s">
        <v>13297</v>
      </c>
      <c r="I908" s="3">
        <v>41162</v>
      </c>
      <c r="J908" s="27" t="s">
        <v>6545</v>
      </c>
      <c r="K908" s="27" t="s">
        <v>6546</v>
      </c>
      <c r="L908" s="27" t="s">
        <v>5281</v>
      </c>
      <c r="M908" s="27" t="s">
        <v>5282</v>
      </c>
      <c r="N908" s="27" t="s">
        <v>13704</v>
      </c>
      <c r="O908" s="27" t="s">
        <v>7898</v>
      </c>
      <c r="P908" s="3">
        <v>41262</v>
      </c>
      <c r="Q908" s="27" t="s">
        <v>497</v>
      </c>
      <c r="R908" s="27" t="s">
        <v>13298</v>
      </c>
      <c r="S908" s="27" t="s">
        <v>11557</v>
      </c>
      <c r="T908" s="41" t="s">
        <v>15449</v>
      </c>
      <c r="U908" s="41" t="s">
        <v>15468</v>
      </c>
      <c r="V908" s="3" t="s">
        <v>497</v>
      </c>
    </row>
    <row r="909" spans="1:22" ht="18" customHeight="1">
      <c r="A909" s="27">
        <v>4107</v>
      </c>
      <c r="B909" s="27">
        <v>4107</v>
      </c>
      <c r="C909" s="3">
        <v>41129</v>
      </c>
      <c r="D909" s="3">
        <v>41174</v>
      </c>
      <c r="E909" s="27" t="s">
        <v>1431</v>
      </c>
      <c r="F909" s="27" t="s">
        <v>1432</v>
      </c>
      <c r="G909" s="27" t="s">
        <v>5173</v>
      </c>
      <c r="H909" s="27" t="s">
        <v>13705</v>
      </c>
      <c r="I909" s="3">
        <v>41141</v>
      </c>
      <c r="J909" s="27" t="s">
        <v>6547</v>
      </c>
      <c r="K909" s="27" t="s">
        <v>6548</v>
      </c>
      <c r="L909" s="27" t="s">
        <v>5281</v>
      </c>
      <c r="M909" s="27" t="s">
        <v>5282</v>
      </c>
      <c r="N909" s="27" t="s">
        <v>13706</v>
      </c>
      <c r="O909" s="27" t="s">
        <v>7898</v>
      </c>
      <c r="P909" s="3">
        <v>41261</v>
      </c>
      <c r="Q909" s="27" t="s">
        <v>497</v>
      </c>
      <c r="R909" s="27" t="s">
        <v>13707</v>
      </c>
      <c r="S909" s="27" t="s">
        <v>11558</v>
      </c>
      <c r="T909" s="41" t="s">
        <v>15449</v>
      </c>
      <c r="U909" s="41" t="s">
        <v>15482</v>
      </c>
      <c r="V909" s="3" t="s">
        <v>497</v>
      </c>
    </row>
    <row r="910" spans="1:22" ht="18" customHeight="1">
      <c r="A910" s="27">
        <v>4131</v>
      </c>
      <c r="B910" s="27">
        <v>4131</v>
      </c>
      <c r="C910" s="3">
        <v>41129</v>
      </c>
      <c r="D910" s="3">
        <v>41174</v>
      </c>
      <c r="E910" s="27" t="s">
        <v>1431</v>
      </c>
      <c r="F910" s="27" t="s">
        <v>1432</v>
      </c>
      <c r="G910" s="27" t="s">
        <v>5169</v>
      </c>
      <c r="H910" s="27" t="s">
        <v>7684</v>
      </c>
      <c r="I910" s="3">
        <v>41141</v>
      </c>
      <c r="J910" s="27" t="s">
        <v>6549</v>
      </c>
      <c r="K910" s="27" t="s">
        <v>6550</v>
      </c>
      <c r="L910" s="27" t="s">
        <v>5267</v>
      </c>
      <c r="M910" s="27" t="s">
        <v>6551</v>
      </c>
      <c r="N910" s="27" t="s">
        <v>7685</v>
      </c>
      <c r="O910" s="27" t="s">
        <v>6690</v>
      </c>
      <c r="P910" s="3">
        <v>41166</v>
      </c>
      <c r="Q910" s="27" t="s">
        <v>497</v>
      </c>
      <c r="R910" s="27" t="s">
        <v>11559</v>
      </c>
      <c r="S910" s="27" t="s">
        <v>11560</v>
      </c>
      <c r="T910" s="41" t="s">
        <v>4394</v>
      </c>
      <c r="U910" s="41" t="s">
        <v>497</v>
      </c>
      <c r="V910" s="3" t="s">
        <v>497</v>
      </c>
    </row>
    <row r="911" spans="1:22" ht="18" customHeight="1">
      <c r="A911" s="27">
        <v>4130</v>
      </c>
      <c r="B911" s="27">
        <v>4130</v>
      </c>
      <c r="C911" s="3">
        <v>41129</v>
      </c>
      <c r="D911" s="3">
        <v>41174</v>
      </c>
      <c r="E911" s="27" t="s">
        <v>1431</v>
      </c>
      <c r="F911" s="27" t="s">
        <v>1432</v>
      </c>
      <c r="G911" s="27" t="s">
        <v>5169</v>
      </c>
      <c r="H911" s="27" t="s">
        <v>11561</v>
      </c>
      <c r="I911" s="3">
        <v>41141</v>
      </c>
      <c r="J911" s="27" t="s">
        <v>6552</v>
      </c>
      <c r="K911" s="27" t="s">
        <v>15351</v>
      </c>
      <c r="L911" s="27" t="s">
        <v>5267</v>
      </c>
      <c r="M911" s="27" t="s">
        <v>6553</v>
      </c>
      <c r="N911" s="27" t="s">
        <v>11562</v>
      </c>
      <c r="O911" s="27" t="s">
        <v>9815</v>
      </c>
      <c r="P911" s="3">
        <v>41243</v>
      </c>
      <c r="Q911" s="27" t="s">
        <v>497</v>
      </c>
      <c r="R911" s="27" t="s">
        <v>11563</v>
      </c>
      <c r="S911" s="27" t="s">
        <v>11564</v>
      </c>
      <c r="T911" s="41" t="s">
        <v>4394</v>
      </c>
      <c r="U911" t="s">
        <v>15661</v>
      </c>
      <c r="V911" s="3" t="s">
        <v>497</v>
      </c>
    </row>
    <row r="912" spans="1:22" ht="18" customHeight="1">
      <c r="A912" s="27">
        <v>4163</v>
      </c>
      <c r="B912" s="27">
        <v>4163</v>
      </c>
      <c r="C912" s="3">
        <v>41129</v>
      </c>
      <c r="D912" s="3">
        <v>41174</v>
      </c>
      <c r="E912" s="27" t="s">
        <v>1431</v>
      </c>
      <c r="F912" s="27" t="s">
        <v>1432</v>
      </c>
      <c r="G912" s="27" t="s">
        <v>1951</v>
      </c>
      <c r="H912" s="27" t="s">
        <v>8637</v>
      </c>
      <c r="I912" s="3">
        <v>41141</v>
      </c>
      <c r="J912" s="27" t="s">
        <v>6554</v>
      </c>
      <c r="K912" s="27" t="s">
        <v>6555</v>
      </c>
      <c r="L912" s="27" t="s">
        <v>4784</v>
      </c>
      <c r="M912" s="27" t="s">
        <v>15939</v>
      </c>
      <c r="N912" s="27" t="s">
        <v>8638</v>
      </c>
      <c r="O912" s="27" t="s">
        <v>8472</v>
      </c>
      <c r="P912" s="3">
        <v>41185</v>
      </c>
      <c r="Q912" s="27" t="s">
        <v>497</v>
      </c>
      <c r="R912" s="27" t="s">
        <v>11565</v>
      </c>
      <c r="S912" s="27" t="s">
        <v>11566</v>
      </c>
      <c r="T912" s="41" t="s">
        <v>4394</v>
      </c>
      <c r="U912" s="41" t="s">
        <v>497</v>
      </c>
      <c r="V912" s="3" t="s">
        <v>497</v>
      </c>
    </row>
    <row r="913" spans="1:22" ht="18" customHeight="1">
      <c r="A913" s="27">
        <v>4164</v>
      </c>
      <c r="B913" s="27">
        <v>4164</v>
      </c>
      <c r="C913" s="3">
        <v>41129</v>
      </c>
      <c r="D913" s="3">
        <v>41319</v>
      </c>
      <c r="E913" s="27" t="s">
        <v>1495</v>
      </c>
      <c r="F913" s="27" t="s">
        <v>1432</v>
      </c>
      <c r="G913" s="27" t="s">
        <v>6400</v>
      </c>
      <c r="H913" s="27" t="s">
        <v>497</v>
      </c>
      <c r="I913" s="3">
        <v>41251</v>
      </c>
      <c r="J913" s="27" t="s">
        <v>15893</v>
      </c>
      <c r="K913" s="27" t="s">
        <v>15894</v>
      </c>
      <c r="L913" s="27" t="s">
        <v>6556</v>
      </c>
      <c r="M913" s="27" t="s">
        <v>6557</v>
      </c>
      <c r="N913" s="27" t="s">
        <v>497</v>
      </c>
      <c r="O913" s="27" t="s">
        <v>497</v>
      </c>
      <c r="P913" s="27" t="s">
        <v>497</v>
      </c>
      <c r="Q913" s="27" t="s">
        <v>15895</v>
      </c>
      <c r="R913" s="27" t="s">
        <v>497</v>
      </c>
      <c r="S913" s="27" t="s">
        <v>11567</v>
      </c>
      <c r="T913" s="41" t="s">
        <v>15449</v>
      </c>
      <c r="U913" s="41" t="s">
        <v>497</v>
      </c>
      <c r="V913" s="3" t="s">
        <v>497</v>
      </c>
    </row>
    <row r="914" spans="1:22" ht="18" customHeight="1">
      <c r="A914" s="27">
        <v>4165</v>
      </c>
      <c r="B914" s="27">
        <v>4165</v>
      </c>
      <c r="C914" s="3">
        <v>41129</v>
      </c>
      <c r="D914" s="3">
        <v>41191</v>
      </c>
      <c r="E914" s="27" t="s">
        <v>1431</v>
      </c>
      <c r="F914" s="27" t="s">
        <v>1667</v>
      </c>
      <c r="G914" s="27" t="s">
        <v>5167</v>
      </c>
      <c r="H914" s="27" t="s">
        <v>12592</v>
      </c>
      <c r="I914" s="3">
        <v>41254</v>
      </c>
      <c r="J914" s="27" t="s">
        <v>8639</v>
      </c>
      <c r="K914" s="27" t="s">
        <v>6558</v>
      </c>
      <c r="L914" s="27" t="s">
        <v>6559</v>
      </c>
      <c r="M914" s="27" t="s">
        <v>6560</v>
      </c>
      <c r="N914" s="27" t="s">
        <v>12593</v>
      </c>
      <c r="O914" s="27" t="s">
        <v>12594</v>
      </c>
      <c r="P914" s="3">
        <v>41254</v>
      </c>
      <c r="Q914" s="41" t="s">
        <v>8935</v>
      </c>
      <c r="R914" s="27" t="s">
        <v>12595</v>
      </c>
      <c r="S914" s="27" t="s">
        <v>11568</v>
      </c>
      <c r="T914" t="s">
        <v>4394</v>
      </c>
      <c r="U914" t="s">
        <v>15492</v>
      </c>
      <c r="V914" s="3" t="s">
        <v>497</v>
      </c>
    </row>
    <row r="915" spans="1:22" ht="18" customHeight="1">
      <c r="A915" s="27">
        <v>4166</v>
      </c>
      <c r="B915" s="27">
        <v>4166</v>
      </c>
      <c r="C915" s="3">
        <v>41129</v>
      </c>
      <c r="D915" s="3">
        <v>41191</v>
      </c>
      <c r="E915" s="27" t="s">
        <v>1431</v>
      </c>
      <c r="F915" s="27" t="s">
        <v>1667</v>
      </c>
      <c r="G915" s="27" t="s">
        <v>5167</v>
      </c>
      <c r="H915" s="27" t="s">
        <v>7298</v>
      </c>
      <c r="I915" s="3">
        <v>41155</v>
      </c>
      <c r="J915" s="27" t="s">
        <v>6561</v>
      </c>
      <c r="K915" s="27" t="s">
        <v>6562</v>
      </c>
      <c r="L915" s="27" t="s">
        <v>6563</v>
      </c>
      <c r="M915" s="27" t="s">
        <v>6564</v>
      </c>
      <c r="N915" s="27" t="s">
        <v>11569</v>
      </c>
      <c r="O915" s="27" t="s">
        <v>11570</v>
      </c>
      <c r="P915" s="3">
        <v>41243</v>
      </c>
      <c r="Q915" s="41" t="s">
        <v>8936</v>
      </c>
      <c r="R915" s="27" t="s">
        <v>11571</v>
      </c>
      <c r="S915" s="27" t="s">
        <v>11572</v>
      </c>
      <c r="T915" t="s">
        <v>4394</v>
      </c>
      <c r="U915" t="s">
        <v>15642</v>
      </c>
      <c r="V915" s="3" t="s">
        <v>497</v>
      </c>
    </row>
    <row r="916" spans="1:22" ht="18" customHeight="1">
      <c r="A916" s="27">
        <v>4167</v>
      </c>
      <c r="B916" s="27">
        <v>4167</v>
      </c>
      <c r="C916" s="3">
        <v>41129</v>
      </c>
      <c r="D916" s="3">
        <v>41174</v>
      </c>
      <c r="E916" s="27" t="s">
        <v>1431</v>
      </c>
      <c r="F916" s="27" t="s">
        <v>1667</v>
      </c>
      <c r="G916" s="27" t="s">
        <v>5167</v>
      </c>
      <c r="H916" s="27" t="s">
        <v>7686</v>
      </c>
      <c r="I916" s="3">
        <v>41163</v>
      </c>
      <c r="J916" s="27" t="s">
        <v>6565</v>
      </c>
      <c r="K916" s="27" t="s">
        <v>6566</v>
      </c>
      <c r="L916" s="27" t="s">
        <v>6567</v>
      </c>
      <c r="M916" s="27" t="s">
        <v>6568</v>
      </c>
      <c r="N916" s="27" t="s">
        <v>7687</v>
      </c>
      <c r="O916" s="27" t="s">
        <v>4098</v>
      </c>
      <c r="P916" s="3">
        <v>41164</v>
      </c>
      <c r="Q916" s="27" t="s">
        <v>497</v>
      </c>
      <c r="R916" s="27" t="s">
        <v>11573</v>
      </c>
      <c r="S916" s="27" t="s">
        <v>11574</v>
      </c>
      <c r="T916" s="41" t="s">
        <v>4394</v>
      </c>
      <c r="U916" t="s">
        <v>3740</v>
      </c>
      <c r="V916" s="3" t="s">
        <v>497</v>
      </c>
    </row>
    <row r="917" spans="1:22" ht="18" customHeight="1">
      <c r="A917" s="27">
        <v>4168</v>
      </c>
      <c r="B917" s="27">
        <v>4168</v>
      </c>
      <c r="C917" s="3">
        <v>41129</v>
      </c>
      <c r="D917" s="3">
        <v>41174</v>
      </c>
      <c r="E917" s="27" t="s">
        <v>1431</v>
      </c>
      <c r="F917" s="27" t="s">
        <v>1667</v>
      </c>
      <c r="G917" s="27" t="s">
        <v>5167</v>
      </c>
      <c r="H917" s="27" t="s">
        <v>8640</v>
      </c>
      <c r="I917" s="3">
        <v>41186</v>
      </c>
      <c r="J917" s="27" t="s">
        <v>8641</v>
      </c>
      <c r="K917" s="27" t="s">
        <v>6569</v>
      </c>
      <c r="L917" s="27" t="s">
        <v>6570</v>
      </c>
      <c r="M917" s="27" t="s">
        <v>6571</v>
      </c>
      <c r="N917" s="27" t="s">
        <v>8761</v>
      </c>
      <c r="O917" s="27" t="s">
        <v>4098</v>
      </c>
      <c r="P917" s="3">
        <v>41198</v>
      </c>
      <c r="Q917" s="27" t="s">
        <v>497</v>
      </c>
      <c r="R917" s="27" t="s">
        <v>11575</v>
      </c>
      <c r="S917" s="27" t="s">
        <v>11576</v>
      </c>
      <c r="T917" s="41" t="s">
        <v>4394</v>
      </c>
      <c r="U917" t="s">
        <v>15575</v>
      </c>
      <c r="V917" s="3" t="s">
        <v>497</v>
      </c>
    </row>
    <row r="918" spans="1:22" ht="18" customHeight="1">
      <c r="A918" s="27">
        <v>4170</v>
      </c>
      <c r="B918" s="27">
        <v>4170</v>
      </c>
      <c r="C918" s="3">
        <v>41129</v>
      </c>
      <c r="D918" s="3">
        <v>41174</v>
      </c>
      <c r="E918" s="27" t="s">
        <v>1431</v>
      </c>
      <c r="F918" s="27" t="s">
        <v>1667</v>
      </c>
      <c r="G918" s="27" t="s">
        <v>5167</v>
      </c>
      <c r="H918" s="27" t="s">
        <v>7688</v>
      </c>
      <c r="I918" s="3">
        <v>41165</v>
      </c>
      <c r="J918" s="27" t="s">
        <v>6572</v>
      </c>
      <c r="K918" s="27" t="s">
        <v>6573</v>
      </c>
      <c r="L918" s="27" t="s">
        <v>6574</v>
      </c>
      <c r="M918" s="27" t="s">
        <v>6575</v>
      </c>
      <c r="N918" s="27" t="s">
        <v>9497</v>
      </c>
      <c r="O918" s="27" t="s">
        <v>4098</v>
      </c>
      <c r="P918" s="3">
        <v>41172</v>
      </c>
      <c r="Q918" s="27" t="s">
        <v>8070</v>
      </c>
      <c r="R918" s="27" t="s">
        <v>11577</v>
      </c>
      <c r="S918" s="27" t="s">
        <v>11578</v>
      </c>
      <c r="T918" t="s">
        <v>4394</v>
      </c>
      <c r="U918" t="s">
        <v>3740</v>
      </c>
      <c r="V918" s="3" t="s">
        <v>497</v>
      </c>
    </row>
    <row r="919" spans="1:22" ht="18" customHeight="1">
      <c r="A919" s="27">
        <v>4171</v>
      </c>
      <c r="B919" s="27">
        <v>4171</v>
      </c>
      <c r="C919" s="3">
        <v>41129</v>
      </c>
      <c r="D919" s="3">
        <v>41174</v>
      </c>
      <c r="E919" s="27" t="s">
        <v>1431</v>
      </c>
      <c r="F919" s="27" t="s">
        <v>1667</v>
      </c>
      <c r="G919" s="27" t="s">
        <v>5167</v>
      </c>
      <c r="H919" s="27" t="s">
        <v>8333</v>
      </c>
      <c r="I919" s="3">
        <v>41179</v>
      </c>
      <c r="J919" s="27" t="s">
        <v>6576</v>
      </c>
      <c r="K919" s="27" t="s">
        <v>6577</v>
      </c>
      <c r="L919" s="27" t="s">
        <v>6570</v>
      </c>
      <c r="M919" s="27" t="s">
        <v>6578</v>
      </c>
      <c r="N919" s="27" t="s">
        <v>8984</v>
      </c>
      <c r="O919" s="27" t="s">
        <v>4098</v>
      </c>
      <c r="P919" s="3">
        <v>41197</v>
      </c>
      <c r="Q919" s="27" t="s">
        <v>497</v>
      </c>
      <c r="R919" s="27" t="s">
        <v>11579</v>
      </c>
      <c r="S919" s="27" t="s">
        <v>11580</v>
      </c>
      <c r="T919" s="41" t="s">
        <v>4394</v>
      </c>
      <c r="U919" t="s">
        <v>15460</v>
      </c>
      <c r="V919" s="3" t="s">
        <v>497</v>
      </c>
    </row>
    <row r="920" spans="1:22" ht="18" customHeight="1">
      <c r="A920" s="27">
        <v>4172</v>
      </c>
      <c r="B920" s="27">
        <v>4172</v>
      </c>
      <c r="C920" s="3">
        <v>41129</v>
      </c>
      <c r="D920" s="3">
        <v>41174</v>
      </c>
      <c r="E920" s="27" t="s">
        <v>1431</v>
      </c>
      <c r="F920" s="27" t="s">
        <v>1667</v>
      </c>
      <c r="G920" s="27" t="s">
        <v>5167</v>
      </c>
      <c r="H920" s="27" t="s">
        <v>8642</v>
      </c>
      <c r="I920" s="3">
        <v>41185</v>
      </c>
      <c r="J920" s="27" t="s">
        <v>6579</v>
      </c>
      <c r="K920" s="27" t="s">
        <v>6580</v>
      </c>
      <c r="L920" s="27" t="s">
        <v>6581</v>
      </c>
      <c r="M920" s="27" t="s">
        <v>6582</v>
      </c>
      <c r="N920" s="27" t="s">
        <v>8643</v>
      </c>
      <c r="O920" s="27" t="s">
        <v>7092</v>
      </c>
      <c r="P920" s="3">
        <v>41186</v>
      </c>
      <c r="Q920" s="27" t="s">
        <v>497</v>
      </c>
      <c r="R920" s="27" t="s">
        <v>11581</v>
      </c>
      <c r="S920" s="27" t="s">
        <v>11582</v>
      </c>
      <c r="T920" s="41" t="s">
        <v>4394</v>
      </c>
      <c r="U920" t="s">
        <v>15628</v>
      </c>
      <c r="V920" s="3" t="s">
        <v>497</v>
      </c>
    </row>
    <row r="921" spans="1:22" ht="18" customHeight="1">
      <c r="A921" s="27">
        <v>4173</v>
      </c>
      <c r="B921" s="27">
        <v>4173</v>
      </c>
      <c r="C921" s="3">
        <v>41129</v>
      </c>
      <c r="D921" s="3">
        <v>41174</v>
      </c>
      <c r="E921" s="27" t="s">
        <v>1431</v>
      </c>
      <c r="F921" s="27" t="s">
        <v>1667</v>
      </c>
      <c r="G921" s="27" t="s">
        <v>5167</v>
      </c>
      <c r="H921" s="27" t="s">
        <v>8644</v>
      </c>
      <c r="I921" s="3">
        <v>41184</v>
      </c>
      <c r="J921" s="27" t="s">
        <v>6583</v>
      </c>
      <c r="K921" s="27" t="s">
        <v>6584</v>
      </c>
      <c r="L921" s="27" t="s">
        <v>5622</v>
      </c>
      <c r="M921" s="27" t="s">
        <v>6585</v>
      </c>
      <c r="N921" s="27" t="s">
        <v>8645</v>
      </c>
      <c r="O921" s="27" t="s">
        <v>6723</v>
      </c>
      <c r="P921" s="3">
        <v>41184</v>
      </c>
      <c r="Q921" s="27" t="s">
        <v>497</v>
      </c>
      <c r="R921" s="27" t="s">
        <v>11583</v>
      </c>
      <c r="S921" s="27" t="s">
        <v>11584</v>
      </c>
      <c r="T921" s="41" t="s">
        <v>4394</v>
      </c>
      <c r="U921" s="27" t="s">
        <v>497</v>
      </c>
      <c r="V921" s="3" t="s">
        <v>497</v>
      </c>
    </row>
    <row r="922" spans="1:22" ht="18" customHeight="1">
      <c r="A922" s="27">
        <v>4174</v>
      </c>
      <c r="B922" s="27">
        <v>4174</v>
      </c>
      <c r="C922" s="3">
        <v>41129</v>
      </c>
      <c r="D922" s="3">
        <v>41174</v>
      </c>
      <c r="E922" s="27" t="s">
        <v>1431</v>
      </c>
      <c r="F922" s="27" t="s">
        <v>1667</v>
      </c>
      <c r="G922" s="27" t="s">
        <v>5167</v>
      </c>
      <c r="H922" s="27" t="s">
        <v>8646</v>
      </c>
      <c r="I922" s="3">
        <v>41185</v>
      </c>
      <c r="J922" s="27" t="s">
        <v>6586</v>
      </c>
      <c r="K922" s="27" t="s">
        <v>6587</v>
      </c>
      <c r="L922" s="27" t="s">
        <v>6588</v>
      </c>
      <c r="M922" s="27" t="s">
        <v>6589</v>
      </c>
      <c r="N922" s="27" t="s">
        <v>8762</v>
      </c>
      <c r="O922" s="27" t="s">
        <v>4096</v>
      </c>
      <c r="P922" s="3">
        <v>41187</v>
      </c>
      <c r="Q922" s="27" t="s">
        <v>497</v>
      </c>
      <c r="R922" s="27" t="s">
        <v>11585</v>
      </c>
      <c r="S922" s="27" t="s">
        <v>11586</v>
      </c>
      <c r="T922" s="41" t="s">
        <v>4394</v>
      </c>
      <c r="U922" t="s">
        <v>3740</v>
      </c>
      <c r="V922" s="3" t="s">
        <v>497</v>
      </c>
    </row>
    <row r="923" spans="1:22" ht="18" customHeight="1">
      <c r="A923" s="27">
        <v>4169</v>
      </c>
      <c r="B923" s="27">
        <v>4169</v>
      </c>
      <c r="C923" s="3">
        <v>41129</v>
      </c>
      <c r="D923" s="3">
        <v>41174</v>
      </c>
      <c r="E923" s="27" t="s">
        <v>1431</v>
      </c>
      <c r="F923" s="27" t="s">
        <v>1667</v>
      </c>
      <c r="G923" s="27" t="s">
        <v>5167</v>
      </c>
      <c r="H923" s="27" t="s">
        <v>8647</v>
      </c>
      <c r="I923" s="3">
        <v>41184</v>
      </c>
      <c r="J923" s="27" t="s">
        <v>6649</v>
      </c>
      <c r="K923" s="27" t="s">
        <v>6650</v>
      </c>
      <c r="L923" s="27" t="s">
        <v>6651</v>
      </c>
      <c r="M923" s="27" t="s">
        <v>6652</v>
      </c>
      <c r="N923" s="27" t="s">
        <v>8914</v>
      </c>
      <c r="O923" s="27" t="s">
        <v>4096</v>
      </c>
      <c r="P923" s="3">
        <v>41193</v>
      </c>
      <c r="Q923" s="27" t="s">
        <v>497</v>
      </c>
      <c r="R923" s="27" t="s">
        <v>11587</v>
      </c>
      <c r="S923" s="27" t="s">
        <v>11588</v>
      </c>
      <c r="T923" s="41" t="s">
        <v>4394</v>
      </c>
      <c r="U923" t="s">
        <v>3740</v>
      </c>
      <c r="V923" s="3" t="s">
        <v>497</v>
      </c>
    </row>
    <row r="924" spans="1:22" ht="18" customHeight="1">
      <c r="A924" s="27">
        <v>4150</v>
      </c>
      <c r="B924" s="27">
        <v>4150</v>
      </c>
      <c r="C924" s="3">
        <v>41129</v>
      </c>
      <c r="D924" s="3">
        <v>41174</v>
      </c>
      <c r="E924" s="27" t="s">
        <v>1431</v>
      </c>
      <c r="F924" s="27" t="s">
        <v>1432</v>
      </c>
      <c r="G924" s="27" t="s">
        <v>6653</v>
      </c>
      <c r="H924" s="27" t="s">
        <v>8648</v>
      </c>
      <c r="I924" s="3">
        <v>41162</v>
      </c>
      <c r="J924" s="27" t="s">
        <v>6654</v>
      </c>
      <c r="K924" s="27" t="s">
        <v>6655</v>
      </c>
      <c r="L924" s="27" t="s">
        <v>6656</v>
      </c>
      <c r="M924" s="27" t="s">
        <v>6657</v>
      </c>
      <c r="N924" s="27" t="s">
        <v>5700</v>
      </c>
      <c r="O924" s="27" t="s">
        <v>497</v>
      </c>
      <c r="P924" s="3">
        <v>41187</v>
      </c>
      <c r="Q924" s="27" t="s">
        <v>497</v>
      </c>
      <c r="R924" s="27" t="s">
        <v>11589</v>
      </c>
      <c r="S924" s="27" t="s">
        <v>11590</v>
      </c>
      <c r="T924" s="41" t="s">
        <v>4394</v>
      </c>
      <c r="U924" s="27" t="s">
        <v>497</v>
      </c>
      <c r="V924" s="3" t="s">
        <v>497</v>
      </c>
    </row>
    <row r="925" spans="1:22" ht="18" customHeight="1">
      <c r="A925" s="27">
        <v>4151</v>
      </c>
      <c r="B925" s="27">
        <v>4151</v>
      </c>
      <c r="C925" s="3">
        <v>41129</v>
      </c>
      <c r="D925" s="3">
        <v>41174</v>
      </c>
      <c r="E925" s="27" t="s">
        <v>1431</v>
      </c>
      <c r="F925" s="27" t="s">
        <v>1432</v>
      </c>
      <c r="G925" s="27" t="s">
        <v>6653</v>
      </c>
      <c r="H925" s="27" t="s">
        <v>8763</v>
      </c>
      <c r="I925" s="3">
        <v>41169</v>
      </c>
      <c r="J925" s="27" t="s">
        <v>6658</v>
      </c>
      <c r="K925" s="27" t="s">
        <v>6659</v>
      </c>
      <c r="L925" s="27" t="s">
        <v>6656</v>
      </c>
      <c r="M925" s="27" t="s">
        <v>6660</v>
      </c>
      <c r="N925" s="27" t="s">
        <v>8764</v>
      </c>
      <c r="O925" s="27" t="s">
        <v>7857</v>
      </c>
      <c r="P925" s="3">
        <v>41187</v>
      </c>
      <c r="Q925" s="27" t="s">
        <v>497</v>
      </c>
      <c r="R925" s="27" t="s">
        <v>11591</v>
      </c>
      <c r="S925" s="27" t="s">
        <v>11592</v>
      </c>
      <c r="T925" s="41" t="s">
        <v>4394</v>
      </c>
      <c r="U925" t="s">
        <v>15662</v>
      </c>
      <c r="V925" s="3" t="s">
        <v>497</v>
      </c>
    </row>
    <row r="926" spans="1:22" ht="18" customHeight="1">
      <c r="A926" s="27">
        <v>4152</v>
      </c>
      <c r="B926" s="27">
        <v>4152</v>
      </c>
      <c r="C926" s="3">
        <v>41129</v>
      </c>
      <c r="D926" s="3">
        <v>41174</v>
      </c>
      <c r="E926" s="27" t="s">
        <v>1431</v>
      </c>
      <c r="F926" s="27" t="s">
        <v>1432</v>
      </c>
      <c r="G926" s="27" t="s">
        <v>6653</v>
      </c>
      <c r="H926" s="27" t="s">
        <v>8071</v>
      </c>
      <c r="I926" s="3">
        <v>41173</v>
      </c>
      <c r="J926" s="27" t="s">
        <v>6661</v>
      </c>
      <c r="K926" s="27" t="s">
        <v>6662</v>
      </c>
      <c r="L926" s="27" t="s">
        <v>6656</v>
      </c>
      <c r="M926" s="27" t="s">
        <v>6663</v>
      </c>
      <c r="N926" s="27" t="s">
        <v>8166</v>
      </c>
      <c r="O926" s="27" t="s">
        <v>7857</v>
      </c>
      <c r="P926" s="3">
        <v>41177</v>
      </c>
      <c r="Q926" s="27" t="s">
        <v>497</v>
      </c>
      <c r="R926" s="27" t="s">
        <v>11389</v>
      </c>
      <c r="S926" s="27" t="s">
        <v>11593</v>
      </c>
      <c r="T926" s="41" t="s">
        <v>4394</v>
      </c>
      <c r="U926" s="27" t="s">
        <v>497</v>
      </c>
      <c r="V926" s="3" t="s">
        <v>497</v>
      </c>
    </row>
    <row r="927" spans="1:22" ht="18" customHeight="1">
      <c r="A927" s="27">
        <v>4153</v>
      </c>
      <c r="B927" s="27">
        <v>4153</v>
      </c>
      <c r="C927" s="3">
        <v>41129</v>
      </c>
      <c r="D927" s="3">
        <v>41174</v>
      </c>
      <c r="E927" s="27" t="s">
        <v>1431</v>
      </c>
      <c r="F927" s="27" t="s">
        <v>1432</v>
      </c>
      <c r="G927" s="27" t="s">
        <v>6354</v>
      </c>
      <c r="H927" s="27" t="s">
        <v>8072</v>
      </c>
      <c r="I927" s="3">
        <v>41169</v>
      </c>
      <c r="J927" s="27" t="s">
        <v>6664</v>
      </c>
      <c r="K927" s="27" t="s">
        <v>6665</v>
      </c>
      <c r="L927" s="27" t="s">
        <v>6357</v>
      </c>
      <c r="M927" s="27" t="s">
        <v>6666</v>
      </c>
      <c r="N927" s="27" t="s">
        <v>8073</v>
      </c>
      <c r="O927" s="27" t="s">
        <v>6071</v>
      </c>
      <c r="P927" s="3">
        <v>41172</v>
      </c>
      <c r="Q927" s="27" t="s">
        <v>497</v>
      </c>
      <c r="R927" s="27" t="s">
        <v>11594</v>
      </c>
      <c r="S927" s="27" t="s">
        <v>11595</v>
      </c>
      <c r="T927" s="41" t="s">
        <v>4394</v>
      </c>
      <c r="U927" t="s">
        <v>15542</v>
      </c>
      <c r="V927" s="3" t="s">
        <v>497</v>
      </c>
    </row>
    <row r="928" spans="1:22" ht="18" customHeight="1">
      <c r="A928" s="27">
        <v>4154</v>
      </c>
      <c r="B928" s="27">
        <v>4154</v>
      </c>
      <c r="C928" s="3">
        <v>41129</v>
      </c>
      <c r="D928" s="3">
        <v>41174</v>
      </c>
      <c r="E928" s="27" t="s">
        <v>1431</v>
      </c>
      <c r="F928" s="27" t="s">
        <v>1432</v>
      </c>
      <c r="G928" s="27" t="s">
        <v>6354</v>
      </c>
      <c r="H928" s="27" t="s">
        <v>8649</v>
      </c>
      <c r="I928" s="3">
        <v>41169</v>
      </c>
      <c r="J928" s="27" t="s">
        <v>6667</v>
      </c>
      <c r="K928" s="27" t="s">
        <v>6668</v>
      </c>
      <c r="L928" s="27" t="s">
        <v>6357</v>
      </c>
      <c r="M928" s="27" t="s">
        <v>6666</v>
      </c>
      <c r="N928" s="27" t="s">
        <v>8650</v>
      </c>
      <c r="O928" s="27" t="s">
        <v>7673</v>
      </c>
      <c r="P928" s="3">
        <v>41185</v>
      </c>
      <c r="Q928" s="27" t="s">
        <v>497</v>
      </c>
      <c r="R928" s="27" t="s">
        <v>11596</v>
      </c>
      <c r="S928" s="27" t="s">
        <v>11597</v>
      </c>
      <c r="T928" s="41" t="s">
        <v>4394</v>
      </c>
      <c r="U928" s="27" t="s">
        <v>497</v>
      </c>
      <c r="V928" s="3" t="s">
        <v>497</v>
      </c>
    </row>
    <row r="929" spans="1:22" ht="18" customHeight="1">
      <c r="A929" s="27">
        <v>4155</v>
      </c>
      <c r="B929" s="27">
        <v>4155</v>
      </c>
      <c r="C929" s="3">
        <v>41129</v>
      </c>
      <c r="D929" s="3">
        <v>41174</v>
      </c>
      <c r="E929" s="27" t="s">
        <v>1431</v>
      </c>
      <c r="F929" s="27" t="s">
        <v>1432</v>
      </c>
      <c r="G929" s="27" t="s">
        <v>6354</v>
      </c>
      <c r="H929" s="27" t="s">
        <v>8074</v>
      </c>
      <c r="I929" s="3">
        <v>41169</v>
      </c>
      <c r="J929" s="27" t="s">
        <v>6669</v>
      </c>
      <c r="K929" s="27" t="s">
        <v>6670</v>
      </c>
      <c r="L929" s="27" t="s">
        <v>6357</v>
      </c>
      <c r="M929" s="27" t="s">
        <v>6666</v>
      </c>
      <c r="N929" s="27" t="s">
        <v>8075</v>
      </c>
      <c r="O929" s="27" t="s">
        <v>6071</v>
      </c>
      <c r="P929" s="3">
        <v>41173</v>
      </c>
      <c r="Q929" s="27" t="s">
        <v>497</v>
      </c>
      <c r="R929" s="27" t="s">
        <v>11598</v>
      </c>
      <c r="S929" s="27" t="s">
        <v>11599</v>
      </c>
      <c r="T929" s="41" t="s">
        <v>4394</v>
      </c>
      <c r="U929" t="s">
        <v>15458</v>
      </c>
      <c r="V929" s="3" t="s">
        <v>497</v>
      </c>
    </row>
    <row r="930" spans="1:22" ht="18" customHeight="1">
      <c r="A930" s="27">
        <v>4159</v>
      </c>
      <c r="B930" s="27">
        <v>4159</v>
      </c>
      <c r="C930" s="3">
        <v>41129</v>
      </c>
      <c r="D930" s="3">
        <v>41174</v>
      </c>
      <c r="E930" s="27" t="s">
        <v>1431</v>
      </c>
      <c r="F930" s="27" t="s">
        <v>1432</v>
      </c>
      <c r="G930" s="27" t="s">
        <v>1951</v>
      </c>
      <c r="H930" s="27" t="s">
        <v>8651</v>
      </c>
      <c r="I930" s="3">
        <v>41184</v>
      </c>
      <c r="J930" s="27" t="s">
        <v>6671</v>
      </c>
      <c r="K930" s="27" t="s">
        <v>6672</v>
      </c>
      <c r="L930" s="27" t="s">
        <v>4784</v>
      </c>
      <c r="M930" s="27" t="s">
        <v>6673</v>
      </c>
      <c r="N930" s="27" t="s">
        <v>8782</v>
      </c>
      <c r="O930" s="27" t="s">
        <v>8472</v>
      </c>
      <c r="P930" s="3">
        <v>41191</v>
      </c>
      <c r="Q930" s="27" t="s">
        <v>497</v>
      </c>
      <c r="R930" s="27" t="s">
        <v>11600</v>
      </c>
      <c r="S930" s="27" t="s">
        <v>11601</v>
      </c>
      <c r="T930" s="41" t="s">
        <v>4394</v>
      </c>
      <c r="U930" t="s">
        <v>15460</v>
      </c>
      <c r="V930" s="3" t="s">
        <v>497</v>
      </c>
    </row>
    <row r="931" spans="1:22" ht="18" customHeight="1">
      <c r="A931" s="27">
        <v>4160</v>
      </c>
      <c r="B931" s="27">
        <v>4160</v>
      </c>
      <c r="C931" s="3">
        <v>41129</v>
      </c>
      <c r="D931" s="3">
        <v>41174</v>
      </c>
      <c r="E931" s="27" t="s">
        <v>1431</v>
      </c>
      <c r="F931" s="27" t="s">
        <v>1432</v>
      </c>
      <c r="G931" s="27" t="s">
        <v>1951</v>
      </c>
      <c r="H931" s="27" t="s">
        <v>8652</v>
      </c>
      <c r="I931" s="3">
        <v>41185</v>
      </c>
      <c r="J931" s="27" t="s">
        <v>6674</v>
      </c>
      <c r="K931" s="27" t="s">
        <v>6675</v>
      </c>
      <c r="L931" s="27" t="s">
        <v>4784</v>
      </c>
      <c r="M931" s="27" t="s">
        <v>6676</v>
      </c>
      <c r="N931" s="27" t="s">
        <v>8765</v>
      </c>
      <c r="O931" s="27" t="s">
        <v>8472</v>
      </c>
      <c r="P931" s="3">
        <v>41187</v>
      </c>
      <c r="Q931" s="27" t="s">
        <v>497</v>
      </c>
      <c r="R931" s="27" t="s">
        <v>11602</v>
      </c>
      <c r="S931" s="27" t="s">
        <v>11603</v>
      </c>
      <c r="T931" s="41" t="s">
        <v>4394</v>
      </c>
      <c r="U931" s="27" t="s">
        <v>497</v>
      </c>
      <c r="V931" s="3" t="s">
        <v>497</v>
      </c>
    </row>
    <row r="932" spans="1:22" ht="18" customHeight="1">
      <c r="A932" s="27">
        <v>4161</v>
      </c>
      <c r="B932" s="27">
        <v>4161</v>
      </c>
      <c r="C932" s="3">
        <v>41129</v>
      </c>
      <c r="D932" s="3">
        <v>41174</v>
      </c>
      <c r="E932" s="27" t="s">
        <v>1431</v>
      </c>
      <c r="F932" s="27" t="s">
        <v>1432</v>
      </c>
      <c r="G932" s="27" t="s">
        <v>1951</v>
      </c>
      <c r="H932" s="27" t="s">
        <v>8766</v>
      </c>
      <c r="I932" s="3">
        <v>41187</v>
      </c>
      <c r="J932" s="27" t="s">
        <v>6677</v>
      </c>
      <c r="K932" s="27" t="s">
        <v>6678</v>
      </c>
      <c r="L932" s="27" t="s">
        <v>4784</v>
      </c>
      <c r="M932" s="27" t="s">
        <v>6679</v>
      </c>
      <c r="N932" s="27" t="s">
        <v>8915</v>
      </c>
      <c r="O932" s="27" t="s">
        <v>8472</v>
      </c>
      <c r="P932" s="3">
        <v>41197</v>
      </c>
      <c r="Q932" s="27" t="s">
        <v>497</v>
      </c>
      <c r="R932" s="27" t="s">
        <v>11604</v>
      </c>
      <c r="S932" s="27" t="s">
        <v>11605</v>
      </c>
      <c r="T932" s="41" t="s">
        <v>4394</v>
      </c>
      <c r="U932" t="s">
        <v>15460</v>
      </c>
      <c r="V932" s="3" t="s">
        <v>497</v>
      </c>
    </row>
    <row r="933" spans="1:22" ht="18" customHeight="1">
      <c r="A933" s="27">
        <v>4162</v>
      </c>
      <c r="B933" s="27">
        <v>4162</v>
      </c>
      <c r="C933" s="3">
        <v>41129</v>
      </c>
      <c r="D933" s="3">
        <v>41174</v>
      </c>
      <c r="E933" s="27" t="s">
        <v>1431</v>
      </c>
      <c r="F933" s="27" t="s">
        <v>1432</v>
      </c>
      <c r="G933" s="27" t="s">
        <v>1951</v>
      </c>
      <c r="H933" s="27" t="s">
        <v>8653</v>
      </c>
      <c r="I933" s="3">
        <v>41197</v>
      </c>
      <c r="J933" s="27" t="s">
        <v>6680</v>
      </c>
      <c r="K933" s="27" t="s">
        <v>6681</v>
      </c>
      <c r="L933" s="27" t="s">
        <v>4784</v>
      </c>
      <c r="M933" s="27" t="s">
        <v>6682</v>
      </c>
      <c r="N933" s="27" t="s">
        <v>8767</v>
      </c>
      <c r="O933" s="27" t="s">
        <v>8472</v>
      </c>
      <c r="P933" s="3">
        <v>41187</v>
      </c>
      <c r="Q933" s="27" t="s">
        <v>497</v>
      </c>
      <c r="R933" s="27" t="s">
        <v>11606</v>
      </c>
      <c r="S933" s="27" t="s">
        <v>11607</v>
      </c>
      <c r="T933" s="41" t="s">
        <v>4394</v>
      </c>
      <c r="U933" s="27" t="s">
        <v>497</v>
      </c>
      <c r="V933" s="3" t="s">
        <v>497</v>
      </c>
    </row>
    <row r="934" spans="1:22" ht="18" customHeight="1">
      <c r="A934" s="27">
        <v>4212</v>
      </c>
      <c r="B934" s="27">
        <v>4212</v>
      </c>
      <c r="C934" s="3">
        <v>41141</v>
      </c>
      <c r="D934" s="3">
        <v>41186</v>
      </c>
      <c r="E934" s="27" t="s">
        <v>1431</v>
      </c>
      <c r="F934" s="27" t="s">
        <v>1432</v>
      </c>
      <c r="G934" s="27" t="s">
        <v>5175</v>
      </c>
      <c r="H934" s="27" t="s">
        <v>8076</v>
      </c>
      <c r="I934" s="3">
        <v>41173</v>
      </c>
      <c r="J934" s="27" t="s">
        <v>6770</v>
      </c>
      <c r="K934" s="27" t="s">
        <v>6771</v>
      </c>
      <c r="L934" s="27" t="s">
        <v>5623</v>
      </c>
      <c r="M934" s="27" t="s">
        <v>6772</v>
      </c>
      <c r="N934" s="27" t="s">
        <v>8167</v>
      </c>
      <c r="O934" s="27" t="s">
        <v>6234</v>
      </c>
      <c r="P934" s="3">
        <v>41176</v>
      </c>
      <c r="Q934" s="27" t="s">
        <v>497</v>
      </c>
      <c r="R934" s="27" t="s">
        <v>11608</v>
      </c>
      <c r="S934" s="27" t="s">
        <v>11609</v>
      </c>
      <c r="T934" s="41" t="s">
        <v>4394</v>
      </c>
      <c r="U934" t="s">
        <v>15523</v>
      </c>
      <c r="V934" s="3" t="s">
        <v>497</v>
      </c>
    </row>
    <row r="935" spans="1:22" ht="18" customHeight="1">
      <c r="A935" s="27">
        <v>4211</v>
      </c>
      <c r="B935" s="27">
        <v>4211</v>
      </c>
      <c r="C935" s="3">
        <v>41141</v>
      </c>
      <c r="D935" s="3">
        <v>41186</v>
      </c>
      <c r="E935" s="27" t="s">
        <v>1431</v>
      </c>
      <c r="F935" s="27" t="s">
        <v>1432</v>
      </c>
      <c r="G935" s="27" t="s">
        <v>5175</v>
      </c>
      <c r="H935" s="27" t="s">
        <v>14136</v>
      </c>
      <c r="I935" s="3">
        <v>41276</v>
      </c>
      <c r="J935" s="27" t="s">
        <v>6773</v>
      </c>
      <c r="K935" s="27" t="s">
        <v>6774</v>
      </c>
      <c r="L935" s="27" t="s">
        <v>5623</v>
      </c>
      <c r="M935" s="27" t="s">
        <v>6775</v>
      </c>
      <c r="N935" s="27" t="s">
        <v>14137</v>
      </c>
      <c r="O935" s="27" t="s">
        <v>12446</v>
      </c>
      <c r="P935" s="3">
        <v>41278</v>
      </c>
      <c r="Q935" s="27" t="s">
        <v>497</v>
      </c>
      <c r="R935" s="27" t="s">
        <v>14138</v>
      </c>
      <c r="S935" s="27" t="s">
        <v>11610</v>
      </c>
      <c r="T935" s="41" t="s">
        <v>4394</v>
      </c>
      <c r="U935" s="41" t="s">
        <v>15492</v>
      </c>
      <c r="V935" s="3" t="s">
        <v>497</v>
      </c>
    </row>
    <row r="936" spans="1:22" ht="18" customHeight="1">
      <c r="A936" s="27">
        <v>4210</v>
      </c>
      <c r="B936" s="27">
        <v>4210</v>
      </c>
      <c r="C936" s="3">
        <v>41141</v>
      </c>
      <c r="D936" s="3">
        <v>41186</v>
      </c>
      <c r="E936" s="27" t="s">
        <v>1431</v>
      </c>
      <c r="F936" s="27" t="s">
        <v>1432</v>
      </c>
      <c r="G936" s="27" t="s">
        <v>5175</v>
      </c>
      <c r="H936" s="27" t="s">
        <v>14139</v>
      </c>
      <c r="I936" s="3">
        <v>41276</v>
      </c>
      <c r="J936" s="27" t="s">
        <v>6776</v>
      </c>
      <c r="K936" s="27" t="s">
        <v>13299</v>
      </c>
      <c r="L936" s="27" t="s">
        <v>5623</v>
      </c>
      <c r="M936" s="27" t="s">
        <v>6777</v>
      </c>
      <c r="N936" s="27" t="s">
        <v>14158</v>
      </c>
      <c r="O936" s="27" t="s">
        <v>12446</v>
      </c>
      <c r="P936" s="3">
        <v>41281</v>
      </c>
      <c r="Q936" s="27" t="s">
        <v>497</v>
      </c>
      <c r="R936" s="27" t="s">
        <v>14140</v>
      </c>
      <c r="S936" s="27" t="s">
        <v>11611</v>
      </c>
      <c r="T936" s="41" t="s">
        <v>4394</v>
      </c>
      <c r="U936" s="41" t="s">
        <v>15523</v>
      </c>
      <c r="V936" s="3" t="s">
        <v>497</v>
      </c>
    </row>
    <row r="937" spans="1:22" ht="18" customHeight="1">
      <c r="A937" s="27">
        <v>4209</v>
      </c>
      <c r="B937" s="27">
        <v>4209</v>
      </c>
      <c r="C937" s="3">
        <v>41141</v>
      </c>
      <c r="D937" s="3">
        <v>41186</v>
      </c>
      <c r="E937" s="27" t="s">
        <v>1431</v>
      </c>
      <c r="F937" s="27" t="s">
        <v>1432</v>
      </c>
      <c r="G937" s="27" t="s">
        <v>5175</v>
      </c>
      <c r="H937" s="27" t="s">
        <v>8077</v>
      </c>
      <c r="I937" s="3">
        <v>41172</v>
      </c>
      <c r="J937" s="27" t="s">
        <v>6778</v>
      </c>
      <c r="K937" s="27" t="s">
        <v>6779</v>
      </c>
      <c r="L937" s="27" t="s">
        <v>5623</v>
      </c>
      <c r="M937" s="27" t="s">
        <v>6780</v>
      </c>
      <c r="N937" s="27" t="s">
        <v>14141</v>
      </c>
      <c r="O937" s="27" t="s">
        <v>12446</v>
      </c>
      <c r="P937" s="27">
        <v>41281</v>
      </c>
      <c r="Q937" s="27" t="s">
        <v>497</v>
      </c>
      <c r="R937" s="27" t="s">
        <v>11612</v>
      </c>
      <c r="S937" s="27" t="s">
        <v>11613</v>
      </c>
      <c r="T937" s="41" t="s">
        <v>15449</v>
      </c>
      <c r="U937" t="s">
        <v>15468</v>
      </c>
      <c r="V937" s="3" t="s">
        <v>497</v>
      </c>
    </row>
    <row r="938" spans="1:22" ht="18" customHeight="1">
      <c r="A938" s="27">
        <v>4208</v>
      </c>
      <c r="B938" s="27">
        <v>4208</v>
      </c>
      <c r="C938" s="3">
        <v>41141</v>
      </c>
      <c r="D938" s="3">
        <v>41186</v>
      </c>
      <c r="E938" s="27" t="s">
        <v>1431</v>
      </c>
      <c r="F938" s="27" t="s">
        <v>1432</v>
      </c>
      <c r="G938" s="27" t="s">
        <v>5175</v>
      </c>
      <c r="H938" s="27" t="s">
        <v>8078</v>
      </c>
      <c r="I938" s="3">
        <v>41172</v>
      </c>
      <c r="J938" s="27" t="s">
        <v>16110</v>
      </c>
      <c r="K938" s="27" t="s">
        <v>6781</v>
      </c>
      <c r="L938" s="27" t="s">
        <v>5623</v>
      </c>
      <c r="M938" s="27" t="s">
        <v>6782</v>
      </c>
      <c r="N938" s="27" t="s">
        <v>8079</v>
      </c>
      <c r="O938" s="27" t="s">
        <v>6194</v>
      </c>
      <c r="P938" s="3">
        <v>41173</v>
      </c>
      <c r="Q938" s="27" t="s">
        <v>497</v>
      </c>
      <c r="R938" s="27" t="s">
        <v>11614</v>
      </c>
      <c r="S938" s="27" t="s">
        <v>11615</v>
      </c>
      <c r="T938" s="41" t="s">
        <v>4394</v>
      </c>
      <c r="U938" s="27" t="s">
        <v>497</v>
      </c>
      <c r="V938" s="3" t="s">
        <v>497</v>
      </c>
    </row>
    <row r="939" spans="1:22" ht="18" customHeight="1">
      <c r="A939" s="27">
        <v>4207</v>
      </c>
      <c r="B939" s="27">
        <v>4207</v>
      </c>
      <c r="C939" s="3">
        <v>41141</v>
      </c>
      <c r="D939" s="3">
        <v>41141</v>
      </c>
      <c r="E939" s="27" t="s">
        <v>1431</v>
      </c>
      <c r="F939" s="27" t="s">
        <v>1432</v>
      </c>
      <c r="G939" s="27" t="s">
        <v>5175</v>
      </c>
      <c r="H939" s="27" t="s">
        <v>8080</v>
      </c>
      <c r="I939" s="3">
        <v>41172</v>
      </c>
      <c r="J939" s="27" t="s">
        <v>15841</v>
      </c>
      <c r="K939" s="27" t="s">
        <v>15842</v>
      </c>
      <c r="L939" s="27" t="s">
        <v>5623</v>
      </c>
      <c r="M939" s="27" t="s">
        <v>6783</v>
      </c>
      <c r="N939" s="27" t="s">
        <v>8081</v>
      </c>
      <c r="O939" s="27" t="s">
        <v>6234</v>
      </c>
      <c r="P939" s="3">
        <v>41173</v>
      </c>
      <c r="Q939" s="27" t="s">
        <v>497</v>
      </c>
      <c r="R939" s="27" t="s">
        <v>11616</v>
      </c>
      <c r="S939" s="27" t="s">
        <v>11617</v>
      </c>
      <c r="T939" s="41" t="s">
        <v>4394</v>
      </c>
      <c r="U939" t="s">
        <v>15523</v>
      </c>
      <c r="V939" s="3" t="s">
        <v>497</v>
      </c>
    </row>
    <row r="940" spans="1:22" ht="18" customHeight="1">
      <c r="A940" s="27">
        <v>4198</v>
      </c>
      <c r="B940" s="27">
        <v>4198</v>
      </c>
      <c r="C940" s="3">
        <v>41141</v>
      </c>
      <c r="D940" s="3">
        <v>41186</v>
      </c>
      <c r="E940" s="27" t="s">
        <v>1431</v>
      </c>
      <c r="F940" s="27" t="s">
        <v>1432</v>
      </c>
      <c r="G940" s="27" t="s">
        <v>166</v>
      </c>
      <c r="H940" s="27" t="s">
        <v>8027</v>
      </c>
      <c r="I940" s="3">
        <v>41166</v>
      </c>
      <c r="J940" s="27" t="s">
        <v>6784</v>
      </c>
      <c r="K940" s="27" t="s">
        <v>6785</v>
      </c>
      <c r="L940" s="27" t="s">
        <v>4598</v>
      </c>
      <c r="M940" s="27" t="s">
        <v>6786</v>
      </c>
      <c r="N940" s="27" t="s">
        <v>8028</v>
      </c>
      <c r="O940" s="27" t="s">
        <v>8041</v>
      </c>
      <c r="P940" s="3">
        <v>41171</v>
      </c>
      <c r="Q940" s="27" t="s">
        <v>497</v>
      </c>
      <c r="R940" s="27" t="s">
        <v>11618</v>
      </c>
      <c r="S940" s="27" t="s">
        <v>11619</v>
      </c>
      <c r="T940" s="41" t="s">
        <v>4394</v>
      </c>
      <c r="U940" t="s">
        <v>15637</v>
      </c>
      <c r="V940" s="3" t="s">
        <v>497</v>
      </c>
    </row>
    <row r="941" spans="1:22" ht="18" customHeight="1">
      <c r="A941" s="27">
        <v>4194</v>
      </c>
      <c r="B941" s="27">
        <v>4194</v>
      </c>
      <c r="C941" s="3">
        <v>41141</v>
      </c>
      <c r="D941" s="3">
        <v>41186</v>
      </c>
      <c r="E941" s="27" t="s">
        <v>1431</v>
      </c>
      <c r="F941" s="27" t="s">
        <v>1432</v>
      </c>
      <c r="G941" s="27" t="s">
        <v>166</v>
      </c>
      <c r="H941" s="27" t="s">
        <v>8082</v>
      </c>
      <c r="I941" s="3">
        <v>41166</v>
      </c>
      <c r="J941" s="27" t="s">
        <v>6787</v>
      </c>
      <c r="K941" s="27" t="s">
        <v>6788</v>
      </c>
      <c r="L941" s="27" t="s">
        <v>4598</v>
      </c>
      <c r="M941" s="27" t="s">
        <v>6789</v>
      </c>
      <c r="N941" s="27" t="s">
        <v>8083</v>
      </c>
      <c r="O941" s="27" t="s">
        <v>8041</v>
      </c>
      <c r="P941" s="3">
        <v>41173</v>
      </c>
      <c r="Q941" s="27" t="s">
        <v>497</v>
      </c>
      <c r="R941" s="27" t="s">
        <v>11620</v>
      </c>
      <c r="S941" s="27" t="s">
        <v>11621</v>
      </c>
      <c r="T941" s="41" t="s">
        <v>4394</v>
      </c>
      <c r="U941" t="s">
        <v>15628</v>
      </c>
      <c r="V941" s="3" t="s">
        <v>497</v>
      </c>
    </row>
    <row r="942" spans="1:22" ht="18" customHeight="1">
      <c r="A942" s="27">
        <v>4197</v>
      </c>
      <c r="B942" s="27">
        <v>4197</v>
      </c>
      <c r="C942" s="3">
        <v>41141</v>
      </c>
      <c r="D942" s="3">
        <v>41186</v>
      </c>
      <c r="E942" s="27" t="s">
        <v>1431</v>
      </c>
      <c r="F942" s="27" t="s">
        <v>1432</v>
      </c>
      <c r="G942" s="27" t="s">
        <v>166</v>
      </c>
      <c r="H942" s="27" t="s">
        <v>7899</v>
      </c>
      <c r="I942" s="3">
        <v>41166</v>
      </c>
      <c r="J942" s="27" t="s">
        <v>6790</v>
      </c>
      <c r="K942" s="27" t="s">
        <v>6791</v>
      </c>
      <c r="L942" s="27" t="s">
        <v>4598</v>
      </c>
      <c r="M942" s="27" t="s">
        <v>6792</v>
      </c>
      <c r="N942" s="27" t="s">
        <v>8084</v>
      </c>
      <c r="O942" s="27" t="s">
        <v>8041</v>
      </c>
      <c r="P942" s="3">
        <v>41172</v>
      </c>
      <c r="Q942" s="27" t="s">
        <v>497</v>
      </c>
      <c r="R942" s="27" t="s">
        <v>11622</v>
      </c>
      <c r="S942" s="27" t="s">
        <v>11623</v>
      </c>
      <c r="T942" s="41" t="s">
        <v>4394</v>
      </c>
      <c r="U942" t="s">
        <v>15628</v>
      </c>
      <c r="V942" s="3" t="s">
        <v>497</v>
      </c>
    </row>
    <row r="943" spans="1:22" ht="18" customHeight="1">
      <c r="A943" s="27">
        <v>4195</v>
      </c>
      <c r="B943" s="27">
        <v>4195</v>
      </c>
      <c r="C943" s="3">
        <v>41141</v>
      </c>
      <c r="D943" s="3">
        <v>41186</v>
      </c>
      <c r="E943" s="27" t="s">
        <v>1431</v>
      </c>
      <c r="F943" s="27" t="s">
        <v>1432</v>
      </c>
      <c r="G943" s="27" t="s">
        <v>166</v>
      </c>
      <c r="H943" s="27" t="s">
        <v>8085</v>
      </c>
      <c r="I943" s="3">
        <v>41166</v>
      </c>
      <c r="J943" s="27" t="s">
        <v>6793</v>
      </c>
      <c r="K943" s="27" t="s">
        <v>15663</v>
      </c>
      <c r="L943" s="27" t="s">
        <v>4598</v>
      </c>
      <c r="M943" s="27" t="s">
        <v>6794</v>
      </c>
      <c r="N943" s="27" t="s">
        <v>8086</v>
      </c>
      <c r="O943" s="27" t="s">
        <v>8041</v>
      </c>
      <c r="P943" s="3">
        <v>41173</v>
      </c>
      <c r="Q943" s="27" t="s">
        <v>497</v>
      </c>
      <c r="R943" s="27" t="s">
        <v>11624</v>
      </c>
      <c r="S943" s="27" t="s">
        <v>11625</v>
      </c>
      <c r="T943" s="41" t="s">
        <v>4394</v>
      </c>
      <c r="U943" t="s">
        <v>15472</v>
      </c>
      <c r="V943" s="3" t="s">
        <v>497</v>
      </c>
    </row>
    <row r="944" spans="1:22" ht="18" customHeight="1">
      <c r="A944" s="27">
        <v>4196</v>
      </c>
      <c r="B944" s="27">
        <v>4196</v>
      </c>
      <c r="C944" s="3">
        <v>41141</v>
      </c>
      <c r="D944" s="3">
        <v>41186</v>
      </c>
      <c r="E944" s="27" t="s">
        <v>1431</v>
      </c>
      <c r="F944" s="27" t="s">
        <v>1432</v>
      </c>
      <c r="G944" s="27" t="s">
        <v>166</v>
      </c>
      <c r="H944" s="27" t="s">
        <v>8029</v>
      </c>
      <c r="I944" s="3">
        <v>41166</v>
      </c>
      <c r="J944" s="27" t="s">
        <v>6795</v>
      </c>
      <c r="K944" s="27" t="s">
        <v>6796</v>
      </c>
      <c r="L944" s="27" t="s">
        <v>4598</v>
      </c>
      <c r="M944" s="27" t="s">
        <v>6797</v>
      </c>
      <c r="N944" s="27" t="s">
        <v>8087</v>
      </c>
      <c r="O944" s="27" t="s">
        <v>8041</v>
      </c>
      <c r="P944" s="3">
        <v>41173</v>
      </c>
      <c r="Q944" s="27" t="s">
        <v>497</v>
      </c>
      <c r="R944" s="27" t="s">
        <v>11626</v>
      </c>
      <c r="S944" s="27" t="s">
        <v>11627</v>
      </c>
      <c r="T944" s="41" t="s">
        <v>4394</v>
      </c>
      <c r="U944" t="s">
        <v>15460</v>
      </c>
      <c r="V944" s="3" t="s">
        <v>497</v>
      </c>
    </row>
    <row r="945" spans="1:22" ht="18" customHeight="1">
      <c r="A945" s="27">
        <v>4190</v>
      </c>
      <c r="B945" s="27">
        <v>4190</v>
      </c>
      <c r="C945" s="3">
        <v>41138</v>
      </c>
      <c r="D945" s="3">
        <v>41183</v>
      </c>
      <c r="E945" s="27" t="s">
        <v>1431</v>
      </c>
      <c r="F945" s="27" t="s">
        <v>1432</v>
      </c>
      <c r="G945" s="27" t="s">
        <v>6798</v>
      </c>
      <c r="H945" s="27" t="s">
        <v>9061</v>
      </c>
      <c r="I945" s="3">
        <v>41200</v>
      </c>
      <c r="J945" s="27" t="s">
        <v>6799</v>
      </c>
      <c r="K945" s="27" t="s">
        <v>6800</v>
      </c>
      <c r="L945" s="27" t="s">
        <v>6801</v>
      </c>
      <c r="M945" s="27" t="s">
        <v>6802</v>
      </c>
      <c r="N945" s="27" t="s">
        <v>9062</v>
      </c>
      <c r="O945" s="27" t="s">
        <v>8472</v>
      </c>
      <c r="P945" s="3">
        <v>41200</v>
      </c>
      <c r="Q945" s="27" t="s">
        <v>497</v>
      </c>
      <c r="R945" s="27" t="s">
        <v>11628</v>
      </c>
      <c r="S945" s="27" t="s">
        <v>11629</v>
      </c>
      <c r="T945" s="41" t="s">
        <v>4394</v>
      </c>
      <c r="U945" s="27" t="s">
        <v>497</v>
      </c>
      <c r="V945" s="3" t="s">
        <v>497</v>
      </c>
    </row>
    <row r="946" spans="1:22" ht="18" customHeight="1">
      <c r="A946" s="27">
        <v>4189</v>
      </c>
      <c r="B946" s="27">
        <v>4189</v>
      </c>
      <c r="C946" s="3">
        <v>41138</v>
      </c>
      <c r="D946" s="3">
        <v>41183</v>
      </c>
      <c r="E946" s="27" t="s">
        <v>1431</v>
      </c>
      <c r="F946" s="27" t="s">
        <v>1432</v>
      </c>
      <c r="G946" s="27" t="s">
        <v>6798</v>
      </c>
      <c r="H946" s="27" t="s">
        <v>9063</v>
      </c>
      <c r="I946" s="3">
        <v>41197</v>
      </c>
      <c r="J946" s="27" t="s">
        <v>6803</v>
      </c>
      <c r="K946" s="27" t="s">
        <v>6804</v>
      </c>
      <c r="L946" s="27" t="s">
        <v>6801</v>
      </c>
      <c r="M946" s="27" t="s">
        <v>6805</v>
      </c>
      <c r="N946" s="27" t="s">
        <v>9064</v>
      </c>
      <c r="O946" s="27" t="s">
        <v>8472</v>
      </c>
      <c r="P946" s="3">
        <v>41201</v>
      </c>
      <c r="Q946" s="27" t="s">
        <v>497</v>
      </c>
      <c r="R946" s="27" t="s">
        <v>11630</v>
      </c>
      <c r="S946" s="27" t="s">
        <v>11631</v>
      </c>
      <c r="T946" s="41" t="s">
        <v>4394</v>
      </c>
      <c r="U946" s="27" t="s">
        <v>497</v>
      </c>
      <c r="V946" s="3" t="s">
        <v>497</v>
      </c>
    </row>
    <row r="947" spans="1:22" ht="18" customHeight="1">
      <c r="A947" s="27">
        <v>4188</v>
      </c>
      <c r="B947" s="27">
        <v>4188</v>
      </c>
      <c r="C947" s="3">
        <v>41138</v>
      </c>
      <c r="D947" s="3">
        <v>41183</v>
      </c>
      <c r="E947" s="27" t="s">
        <v>1431</v>
      </c>
      <c r="F947" s="27" t="s">
        <v>1432</v>
      </c>
      <c r="G947" s="27" t="s">
        <v>6798</v>
      </c>
      <c r="H947" s="27" t="s">
        <v>11632</v>
      </c>
      <c r="I947" s="3">
        <v>41198</v>
      </c>
      <c r="J947" s="27" t="s">
        <v>6806</v>
      </c>
      <c r="K947" s="27" t="s">
        <v>15843</v>
      </c>
      <c r="L947" s="27" t="s">
        <v>6801</v>
      </c>
      <c r="M947" s="27" t="s">
        <v>6802</v>
      </c>
      <c r="N947" s="27" t="s">
        <v>8985</v>
      </c>
      <c r="O947" s="27" t="s">
        <v>8472</v>
      </c>
      <c r="P947" s="3">
        <v>41198</v>
      </c>
      <c r="Q947" s="27" t="s">
        <v>497</v>
      </c>
      <c r="R947" s="27" t="s">
        <v>11633</v>
      </c>
      <c r="S947" s="27" t="s">
        <v>11634</v>
      </c>
      <c r="T947" s="41" t="s">
        <v>4394</v>
      </c>
      <c r="U947" t="s">
        <v>15628</v>
      </c>
      <c r="V947" s="3" t="s">
        <v>497</v>
      </c>
    </row>
    <row r="948" spans="1:22" ht="18" customHeight="1">
      <c r="A948" s="27">
        <v>4187</v>
      </c>
      <c r="B948" s="27">
        <v>4187</v>
      </c>
      <c r="C948" s="3">
        <v>41138</v>
      </c>
      <c r="D948" s="3">
        <v>41183</v>
      </c>
      <c r="E948" s="27" t="s">
        <v>1431</v>
      </c>
      <c r="F948" s="27" t="s">
        <v>1432</v>
      </c>
      <c r="G948" s="27" t="s">
        <v>6798</v>
      </c>
      <c r="H948" s="27" t="s">
        <v>9065</v>
      </c>
      <c r="I948" s="3">
        <v>41200</v>
      </c>
      <c r="J948" s="27" t="s">
        <v>6807</v>
      </c>
      <c r="K948" s="27" t="s">
        <v>15844</v>
      </c>
      <c r="L948" s="27" t="s">
        <v>6801</v>
      </c>
      <c r="M948" s="27" t="s">
        <v>6802</v>
      </c>
      <c r="N948" s="27" t="s">
        <v>9066</v>
      </c>
      <c r="O948" s="27" t="s">
        <v>8472</v>
      </c>
      <c r="P948" s="3">
        <v>41204</v>
      </c>
      <c r="Q948" s="27" t="s">
        <v>497</v>
      </c>
      <c r="R948" s="27" t="s">
        <v>11635</v>
      </c>
      <c r="S948" s="27" t="s">
        <v>11636</v>
      </c>
      <c r="T948" s="41" t="s">
        <v>4394</v>
      </c>
      <c r="U948" t="s">
        <v>15642</v>
      </c>
      <c r="V948" s="3" t="s">
        <v>497</v>
      </c>
    </row>
    <row r="949" spans="1:22" ht="18" customHeight="1">
      <c r="A949" s="27">
        <v>4186</v>
      </c>
      <c r="B949" s="27">
        <v>4186</v>
      </c>
      <c r="C949" s="3">
        <v>41138</v>
      </c>
      <c r="D949" s="3">
        <v>41183</v>
      </c>
      <c r="E949" s="27" t="s">
        <v>1431</v>
      </c>
      <c r="F949" s="27" t="s">
        <v>1432</v>
      </c>
      <c r="G949" s="27" t="s">
        <v>6798</v>
      </c>
      <c r="H949" s="27" t="s">
        <v>8998</v>
      </c>
      <c r="I949" s="3">
        <v>41198</v>
      </c>
      <c r="J949" s="27" t="s">
        <v>6808</v>
      </c>
      <c r="K949" s="27" t="s">
        <v>6809</v>
      </c>
      <c r="L949" s="27" t="s">
        <v>6801</v>
      </c>
      <c r="M949" s="27" t="s">
        <v>6802</v>
      </c>
      <c r="N949" s="27" t="s">
        <v>9067</v>
      </c>
      <c r="O949" s="27" t="s">
        <v>8472</v>
      </c>
      <c r="P949" s="3">
        <v>41199</v>
      </c>
      <c r="Q949" s="27" t="s">
        <v>497</v>
      </c>
      <c r="R949" s="27" t="s">
        <v>11637</v>
      </c>
      <c r="S949" s="27" t="s">
        <v>11638</v>
      </c>
      <c r="T949" s="41" t="s">
        <v>4394</v>
      </c>
      <c r="U949" t="s">
        <v>15628</v>
      </c>
      <c r="V949" s="3" t="s">
        <v>497</v>
      </c>
    </row>
    <row r="950" spans="1:22" ht="18" customHeight="1">
      <c r="A950" s="27">
        <v>4185</v>
      </c>
      <c r="B950" s="27">
        <v>4185</v>
      </c>
      <c r="C950" s="3">
        <v>41138</v>
      </c>
      <c r="D950" s="3">
        <v>41183</v>
      </c>
      <c r="E950" s="27" t="s">
        <v>1431</v>
      </c>
      <c r="F950" s="27" t="s">
        <v>1432</v>
      </c>
      <c r="G950" s="27" t="s">
        <v>7580</v>
      </c>
      <c r="H950" s="27" t="s">
        <v>15352</v>
      </c>
      <c r="I950" s="3">
        <v>41162</v>
      </c>
      <c r="J950" s="27" t="s">
        <v>6810</v>
      </c>
      <c r="K950" s="27" t="s">
        <v>6811</v>
      </c>
      <c r="L950" s="27" t="s">
        <v>6812</v>
      </c>
      <c r="M950" s="27" t="s">
        <v>6813</v>
      </c>
      <c r="N950" s="27" t="s">
        <v>15353</v>
      </c>
      <c r="O950" s="27" t="s">
        <v>5316</v>
      </c>
      <c r="P950" s="27">
        <v>41309</v>
      </c>
      <c r="Q950" s="27" t="s">
        <v>497</v>
      </c>
      <c r="R950" s="27" t="s">
        <v>15354</v>
      </c>
      <c r="S950" s="27" t="s">
        <v>11639</v>
      </c>
      <c r="T950" s="41" t="s">
        <v>15449</v>
      </c>
      <c r="U950" s="41" t="s">
        <v>15660</v>
      </c>
      <c r="V950" s="3" t="s">
        <v>497</v>
      </c>
    </row>
    <row r="951" spans="1:22" ht="18" customHeight="1">
      <c r="A951" s="27">
        <v>4184</v>
      </c>
      <c r="B951" s="27">
        <v>4184</v>
      </c>
      <c r="C951" s="3">
        <v>41138</v>
      </c>
      <c r="D951" s="3">
        <v>41183</v>
      </c>
      <c r="E951" s="27" t="s">
        <v>1431</v>
      </c>
      <c r="F951" s="27" t="s">
        <v>1432</v>
      </c>
      <c r="G951" s="27" t="s">
        <v>6814</v>
      </c>
      <c r="H951" s="27" t="s">
        <v>9829</v>
      </c>
      <c r="I951" s="3">
        <v>41233</v>
      </c>
      <c r="J951" s="27" t="s">
        <v>6815</v>
      </c>
      <c r="K951" s="27" t="s">
        <v>6816</v>
      </c>
      <c r="L951" s="27" t="s">
        <v>6817</v>
      </c>
      <c r="M951" s="27" t="s">
        <v>6818</v>
      </c>
      <c r="N951" s="27" t="s">
        <v>9830</v>
      </c>
      <c r="O951" s="27" t="s">
        <v>6688</v>
      </c>
      <c r="P951" s="3">
        <v>41234</v>
      </c>
      <c r="Q951" s="27" t="s">
        <v>497</v>
      </c>
      <c r="R951" s="27" t="s">
        <v>11640</v>
      </c>
      <c r="S951" s="27" t="s">
        <v>11641</v>
      </c>
      <c r="T951" s="41" t="s">
        <v>4394</v>
      </c>
      <c r="U951" t="s">
        <v>15523</v>
      </c>
      <c r="V951" s="3" t="s">
        <v>497</v>
      </c>
    </row>
    <row r="952" spans="1:22" ht="18" customHeight="1">
      <c r="A952" s="27">
        <v>4183</v>
      </c>
      <c r="B952" s="27">
        <v>4183</v>
      </c>
      <c r="C952" s="3">
        <v>41138</v>
      </c>
      <c r="D952" s="3">
        <v>41183</v>
      </c>
      <c r="E952" s="27" t="s">
        <v>1431</v>
      </c>
      <c r="F952" s="27" t="s">
        <v>1432</v>
      </c>
      <c r="G952" s="27" t="s">
        <v>203</v>
      </c>
      <c r="H952" s="27" t="s">
        <v>14688</v>
      </c>
      <c r="I952" s="27">
        <v>41284</v>
      </c>
      <c r="J952" s="27" t="s">
        <v>6819</v>
      </c>
      <c r="K952" s="27" t="s">
        <v>6820</v>
      </c>
      <c r="L952" s="27" t="s">
        <v>4617</v>
      </c>
      <c r="M952" s="27" t="s">
        <v>6821</v>
      </c>
      <c r="N952" s="27" t="s">
        <v>14689</v>
      </c>
      <c r="O952" s="27" t="s">
        <v>13666</v>
      </c>
      <c r="P952" s="27">
        <v>41285</v>
      </c>
      <c r="Q952" s="27" t="s">
        <v>497</v>
      </c>
      <c r="R952" s="27" t="s">
        <v>14690</v>
      </c>
      <c r="S952" s="27" t="s">
        <v>11642</v>
      </c>
      <c r="T952" s="41" t="s">
        <v>15449</v>
      </c>
      <c r="U952" s="41" t="s">
        <v>15541</v>
      </c>
      <c r="V952" s="3" t="s">
        <v>497</v>
      </c>
    </row>
    <row r="953" spans="1:22" ht="18" customHeight="1">
      <c r="A953" s="27">
        <v>4182</v>
      </c>
      <c r="B953" s="27">
        <v>4182</v>
      </c>
      <c r="C953" s="3">
        <v>41138</v>
      </c>
      <c r="D953" s="3">
        <v>41183</v>
      </c>
      <c r="E953" s="27" t="s">
        <v>1431</v>
      </c>
      <c r="F953" s="27" t="s">
        <v>1432</v>
      </c>
      <c r="G953" s="27" t="s">
        <v>203</v>
      </c>
      <c r="H953" s="27" t="s">
        <v>14191</v>
      </c>
      <c r="I953" s="27">
        <v>41284</v>
      </c>
      <c r="J953" s="27" t="s">
        <v>6822</v>
      </c>
      <c r="K953" s="27" t="s">
        <v>6823</v>
      </c>
      <c r="L953" s="27" t="s">
        <v>4617</v>
      </c>
      <c r="M953" s="27" t="s">
        <v>6821</v>
      </c>
      <c r="N953" s="27" t="s">
        <v>14234</v>
      </c>
      <c r="O953" s="27" t="s">
        <v>13666</v>
      </c>
      <c r="P953" s="27">
        <v>41284</v>
      </c>
      <c r="Q953" s="27" t="s">
        <v>497</v>
      </c>
      <c r="R953" s="27" t="s">
        <v>14192</v>
      </c>
      <c r="S953" s="27" t="s">
        <v>11643</v>
      </c>
      <c r="T953" s="41" t="s">
        <v>15449</v>
      </c>
      <c r="U953" s="41" t="s">
        <v>15541</v>
      </c>
      <c r="V953" s="3" t="s">
        <v>497</v>
      </c>
    </row>
    <row r="954" spans="1:22" ht="18" customHeight="1">
      <c r="A954" s="27">
        <v>4181</v>
      </c>
      <c r="B954" s="27">
        <v>4181</v>
      </c>
      <c r="C954" s="3">
        <v>41138</v>
      </c>
      <c r="D954" s="3">
        <v>41183</v>
      </c>
      <c r="E954" s="27" t="s">
        <v>1431</v>
      </c>
      <c r="F954" s="27" t="s">
        <v>1432</v>
      </c>
      <c r="G954" s="27" t="s">
        <v>203</v>
      </c>
      <c r="H954" s="27" t="s">
        <v>14691</v>
      </c>
      <c r="I954" s="27">
        <v>41285</v>
      </c>
      <c r="J954" s="27" t="s">
        <v>6824</v>
      </c>
      <c r="K954" s="27" t="s">
        <v>6825</v>
      </c>
      <c r="L954" s="27" t="s">
        <v>6826</v>
      </c>
      <c r="M954" s="27" t="s">
        <v>6827</v>
      </c>
      <c r="N954" s="27" t="s">
        <v>14692</v>
      </c>
      <c r="O954" s="27" t="s">
        <v>13666</v>
      </c>
      <c r="P954" s="27">
        <v>41285</v>
      </c>
      <c r="Q954" s="27" t="s">
        <v>497</v>
      </c>
      <c r="R954" s="27" t="s">
        <v>14693</v>
      </c>
      <c r="S954" s="27" t="s">
        <v>11644</v>
      </c>
      <c r="T954" s="41" t="s">
        <v>4394</v>
      </c>
      <c r="U954" s="41" t="s">
        <v>15523</v>
      </c>
      <c r="V954" s="3" t="s">
        <v>497</v>
      </c>
    </row>
    <row r="955" spans="1:22" ht="18" customHeight="1">
      <c r="A955" s="27">
        <v>4180</v>
      </c>
      <c r="B955" s="27">
        <v>4180</v>
      </c>
      <c r="C955" s="3">
        <v>41138</v>
      </c>
      <c r="D955" s="3">
        <v>41183</v>
      </c>
      <c r="E955" s="27" t="s">
        <v>1431</v>
      </c>
      <c r="F955" s="27" t="s">
        <v>1432</v>
      </c>
      <c r="G955" s="27" t="s">
        <v>203</v>
      </c>
      <c r="H955" s="27" t="s">
        <v>11645</v>
      </c>
      <c r="I955" s="27" t="s">
        <v>497</v>
      </c>
      <c r="J955" s="27" t="s">
        <v>6828</v>
      </c>
      <c r="K955" s="27" t="s">
        <v>6829</v>
      </c>
      <c r="L955" s="27" t="s">
        <v>4617</v>
      </c>
      <c r="M955" s="27" t="s">
        <v>6830</v>
      </c>
      <c r="N955" s="27" t="s">
        <v>8334</v>
      </c>
      <c r="O955" s="27" t="s">
        <v>5316</v>
      </c>
      <c r="P955" s="3">
        <v>41177</v>
      </c>
      <c r="Q955" s="27" t="s">
        <v>497</v>
      </c>
      <c r="R955" s="27" t="s">
        <v>11646</v>
      </c>
      <c r="S955" s="27" t="s">
        <v>11647</v>
      </c>
      <c r="T955" s="41" t="s">
        <v>4394</v>
      </c>
      <c r="U955" t="s">
        <v>5545</v>
      </c>
      <c r="V955" s="3" t="s">
        <v>497</v>
      </c>
    </row>
    <row r="956" spans="1:22" ht="18" customHeight="1">
      <c r="A956" s="27">
        <v>4179</v>
      </c>
      <c r="B956" s="27">
        <v>4179</v>
      </c>
      <c r="C956" s="3">
        <v>41138</v>
      </c>
      <c r="D956" s="3">
        <v>41183</v>
      </c>
      <c r="E956" s="27" t="s">
        <v>1431</v>
      </c>
      <c r="F956" s="27" t="s">
        <v>1432</v>
      </c>
      <c r="G956" s="27" t="s">
        <v>2630</v>
      </c>
      <c r="H956" s="27" t="s">
        <v>13300</v>
      </c>
      <c r="I956" s="3">
        <v>41165</v>
      </c>
      <c r="J956" s="27" t="s">
        <v>6831</v>
      </c>
      <c r="K956" s="27" t="s">
        <v>6832</v>
      </c>
      <c r="L956" s="27" t="s">
        <v>4910</v>
      </c>
      <c r="M956" s="27" t="s">
        <v>6833</v>
      </c>
      <c r="N956" s="27" t="s">
        <v>13301</v>
      </c>
      <c r="O956" s="27" t="s">
        <v>12446</v>
      </c>
      <c r="P956" s="3">
        <v>41257</v>
      </c>
      <c r="Q956" s="27" t="s">
        <v>497</v>
      </c>
      <c r="R956" s="27" t="s">
        <v>13302</v>
      </c>
      <c r="S956" s="27" t="s">
        <v>11648</v>
      </c>
      <c r="T956" s="41" t="s">
        <v>4394</v>
      </c>
      <c r="U956" s="41" t="s">
        <v>15664</v>
      </c>
      <c r="V956" s="3" t="s">
        <v>497</v>
      </c>
    </row>
    <row r="957" spans="1:22" ht="18" customHeight="1">
      <c r="A957" s="27">
        <v>4175</v>
      </c>
      <c r="B957" s="27">
        <v>4175</v>
      </c>
      <c r="C957" s="3">
        <v>41138</v>
      </c>
      <c r="D957" s="3">
        <v>41183</v>
      </c>
      <c r="E957" s="27" t="s">
        <v>1431</v>
      </c>
      <c r="F957" s="27" t="s">
        <v>1667</v>
      </c>
      <c r="G957" s="27" t="s">
        <v>5167</v>
      </c>
      <c r="H957" s="27" t="s">
        <v>8654</v>
      </c>
      <c r="I957" s="3">
        <v>41186</v>
      </c>
      <c r="J957" s="27" t="s">
        <v>6834</v>
      </c>
      <c r="K957" s="27" t="s">
        <v>6835</v>
      </c>
      <c r="L957" s="27" t="s">
        <v>6836</v>
      </c>
      <c r="M957" s="27" t="s">
        <v>6837</v>
      </c>
      <c r="N957" s="27" t="s">
        <v>8768</v>
      </c>
      <c r="O957" s="27" t="s">
        <v>4096</v>
      </c>
      <c r="P957" s="3">
        <v>41187</v>
      </c>
      <c r="Q957" s="27" t="s">
        <v>497</v>
      </c>
      <c r="R957" s="27" t="s">
        <v>11649</v>
      </c>
      <c r="S957" s="27" t="s">
        <v>11650</v>
      </c>
      <c r="T957" s="41" t="s">
        <v>4394</v>
      </c>
      <c r="U957" t="s">
        <v>5559</v>
      </c>
      <c r="V957" s="3" t="s">
        <v>497</v>
      </c>
    </row>
    <row r="958" spans="1:22" ht="18" customHeight="1">
      <c r="A958" s="27">
        <v>4176</v>
      </c>
      <c r="B958" s="27">
        <v>4176</v>
      </c>
      <c r="C958" s="3">
        <v>41138</v>
      </c>
      <c r="D958" s="3">
        <v>41183</v>
      </c>
      <c r="E958" s="27" t="s">
        <v>1431</v>
      </c>
      <c r="F958" s="27" t="s">
        <v>1667</v>
      </c>
      <c r="G958" s="27" t="s">
        <v>5167</v>
      </c>
      <c r="H958" s="27" t="s">
        <v>12374</v>
      </c>
      <c r="I958" s="3">
        <v>41247</v>
      </c>
      <c r="J958" s="27" t="s">
        <v>6838</v>
      </c>
      <c r="K958" s="27" t="s">
        <v>6839</v>
      </c>
      <c r="L958" s="27" t="s">
        <v>6840</v>
      </c>
      <c r="M958" s="27" t="s">
        <v>6841</v>
      </c>
      <c r="N958" s="27" t="s">
        <v>12375</v>
      </c>
      <c r="O958" s="27" t="s">
        <v>5490</v>
      </c>
      <c r="P958" s="3">
        <v>41247</v>
      </c>
      <c r="Q958" s="27" t="s">
        <v>497</v>
      </c>
      <c r="R958" s="27" t="s">
        <v>12376</v>
      </c>
      <c r="S958" s="27" t="s">
        <v>11651</v>
      </c>
      <c r="T958" s="41" t="s">
        <v>15449</v>
      </c>
      <c r="U958" t="s">
        <v>15559</v>
      </c>
      <c r="V958" s="3" t="s">
        <v>497</v>
      </c>
    </row>
    <row r="959" spans="1:22" ht="18" customHeight="1">
      <c r="A959" s="27">
        <v>4177</v>
      </c>
      <c r="B959" s="27">
        <v>4177</v>
      </c>
      <c r="C959" s="3">
        <v>41138</v>
      </c>
      <c r="D959" s="3">
        <v>41183</v>
      </c>
      <c r="E959" s="27" t="s">
        <v>1431</v>
      </c>
      <c r="F959" s="27" t="s">
        <v>1667</v>
      </c>
      <c r="G959" s="27" t="s">
        <v>5167</v>
      </c>
      <c r="H959" s="27" t="s">
        <v>8655</v>
      </c>
      <c r="I959" s="3">
        <v>41186</v>
      </c>
      <c r="J959" s="27" t="s">
        <v>6842</v>
      </c>
      <c r="K959" s="27" t="s">
        <v>6843</v>
      </c>
      <c r="L959" s="27" t="s">
        <v>6574</v>
      </c>
      <c r="M959" s="27" t="s">
        <v>6844</v>
      </c>
      <c r="N959" s="27" t="s">
        <v>8656</v>
      </c>
      <c r="O959" s="27" t="s">
        <v>7092</v>
      </c>
      <c r="P959" s="3">
        <v>41186</v>
      </c>
      <c r="Q959" s="27" t="s">
        <v>497</v>
      </c>
      <c r="R959" s="27" t="s">
        <v>11652</v>
      </c>
      <c r="S959" s="27" t="s">
        <v>11653</v>
      </c>
      <c r="T959" s="41" t="s">
        <v>4394</v>
      </c>
      <c r="U959" t="s">
        <v>15628</v>
      </c>
      <c r="V959" s="3" t="s">
        <v>497</v>
      </c>
    </row>
    <row r="960" spans="1:22" ht="18" customHeight="1">
      <c r="A960" s="27">
        <v>4178</v>
      </c>
      <c r="B960" s="27">
        <v>4178</v>
      </c>
      <c r="C960" s="3">
        <v>41138</v>
      </c>
      <c r="D960" s="3">
        <v>41183</v>
      </c>
      <c r="E960" s="27" t="s">
        <v>1431</v>
      </c>
      <c r="F960" s="27" t="s">
        <v>1667</v>
      </c>
      <c r="G960" s="27" t="s">
        <v>5167</v>
      </c>
      <c r="H960" s="27" t="s">
        <v>11654</v>
      </c>
      <c r="I960" s="3">
        <v>41221</v>
      </c>
      <c r="J960" s="27" t="s">
        <v>6845</v>
      </c>
      <c r="K960" s="27" t="s">
        <v>6846</v>
      </c>
      <c r="L960" s="27" t="s">
        <v>6847</v>
      </c>
      <c r="M960" s="27" t="s">
        <v>6848</v>
      </c>
      <c r="N960" s="27" t="s">
        <v>9498</v>
      </c>
      <c r="O960" s="27" t="s">
        <v>5490</v>
      </c>
      <c r="P960" s="3">
        <v>41221</v>
      </c>
      <c r="Q960" s="27" t="s">
        <v>497</v>
      </c>
      <c r="R960" s="27" t="s">
        <v>11655</v>
      </c>
      <c r="S960" s="27" t="s">
        <v>11656</v>
      </c>
      <c r="T960" s="41" t="s">
        <v>4394</v>
      </c>
      <c r="U960" t="s">
        <v>15458</v>
      </c>
      <c r="V960" s="3" t="s">
        <v>497</v>
      </c>
    </row>
    <row r="961" spans="1:22" ht="18" customHeight="1">
      <c r="A961" s="27">
        <v>4206</v>
      </c>
      <c r="B961" s="27">
        <v>4206</v>
      </c>
      <c r="C961" s="3">
        <v>41141</v>
      </c>
      <c r="D961" s="3">
        <v>41186</v>
      </c>
      <c r="E961" s="27" t="s">
        <v>1431</v>
      </c>
      <c r="F961" s="27" t="s">
        <v>1432</v>
      </c>
      <c r="G961" s="27" t="s">
        <v>166</v>
      </c>
      <c r="H961" s="27" t="s">
        <v>14193</v>
      </c>
      <c r="I961" s="3">
        <v>41166</v>
      </c>
      <c r="J961" s="27" t="s">
        <v>6849</v>
      </c>
      <c r="K961" s="27" t="s">
        <v>6850</v>
      </c>
      <c r="L961" s="27" t="s">
        <v>4598</v>
      </c>
      <c r="M961" s="27" t="s">
        <v>6851</v>
      </c>
      <c r="N961" s="27" t="s">
        <v>14194</v>
      </c>
      <c r="O961" s="27" t="s">
        <v>14167</v>
      </c>
      <c r="P961" s="27">
        <v>41282</v>
      </c>
      <c r="Q961" s="27" t="s">
        <v>497</v>
      </c>
      <c r="R961" s="27" t="s">
        <v>14195</v>
      </c>
      <c r="S961" s="27" t="s">
        <v>11657</v>
      </c>
      <c r="T961" s="41" t="s">
        <v>15449</v>
      </c>
      <c r="U961" s="41" t="s">
        <v>15559</v>
      </c>
      <c r="V961" s="3" t="s">
        <v>497</v>
      </c>
    </row>
    <row r="962" spans="1:22" ht="18" customHeight="1">
      <c r="A962" s="27">
        <v>4205</v>
      </c>
      <c r="B962" s="27">
        <v>4205</v>
      </c>
      <c r="C962" s="3">
        <v>41141</v>
      </c>
      <c r="D962" s="3">
        <v>41186</v>
      </c>
      <c r="E962" s="27" t="s">
        <v>1431</v>
      </c>
      <c r="F962" s="27" t="s">
        <v>1432</v>
      </c>
      <c r="G962" s="27" t="s">
        <v>166</v>
      </c>
      <c r="H962" s="27" t="s">
        <v>14196</v>
      </c>
      <c r="I962" s="3">
        <v>41166</v>
      </c>
      <c r="J962" s="27" t="s">
        <v>6849</v>
      </c>
      <c r="K962" s="27" t="s">
        <v>6852</v>
      </c>
      <c r="L962" s="27" t="s">
        <v>4598</v>
      </c>
      <c r="M962" s="27" t="s">
        <v>6853</v>
      </c>
      <c r="N962" s="27" t="s">
        <v>14197</v>
      </c>
      <c r="O962" s="27" t="s">
        <v>14167</v>
      </c>
      <c r="P962" s="27">
        <v>41282</v>
      </c>
      <c r="Q962" s="27" t="s">
        <v>497</v>
      </c>
      <c r="R962" s="27" t="s">
        <v>14198</v>
      </c>
      <c r="S962" s="27" t="s">
        <v>11658</v>
      </c>
      <c r="T962" s="41" t="s">
        <v>15449</v>
      </c>
      <c r="U962" s="41" t="s">
        <v>15559</v>
      </c>
      <c r="V962" s="3" t="s">
        <v>497</v>
      </c>
    </row>
    <row r="963" spans="1:22" ht="18" customHeight="1">
      <c r="A963" s="27">
        <v>4204</v>
      </c>
      <c r="B963" s="27">
        <v>4204</v>
      </c>
      <c r="C963" s="3">
        <v>41141</v>
      </c>
      <c r="D963" s="3">
        <v>41186</v>
      </c>
      <c r="E963" s="27" t="s">
        <v>1440</v>
      </c>
      <c r="F963" s="27" t="s">
        <v>1432</v>
      </c>
      <c r="G963" s="27" t="s">
        <v>166</v>
      </c>
      <c r="H963" s="27" t="s">
        <v>8335</v>
      </c>
      <c r="I963" s="3">
        <v>41166</v>
      </c>
      <c r="J963" s="27" t="s">
        <v>6849</v>
      </c>
      <c r="K963" s="27" t="s">
        <v>6854</v>
      </c>
      <c r="L963" s="27" t="s">
        <v>4598</v>
      </c>
      <c r="M963" s="27" t="s">
        <v>6855</v>
      </c>
      <c r="N963" s="27" t="s">
        <v>497</v>
      </c>
      <c r="O963" s="27" t="s">
        <v>497</v>
      </c>
      <c r="P963" s="27" t="s">
        <v>497</v>
      </c>
      <c r="Q963" s="27" t="s">
        <v>14199</v>
      </c>
      <c r="R963" s="27" t="s">
        <v>11659</v>
      </c>
      <c r="S963" s="27" t="s">
        <v>11660</v>
      </c>
      <c r="T963" s="41" t="s">
        <v>4394</v>
      </c>
      <c r="U963" s="27" t="s">
        <v>497</v>
      </c>
      <c r="V963" s="3" t="s">
        <v>497</v>
      </c>
    </row>
    <row r="964" spans="1:22" ht="18" customHeight="1">
      <c r="A964" s="27">
        <v>4203</v>
      </c>
      <c r="B964" s="27">
        <v>4203</v>
      </c>
      <c r="C964" s="3">
        <v>41141</v>
      </c>
      <c r="D964" s="3">
        <v>41186</v>
      </c>
      <c r="E964" s="27" t="s">
        <v>1431</v>
      </c>
      <c r="F964" s="27" t="s">
        <v>1432</v>
      </c>
      <c r="G964" s="27" t="s">
        <v>166</v>
      </c>
      <c r="H964" s="27" t="s">
        <v>8916</v>
      </c>
      <c r="I964" s="3">
        <v>41166</v>
      </c>
      <c r="J964" s="27" t="s">
        <v>6856</v>
      </c>
      <c r="K964" s="27" t="s">
        <v>6857</v>
      </c>
      <c r="L964" s="27" t="s">
        <v>4598</v>
      </c>
      <c r="M964" s="27" t="s">
        <v>6858</v>
      </c>
      <c r="N964" s="27" t="s">
        <v>8917</v>
      </c>
      <c r="O964" s="27" t="s">
        <v>3099</v>
      </c>
      <c r="P964" s="3">
        <v>41192</v>
      </c>
      <c r="Q964" s="27" t="s">
        <v>497</v>
      </c>
      <c r="R964" s="27" t="s">
        <v>11661</v>
      </c>
      <c r="S964" s="27" t="s">
        <v>11662</v>
      </c>
      <c r="T964" s="41" t="s">
        <v>4394</v>
      </c>
      <c r="U964" s="27" t="s">
        <v>497</v>
      </c>
      <c r="V964" s="3" t="s">
        <v>497</v>
      </c>
    </row>
    <row r="965" spans="1:22" ht="18" customHeight="1">
      <c r="A965" s="27">
        <v>4202</v>
      </c>
      <c r="B965" s="27">
        <v>4202</v>
      </c>
      <c r="C965" s="3">
        <v>41141</v>
      </c>
      <c r="D965" s="3">
        <v>41199</v>
      </c>
      <c r="E965" s="27" t="s">
        <v>1431</v>
      </c>
      <c r="F965" s="27" t="s">
        <v>14682</v>
      </c>
      <c r="G965" s="27" t="s">
        <v>166</v>
      </c>
      <c r="H965" s="27" t="s">
        <v>11663</v>
      </c>
      <c r="I965" s="3">
        <v>41162</v>
      </c>
      <c r="J965" s="27" t="s">
        <v>6859</v>
      </c>
      <c r="K965" s="27" t="s">
        <v>13708</v>
      </c>
      <c r="L965" s="27" t="s">
        <v>4598</v>
      </c>
      <c r="M965" s="27" t="s">
        <v>6860</v>
      </c>
      <c r="N965" s="27" t="s">
        <v>15163</v>
      </c>
      <c r="O965" s="27" t="s">
        <v>14658</v>
      </c>
      <c r="P965" s="27">
        <v>41298</v>
      </c>
      <c r="Q965" s="41" t="s">
        <v>9086</v>
      </c>
      <c r="R965" s="27" t="s">
        <v>11664</v>
      </c>
      <c r="S965" s="27" t="s">
        <v>11665</v>
      </c>
      <c r="T965" t="s">
        <v>4394</v>
      </c>
      <c r="U965" t="s">
        <v>15665</v>
      </c>
      <c r="V965" s="3" t="s">
        <v>497</v>
      </c>
    </row>
    <row r="966" spans="1:22" ht="18" customHeight="1">
      <c r="A966" s="27">
        <v>4201</v>
      </c>
      <c r="B966" s="27">
        <v>4201</v>
      </c>
      <c r="C966" s="3">
        <v>41141</v>
      </c>
      <c r="D966" s="3">
        <v>41186</v>
      </c>
      <c r="E966" s="27" t="s">
        <v>1431</v>
      </c>
      <c r="F966" s="27" t="s">
        <v>1432</v>
      </c>
      <c r="G966" s="27" t="s">
        <v>166</v>
      </c>
      <c r="H966" s="27" t="s">
        <v>8336</v>
      </c>
      <c r="I966" s="3">
        <v>41166</v>
      </c>
      <c r="J966" s="27" t="s">
        <v>6861</v>
      </c>
      <c r="K966" s="27" t="s">
        <v>6862</v>
      </c>
      <c r="L966" s="27" t="s">
        <v>4598</v>
      </c>
      <c r="M966" s="27" t="s">
        <v>6863</v>
      </c>
      <c r="N966" s="27" t="s">
        <v>8337</v>
      </c>
      <c r="O966" s="27" t="s">
        <v>6234</v>
      </c>
      <c r="P966" s="3">
        <v>41179</v>
      </c>
      <c r="Q966" s="27" t="s">
        <v>497</v>
      </c>
      <c r="R966" s="27" t="s">
        <v>11666</v>
      </c>
      <c r="S966" s="27" t="s">
        <v>11667</v>
      </c>
      <c r="T966" s="41" t="s">
        <v>4394</v>
      </c>
      <c r="U966" t="s">
        <v>15666</v>
      </c>
      <c r="V966" s="3" t="s">
        <v>497</v>
      </c>
    </row>
    <row r="967" spans="1:22" ht="18" customHeight="1">
      <c r="A967" s="27">
        <v>4192</v>
      </c>
      <c r="B967" s="27">
        <v>4192</v>
      </c>
      <c r="C967" s="3">
        <v>41138</v>
      </c>
      <c r="D967" s="3">
        <v>41183</v>
      </c>
      <c r="E967" s="27" t="s">
        <v>1431</v>
      </c>
      <c r="F967" s="27" t="s">
        <v>1432</v>
      </c>
      <c r="G967" s="27" t="s">
        <v>6864</v>
      </c>
      <c r="H967" s="27" t="s">
        <v>12596</v>
      </c>
      <c r="I967" s="3">
        <v>41253</v>
      </c>
      <c r="J967" s="27" t="s">
        <v>6865</v>
      </c>
      <c r="K967" s="27" t="s">
        <v>6866</v>
      </c>
      <c r="L967" s="27" t="s">
        <v>6867</v>
      </c>
      <c r="M967" s="27" t="s">
        <v>6868</v>
      </c>
      <c r="N967" s="27" t="s">
        <v>13303</v>
      </c>
      <c r="O967" s="27" t="s">
        <v>13126</v>
      </c>
      <c r="P967" s="3">
        <v>41257</v>
      </c>
      <c r="Q967" s="27" t="s">
        <v>497</v>
      </c>
      <c r="R967" s="27" t="s">
        <v>12597</v>
      </c>
      <c r="S967" s="27" t="s">
        <v>11668</v>
      </c>
      <c r="T967" s="41" t="s">
        <v>4394</v>
      </c>
      <c r="U967" t="s">
        <v>15642</v>
      </c>
      <c r="V967" s="3" t="s">
        <v>497</v>
      </c>
    </row>
    <row r="968" spans="1:22" ht="18" customHeight="1">
      <c r="A968" s="27">
        <v>4193</v>
      </c>
      <c r="B968" s="27">
        <v>4193</v>
      </c>
      <c r="C968" s="3">
        <v>41138</v>
      </c>
      <c r="D968" s="3">
        <v>41183</v>
      </c>
      <c r="E968" s="27" t="s">
        <v>1431</v>
      </c>
      <c r="F968" s="27" t="s">
        <v>1432</v>
      </c>
      <c r="G968" s="27" t="s">
        <v>6864</v>
      </c>
      <c r="H968" s="27" t="s">
        <v>12598</v>
      </c>
      <c r="I968" s="3">
        <v>41165</v>
      </c>
      <c r="J968" s="27" t="s">
        <v>6865</v>
      </c>
      <c r="K968" s="27" t="s">
        <v>6869</v>
      </c>
      <c r="L968" s="27" t="s">
        <v>6867</v>
      </c>
      <c r="M968" s="27" t="s">
        <v>6870</v>
      </c>
      <c r="N968" s="27" t="s">
        <v>13709</v>
      </c>
      <c r="O968" s="27" t="s">
        <v>2594</v>
      </c>
      <c r="P968" s="3">
        <v>41262</v>
      </c>
      <c r="Q968" s="27" t="s">
        <v>497</v>
      </c>
      <c r="R968" s="27" t="s">
        <v>12599</v>
      </c>
      <c r="S968" s="27" t="s">
        <v>11669</v>
      </c>
      <c r="T968" s="41" t="s">
        <v>4394</v>
      </c>
      <c r="U968" t="s">
        <v>15667</v>
      </c>
      <c r="V968" s="3" t="s">
        <v>497</v>
      </c>
    </row>
    <row r="969" spans="1:22" ht="18" customHeight="1">
      <c r="A969" s="27">
        <v>4200</v>
      </c>
      <c r="B969" s="27">
        <v>4200</v>
      </c>
      <c r="C969" s="3">
        <v>41141</v>
      </c>
      <c r="D969" s="3">
        <v>41186</v>
      </c>
      <c r="E969" s="27" t="s">
        <v>1431</v>
      </c>
      <c r="F969" s="27" t="s">
        <v>1432</v>
      </c>
      <c r="G969" s="27" t="s">
        <v>166</v>
      </c>
      <c r="H969" s="27" t="s">
        <v>11670</v>
      </c>
      <c r="I969" s="3">
        <v>41166</v>
      </c>
      <c r="J969" s="27" t="s">
        <v>6871</v>
      </c>
      <c r="K969" s="27" t="s">
        <v>6872</v>
      </c>
      <c r="L969" s="27" t="s">
        <v>4598</v>
      </c>
      <c r="M969" s="27" t="s">
        <v>6873</v>
      </c>
      <c r="N969" s="27" t="s">
        <v>8338</v>
      </c>
      <c r="O969" s="27" t="s">
        <v>6086</v>
      </c>
      <c r="P969" s="3">
        <v>41179</v>
      </c>
      <c r="Q969" s="27" t="s">
        <v>497</v>
      </c>
      <c r="R969" s="27" t="s">
        <v>11671</v>
      </c>
      <c r="S969" s="27" t="s">
        <v>11672</v>
      </c>
      <c r="T969" s="41" t="s">
        <v>4394</v>
      </c>
      <c r="U969" s="27" t="s">
        <v>497</v>
      </c>
      <c r="V969" s="3" t="s">
        <v>497</v>
      </c>
    </row>
    <row r="970" spans="1:22" ht="18" customHeight="1">
      <c r="A970" s="27">
        <v>4199</v>
      </c>
      <c r="B970" s="27">
        <v>4199</v>
      </c>
      <c r="C970" s="3">
        <v>41141</v>
      </c>
      <c r="D970" s="3">
        <v>41186</v>
      </c>
      <c r="E970" s="27" t="s">
        <v>1431</v>
      </c>
      <c r="F970" s="27" t="s">
        <v>1432</v>
      </c>
      <c r="G970" s="27" t="s">
        <v>166</v>
      </c>
      <c r="H970" s="27" t="s">
        <v>8030</v>
      </c>
      <c r="I970" s="3">
        <v>41166</v>
      </c>
      <c r="J970" s="27" t="s">
        <v>6874</v>
      </c>
      <c r="K970" s="27" t="s">
        <v>6875</v>
      </c>
      <c r="L970" s="27" t="s">
        <v>4598</v>
      </c>
      <c r="M970" s="27" t="s">
        <v>6876</v>
      </c>
      <c r="N970" s="27" t="s">
        <v>8918</v>
      </c>
      <c r="O970" s="27" t="s">
        <v>5332</v>
      </c>
      <c r="P970" s="3">
        <v>41193</v>
      </c>
      <c r="Q970" s="27" t="s">
        <v>497</v>
      </c>
      <c r="R970" s="27" t="s">
        <v>11673</v>
      </c>
      <c r="S970" s="27" t="s">
        <v>11674</v>
      </c>
      <c r="T970" s="41" t="s">
        <v>4394</v>
      </c>
      <c r="U970" s="27" t="s">
        <v>497</v>
      </c>
      <c r="V970" s="3" t="s">
        <v>497</v>
      </c>
    </row>
    <row r="971" spans="1:22" ht="18" customHeight="1">
      <c r="A971" s="27">
        <v>4215</v>
      </c>
      <c r="B971" s="27">
        <v>4215</v>
      </c>
      <c r="C971" s="3">
        <v>41141</v>
      </c>
      <c r="D971" s="3">
        <v>41186</v>
      </c>
      <c r="E971" s="27" t="s">
        <v>1431</v>
      </c>
      <c r="F971" s="27" t="s">
        <v>1432</v>
      </c>
      <c r="G971" s="27" t="s">
        <v>5172</v>
      </c>
      <c r="H971" s="27" t="s">
        <v>8657</v>
      </c>
      <c r="I971" s="3">
        <v>41163</v>
      </c>
      <c r="J971" s="27" t="s">
        <v>5276</v>
      </c>
      <c r="K971" s="27" t="s">
        <v>6877</v>
      </c>
      <c r="L971" s="27" t="s">
        <v>6878</v>
      </c>
      <c r="M971" s="27" t="s">
        <v>6879</v>
      </c>
      <c r="N971" s="27" t="s">
        <v>8658</v>
      </c>
      <c r="O971" s="27" t="s">
        <v>6392</v>
      </c>
      <c r="P971" s="3">
        <v>41186</v>
      </c>
      <c r="Q971" s="27" t="s">
        <v>497</v>
      </c>
      <c r="R971" s="27" t="s">
        <v>11675</v>
      </c>
      <c r="S971" s="27" t="s">
        <v>11676</v>
      </c>
      <c r="T971" s="41" t="s">
        <v>4394</v>
      </c>
      <c r="U971" s="27" t="s">
        <v>497</v>
      </c>
      <c r="V971" s="3" t="s">
        <v>497</v>
      </c>
    </row>
    <row r="972" spans="1:22" ht="18" customHeight="1">
      <c r="A972" s="27">
        <v>4217</v>
      </c>
      <c r="B972" s="27">
        <v>4217</v>
      </c>
      <c r="C972" s="3">
        <v>41141</v>
      </c>
      <c r="D972" s="3">
        <v>41186</v>
      </c>
      <c r="E972" s="27" t="s">
        <v>1431</v>
      </c>
      <c r="F972" s="27" t="s">
        <v>1432</v>
      </c>
      <c r="G972" s="27" t="s">
        <v>5172</v>
      </c>
      <c r="H972" s="27" t="s">
        <v>11677</v>
      </c>
      <c r="I972" s="3">
        <v>41163</v>
      </c>
      <c r="J972" s="27" t="s">
        <v>5276</v>
      </c>
      <c r="K972" s="27" t="s">
        <v>6880</v>
      </c>
      <c r="L972" s="27" t="s">
        <v>6878</v>
      </c>
      <c r="M972" s="27" t="s">
        <v>6881</v>
      </c>
      <c r="N972" s="27" t="s">
        <v>8769</v>
      </c>
      <c r="O972" s="27" t="s">
        <v>6593</v>
      </c>
      <c r="P972" s="3">
        <v>41187</v>
      </c>
      <c r="Q972" s="27" t="s">
        <v>497</v>
      </c>
      <c r="R972" s="27" t="s">
        <v>11678</v>
      </c>
      <c r="S972" s="27" t="s">
        <v>11679</v>
      </c>
      <c r="T972" s="41" t="s">
        <v>4394</v>
      </c>
      <c r="U972" s="27" t="s">
        <v>497</v>
      </c>
      <c r="V972" s="3" t="s">
        <v>497</v>
      </c>
    </row>
    <row r="973" spans="1:22" ht="18" customHeight="1">
      <c r="A973" s="27">
        <v>4216</v>
      </c>
      <c r="B973" s="27">
        <v>4216</v>
      </c>
      <c r="C973" s="3">
        <v>41141</v>
      </c>
      <c r="D973" s="3">
        <v>41186</v>
      </c>
      <c r="E973" s="27" t="s">
        <v>1431</v>
      </c>
      <c r="F973" s="27" t="s">
        <v>1432</v>
      </c>
      <c r="G973" s="27" t="s">
        <v>5172</v>
      </c>
      <c r="H973" s="27" t="s">
        <v>8659</v>
      </c>
      <c r="I973" s="3">
        <v>41163</v>
      </c>
      <c r="J973" s="27" t="s">
        <v>5276</v>
      </c>
      <c r="K973" s="27" t="s">
        <v>6882</v>
      </c>
      <c r="L973" s="27" t="s">
        <v>6878</v>
      </c>
      <c r="M973" s="27" t="s">
        <v>6883</v>
      </c>
      <c r="N973" s="27" t="s">
        <v>8660</v>
      </c>
      <c r="O973" s="27" t="s">
        <v>6593</v>
      </c>
      <c r="P973" s="3">
        <v>41186</v>
      </c>
      <c r="Q973" s="27" t="s">
        <v>497</v>
      </c>
      <c r="R973" s="27" t="s">
        <v>11680</v>
      </c>
      <c r="S973" s="27" t="s">
        <v>11681</v>
      </c>
      <c r="T973" s="41" t="s">
        <v>4394</v>
      </c>
      <c r="U973" s="27" t="s">
        <v>497</v>
      </c>
      <c r="V973" s="3" t="s">
        <v>497</v>
      </c>
    </row>
    <row r="974" spans="1:22" ht="18" customHeight="1">
      <c r="A974" s="27">
        <v>4214</v>
      </c>
      <c r="B974" s="27">
        <v>4214</v>
      </c>
      <c r="C974" s="3">
        <v>41141</v>
      </c>
      <c r="D974" s="3">
        <v>41201</v>
      </c>
      <c r="E974" s="27" t="s">
        <v>1495</v>
      </c>
      <c r="F974" s="27" t="s">
        <v>1432</v>
      </c>
      <c r="G974" s="27" t="s">
        <v>5172</v>
      </c>
      <c r="H974" s="27" t="s">
        <v>497</v>
      </c>
      <c r="I974" s="3">
        <v>41197</v>
      </c>
      <c r="J974" s="27" t="s">
        <v>5276</v>
      </c>
      <c r="K974" s="27" t="s">
        <v>6884</v>
      </c>
      <c r="L974" s="27" t="s">
        <v>6878</v>
      </c>
      <c r="M974" s="27" t="s">
        <v>8147</v>
      </c>
      <c r="N974" s="27" t="s">
        <v>497</v>
      </c>
      <c r="O974" s="27" t="s">
        <v>497</v>
      </c>
      <c r="P974" s="27" t="s">
        <v>497</v>
      </c>
      <c r="Q974" s="41" t="s">
        <v>8148</v>
      </c>
      <c r="R974" s="27" t="s">
        <v>497</v>
      </c>
      <c r="S974" s="27" t="s">
        <v>11682</v>
      </c>
      <c r="T974" t="s">
        <v>15449</v>
      </c>
      <c r="U974" s="41" t="s">
        <v>497</v>
      </c>
      <c r="V974" s="3" t="s">
        <v>497</v>
      </c>
    </row>
    <row r="975" spans="1:22" ht="18" customHeight="1">
      <c r="A975" s="27">
        <v>4213</v>
      </c>
      <c r="B975" s="27">
        <v>4213</v>
      </c>
      <c r="C975" s="3">
        <v>41141</v>
      </c>
      <c r="D975" s="3">
        <v>41186</v>
      </c>
      <c r="E975" s="27" t="s">
        <v>1431</v>
      </c>
      <c r="F975" s="27" t="s">
        <v>1432</v>
      </c>
      <c r="G975" s="27" t="s">
        <v>5172</v>
      </c>
      <c r="H975" s="27" t="s">
        <v>8661</v>
      </c>
      <c r="I975" s="3">
        <v>41163</v>
      </c>
      <c r="J975" s="27" t="s">
        <v>5276</v>
      </c>
      <c r="K975" s="27" t="s">
        <v>6885</v>
      </c>
      <c r="L975" s="27" t="s">
        <v>6878</v>
      </c>
      <c r="M975" s="27" t="s">
        <v>6886</v>
      </c>
      <c r="N975" s="27" t="s">
        <v>8662</v>
      </c>
      <c r="O975" s="27" t="s">
        <v>6593</v>
      </c>
      <c r="P975" s="3">
        <v>41187</v>
      </c>
      <c r="Q975" s="27" t="s">
        <v>497</v>
      </c>
      <c r="R975" s="27" t="s">
        <v>11683</v>
      </c>
      <c r="S975" s="27" t="s">
        <v>11684</v>
      </c>
      <c r="T975" s="41" t="s">
        <v>4394</v>
      </c>
      <c r="U975" s="27" t="s">
        <v>497</v>
      </c>
      <c r="V975" s="3" t="s">
        <v>497</v>
      </c>
    </row>
    <row r="976" spans="1:22" ht="18" customHeight="1">
      <c r="A976" s="27">
        <v>4226</v>
      </c>
      <c r="B976" s="27">
        <v>4226</v>
      </c>
      <c r="C976" s="3">
        <v>41141</v>
      </c>
      <c r="D976" s="3">
        <v>41215</v>
      </c>
      <c r="E976" s="27" t="s">
        <v>1440</v>
      </c>
      <c r="F976" s="27" t="s">
        <v>1432</v>
      </c>
      <c r="G976" s="27" t="s">
        <v>5171</v>
      </c>
      <c r="H976" s="27" t="s">
        <v>497</v>
      </c>
      <c r="I976" s="27" t="s">
        <v>497</v>
      </c>
      <c r="J976" s="27" t="s">
        <v>6887</v>
      </c>
      <c r="K976" s="27" t="s">
        <v>6888</v>
      </c>
      <c r="L976" s="27" t="s">
        <v>6889</v>
      </c>
      <c r="M976" s="27" t="s">
        <v>8937</v>
      </c>
      <c r="N976" s="27" t="s">
        <v>497</v>
      </c>
      <c r="O976" s="27" t="s">
        <v>497</v>
      </c>
      <c r="P976" s="27" t="s">
        <v>497</v>
      </c>
      <c r="Q976" s="27" t="s">
        <v>9087</v>
      </c>
      <c r="R976" s="27" t="s">
        <v>497</v>
      </c>
      <c r="S976" s="27" t="s">
        <v>11685</v>
      </c>
      <c r="T976" t="s">
        <v>15449</v>
      </c>
      <c r="U976" s="41" t="s">
        <v>497</v>
      </c>
      <c r="V976" s="3" t="s">
        <v>497</v>
      </c>
    </row>
    <row r="977" spans="1:22" ht="18" customHeight="1">
      <c r="A977" s="27">
        <v>4218</v>
      </c>
      <c r="B977" s="27">
        <v>4218</v>
      </c>
      <c r="C977" s="3">
        <v>41141</v>
      </c>
      <c r="D977" s="3">
        <v>41186</v>
      </c>
      <c r="E977" s="27" t="s">
        <v>1431</v>
      </c>
      <c r="F977" s="27" t="s">
        <v>1432</v>
      </c>
      <c r="G977" s="27" t="s">
        <v>5171</v>
      </c>
      <c r="H977" s="27" t="s">
        <v>11686</v>
      </c>
      <c r="I977" s="3">
        <v>41162</v>
      </c>
      <c r="J977" s="27" t="s">
        <v>6890</v>
      </c>
      <c r="K977" s="27" t="s">
        <v>6891</v>
      </c>
      <c r="L977" s="27" t="s">
        <v>6889</v>
      </c>
      <c r="M977" s="27" t="s">
        <v>6892</v>
      </c>
      <c r="N977" s="27" t="s">
        <v>7900</v>
      </c>
      <c r="O977" s="27" t="s">
        <v>6194</v>
      </c>
      <c r="P977" s="3">
        <v>41170</v>
      </c>
      <c r="Q977" s="27" t="s">
        <v>497</v>
      </c>
      <c r="R977" s="27" t="s">
        <v>11687</v>
      </c>
      <c r="S977" s="27" t="s">
        <v>11688</v>
      </c>
      <c r="T977" s="41" t="s">
        <v>4394</v>
      </c>
      <c r="U977" t="s">
        <v>5495</v>
      </c>
      <c r="V977" s="3" t="s">
        <v>497</v>
      </c>
    </row>
    <row r="978" spans="1:22" ht="18" customHeight="1">
      <c r="A978" s="27">
        <v>4219</v>
      </c>
      <c r="B978" s="27">
        <v>4219</v>
      </c>
      <c r="C978" s="3">
        <v>41141</v>
      </c>
      <c r="D978" s="3">
        <v>41186</v>
      </c>
      <c r="E978" s="27" t="s">
        <v>1431</v>
      </c>
      <c r="F978" s="27" t="s">
        <v>1432</v>
      </c>
      <c r="G978" s="27" t="s">
        <v>5171</v>
      </c>
      <c r="H978" s="27" t="s">
        <v>11689</v>
      </c>
      <c r="I978" s="3">
        <v>41157</v>
      </c>
      <c r="J978" s="27" t="s">
        <v>6893</v>
      </c>
      <c r="K978" s="27" t="s">
        <v>6894</v>
      </c>
      <c r="L978" s="27" t="s">
        <v>6889</v>
      </c>
      <c r="M978" s="27" t="s">
        <v>6895</v>
      </c>
      <c r="N978" s="27" t="s">
        <v>8031</v>
      </c>
      <c r="O978" s="27" t="s">
        <v>6086</v>
      </c>
      <c r="P978" s="3">
        <v>41171</v>
      </c>
      <c r="Q978" s="27" t="s">
        <v>497</v>
      </c>
      <c r="R978" s="27" t="s">
        <v>11690</v>
      </c>
      <c r="S978" s="27" t="s">
        <v>11691</v>
      </c>
      <c r="T978" s="41" t="s">
        <v>4394</v>
      </c>
      <c r="U978" t="s">
        <v>15453</v>
      </c>
      <c r="V978" s="3" t="s">
        <v>497</v>
      </c>
    </row>
    <row r="979" spans="1:22" ht="18" customHeight="1">
      <c r="A979" s="27">
        <v>4222</v>
      </c>
      <c r="B979" s="27">
        <v>4222</v>
      </c>
      <c r="C979" s="3">
        <v>41141</v>
      </c>
      <c r="D979" s="3">
        <v>41186</v>
      </c>
      <c r="E979" s="27" t="s">
        <v>1431</v>
      </c>
      <c r="F979" s="27" t="s">
        <v>1432</v>
      </c>
      <c r="G979" s="27" t="s">
        <v>5171</v>
      </c>
      <c r="H979" s="27" t="s">
        <v>11692</v>
      </c>
      <c r="I979" s="3">
        <v>41157</v>
      </c>
      <c r="J979" s="27" t="s">
        <v>6896</v>
      </c>
      <c r="K979" s="27" t="s">
        <v>6897</v>
      </c>
      <c r="L979" s="27" t="s">
        <v>6889</v>
      </c>
      <c r="M979" s="27" t="s">
        <v>6898</v>
      </c>
      <c r="N979" s="27" t="s">
        <v>7901</v>
      </c>
      <c r="O979" s="27" t="s">
        <v>6194</v>
      </c>
      <c r="P979" s="3">
        <v>41170</v>
      </c>
      <c r="Q979" s="27" t="s">
        <v>497</v>
      </c>
      <c r="R979" s="27" t="s">
        <v>11693</v>
      </c>
      <c r="S979" s="27" t="s">
        <v>11694</v>
      </c>
      <c r="T979" s="41" t="s">
        <v>4394</v>
      </c>
      <c r="U979" t="s">
        <v>15668</v>
      </c>
      <c r="V979" s="3" t="s">
        <v>497</v>
      </c>
    </row>
    <row r="980" spans="1:22" ht="18" customHeight="1">
      <c r="A980" s="27">
        <v>4228</v>
      </c>
      <c r="B980" s="27">
        <v>4228</v>
      </c>
      <c r="C980" s="3">
        <v>41141</v>
      </c>
      <c r="D980" s="3">
        <v>41186</v>
      </c>
      <c r="E980" s="27" t="s">
        <v>1431</v>
      </c>
      <c r="F980" s="27" t="s">
        <v>1432</v>
      </c>
      <c r="G980" s="27" t="s">
        <v>5171</v>
      </c>
      <c r="H980" s="27" t="s">
        <v>11695</v>
      </c>
      <c r="I980" s="3">
        <v>41157</v>
      </c>
      <c r="J980" s="27" t="s">
        <v>6899</v>
      </c>
      <c r="K980" s="27" t="s">
        <v>6900</v>
      </c>
      <c r="L980" s="27" t="s">
        <v>6889</v>
      </c>
      <c r="M980" s="27" t="s">
        <v>6901</v>
      </c>
      <c r="N980" s="27" t="s">
        <v>8032</v>
      </c>
      <c r="O980" s="27" t="s">
        <v>6194</v>
      </c>
      <c r="P980" s="3">
        <v>41171</v>
      </c>
      <c r="Q980" s="27" t="s">
        <v>497</v>
      </c>
      <c r="R980" s="27" t="s">
        <v>10309</v>
      </c>
      <c r="S980" s="27" t="s">
        <v>11696</v>
      </c>
      <c r="T980" s="41" t="s">
        <v>4394</v>
      </c>
      <c r="U980" s="27" t="s">
        <v>497</v>
      </c>
      <c r="V980" s="3" t="s">
        <v>497</v>
      </c>
    </row>
    <row r="981" spans="1:22" ht="18" customHeight="1">
      <c r="A981" s="27">
        <v>4191</v>
      </c>
      <c r="B981" s="27">
        <v>4191</v>
      </c>
      <c r="C981" s="3">
        <v>41138</v>
      </c>
      <c r="D981" s="3">
        <v>41183</v>
      </c>
      <c r="E981" s="27" t="s">
        <v>1431</v>
      </c>
      <c r="F981" s="27" t="s">
        <v>1432</v>
      </c>
      <c r="G981" s="27" t="s">
        <v>6864</v>
      </c>
      <c r="H981" s="27" t="s">
        <v>12600</v>
      </c>
      <c r="I981" s="3">
        <v>41253</v>
      </c>
      <c r="J981" s="27" t="s">
        <v>6865</v>
      </c>
      <c r="K981" s="27" t="s">
        <v>6902</v>
      </c>
      <c r="L981" s="27" t="s">
        <v>6867</v>
      </c>
      <c r="M981" s="27" t="s">
        <v>6903</v>
      </c>
      <c r="N981" s="27" t="s">
        <v>13149</v>
      </c>
      <c r="O981" s="27" t="s">
        <v>13126</v>
      </c>
      <c r="P981" s="3">
        <v>41256</v>
      </c>
      <c r="Q981" s="27" t="s">
        <v>497</v>
      </c>
      <c r="R981" s="27" t="s">
        <v>12601</v>
      </c>
      <c r="S981" s="27" t="s">
        <v>11697</v>
      </c>
      <c r="T981" s="41" t="s">
        <v>4394</v>
      </c>
      <c r="U981" t="s">
        <v>15669</v>
      </c>
      <c r="V981" s="3" t="s">
        <v>497</v>
      </c>
    </row>
    <row r="982" spans="1:22" ht="18" customHeight="1">
      <c r="A982" s="27">
        <v>4252</v>
      </c>
      <c r="B982" s="27">
        <v>4252</v>
      </c>
      <c r="C982" s="3">
        <v>41145</v>
      </c>
      <c r="D982" s="3">
        <v>41190</v>
      </c>
      <c r="E982" s="27" t="s">
        <v>1431</v>
      </c>
      <c r="F982" s="27" t="s">
        <v>1432</v>
      </c>
      <c r="G982" s="27" t="s">
        <v>7009</v>
      </c>
      <c r="H982" s="27" t="s">
        <v>7902</v>
      </c>
      <c r="I982" s="3">
        <v>41162</v>
      </c>
      <c r="J982" s="27" t="s">
        <v>7010</v>
      </c>
      <c r="K982" s="27" t="s">
        <v>7011</v>
      </c>
      <c r="L982" s="27" t="s">
        <v>7012</v>
      </c>
      <c r="M982" s="27" t="s">
        <v>7013</v>
      </c>
      <c r="N982" s="27" t="s">
        <v>7903</v>
      </c>
      <c r="O982" s="27" t="s">
        <v>7904</v>
      </c>
      <c r="P982" s="3">
        <v>41170</v>
      </c>
      <c r="Q982" s="27" t="s">
        <v>497</v>
      </c>
      <c r="R982" s="27" t="s">
        <v>11698</v>
      </c>
      <c r="S982" s="27" t="s">
        <v>11699</v>
      </c>
      <c r="T982" s="41" t="s">
        <v>4394</v>
      </c>
      <c r="U982" s="27" t="s">
        <v>497</v>
      </c>
      <c r="V982" s="3" t="s">
        <v>497</v>
      </c>
    </row>
    <row r="983" spans="1:22" ht="18" customHeight="1">
      <c r="A983" s="27">
        <v>4227</v>
      </c>
      <c r="B983" s="27">
        <v>4227</v>
      </c>
      <c r="C983" s="3">
        <v>41145</v>
      </c>
      <c r="D983" s="3">
        <v>41190</v>
      </c>
      <c r="E983" s="27" t="s">
        <v>1431</v>
      </c>
      <c r="F983" s="27" t="s">
        <v>1432</v>
      </c>
      <c r="G983" s="27" t="s">
        <v>5171</v>
      </c>
      <c r="H983" s="27" t="s">
        <v>7689</v>
      </c>
      <c r="I983" s="3">
        <v>41162</v>
      </c>
      <c r="J983" s="27" t="s">
        <v>6896</v>
      </c>
      <c r="K983" s="27" t="s">
        <v>7014</v>
      </c>
      <c r="L983" s="27" t="s">
        <v>6889</v>
      </c>
      <c r="M983" s="27" t="s">
        <v>7015</v>
      </c>
      <c r="N983" s="27" t="s">
        <v>7690</v>
      </c>
      <c r="O983" s="27" t="s">
        <v>6194</v>
      </c>
      <c r="P983" s="3">
        <v>41166</v>
      </c>
      <c r="Q983" s="27" t="s">
        <v>497</v>
      </c>
      <c r="R983" s="27" t="s">
        <v>11700</v>
      </c>
      <c r="S983" s="27" t="s">
        <v>11701</v>
      </c>
      <c r="T983" s="41" t="s">
        <v>4394</v>
      </c>
      <c r="U983" s="27" t="s">
        <v>497</v>
      </c>
      <c r="V983" s="3" t="s">
        <v>497</v>
      </c>
    </row>
    <row r="984" spans="1:22" ht="18" customHeight="1">
      <c r="A984" s="27">
        <v>4246</v>
      </c>
      <c r="B984" s="27">
        <v>4246</v>
      </c>
      <c r="C984" s="3">
        <v>41145</v>
      </c>
      <c r="D984" s="3">
        <v>41190</v>
      </c>
      <c r="E984" s="27" t="s">
        <v>1431</v>
      </c>
      <c r="F984" s="27" t="s">
        <v>1432</v>
      </c>
      <c r="G984" s="27" t="s">
        <v>7009</v>
      </c>
      <c r="H984" s="27" t="s">
        <v>8088</v>
      </c>
      <c r="I984" s="3">
        <v>41162</v>
      </c>
      <c r="J984" s="27" t="s">
        <v>7016</v>
      </c>
      <c r="K984" s="27" t="s">
        <v>15845</v>
      </c>
      <c r="L984" s="27" t="s">
        <v>7012</v>
      </c>
      <c r="M984" s="27" t="s">
        <v>7017</v>
      </c>
      <c r="N984" s="27" t="s">
        <v>8168</v>
      </c>
      <c r="O984" s="27" t="s">
        <v>8160</v>
      </c>
      <c r="P984" s="3">
        <v>41183</v>
      </c>
      <c r="Q984" s="27" t="s">
        <v>497</v>
      </c>
      <c r="R984" s="27" t="s">
        <v>11702</v>
      </c>
      <c r="S984" s="27" t="s">
        <v>11703</v>
      </c>
      <c r="T984" s="41" t="s">
        <v>4394</v>
      </c>
      <c r="U984" t="s">
        <v>15610</v>
      </c>
      <c r="V984" s="3" t="s">
        <v>497</v>
      </c>
    </row>
    <row r="985" spans="1:22" ht="18" customHeight="1">
      <c r="A985" s="27">
        <v>4233</v>
      </c>
      <c r="B985" s="27">
        <v>4233</v>
      </c>
      <c r="C985" s="3">
        <v>41145</v>
      </c>
      <c r="D985" s="3">
        <v>41190</v>
      </c>
      <c r="E985" s="27" t="s">
        <v>1431</v>
      </c>
      <c r="F985" s="27" t="s">
        <v>1432</v>
      </c>
      <c r="G985" s="27" t="s">
        <v>1857</v>
      </c>
      <c r="H985" s="27" t="s">
        <v>13710</v>
      </c>
      <c r="I985" s="3">
        <v>41263</v>
      </c>
      <c r="J985" s="27" t="s">
        <v>7018</v>
      </c>
      <c r="K985" s="27" t="s">
        <v>7019</v>
      </c>
      <c r="L985" s="27" t="s">
        <v>4736</v>
      </c>
      <c r="M985" s="27" t="s">
        <v>7020</v>
      </c>
      <c r="N985" s="27" t="s">
        <v>13711</v>
      </c>
      <c r="O985" s="27" t="s">
        <v>5713</v>
      </c>
      <c r="P985" s="3">
        <v>41263</v>
      </c>
      <c r="Q985" s="27" t="s">
        <v>497</v>
      </c>
      <c r="R985" s="27" t="s">
        <v>13712</v>
      </c>
      <c r="S985" s="27" t="s">
        <v>11704</v>
      </c>
      <c r="T985" s="41" t="s">
        <v>4394</v>
      </c>
      <c r="U985" s="41" t="s">
        <v>15492</v>
      </c>
      <c r="V985" s="3" t="s">
        <v>497</v>
      </c>
    </row>
    <row r="986" spans="1:22" ht="18" customHeight="1">
      <c r="A986" s="27">
        <v>4238</v>
      </c>
      <c r="B986" s="27">
        <v>4238</v>
      </c>
      <c r="C986" s="3">
        <v>41145</v>
      </c>
      <c r="D986" s="3">
        <v>41190</v>
      </c>
      <c r="E986" s="27" t="s">
        <v>1431</v>
      </c>
      <c r="F986" s="27" t="s">
        <v>1667</v>
      </c>
      <c r="G986" s="27" t="s">
        <v>3629</v>
      </c>
      <c r="H986" s="27" t="s">
        <v>9441</v>
      </c>
      <c r="I986" s="3">
        <v>41211</v>
      </c>
      <c r="J986" s="27" t="s">
        <v>7021</v>
      </c>
      <c r="K986" s="27" t="s">
        <v>7022</v>
      </c>
      <c r="L986" s="27" t="s">
        <v>5046</v>
      </c>
      <c r="M986" s="27" t="s">
        <v>7023</v>
      </c>
      <c r="N986" s="27" t="s">
        <v>9442</v>
      </c>
      <c r="O986" s="27" t="s">
        <v>4098</v>
      </c>
      <c r="P986" s="3">
        <v>41211</v>
      </c>
      <c r="Q986" s="27" t="s">
        <v>497</v>
      </c>
      <c r="R986" s="27" t="s">
        <v>11705</v>
      </c>
      <c r="S986" s="27" t="s">
        <v>11706</v>
      </c>
      <c r="T986" s="41" t="s">
        <v>4394</v>
      </c>
      <c r="U986" t="s">
        <v>15589</v>
      </c>
      <c r="V986" s="3" t="s">
        <v>497</v>
      </c>
    </row>
    <row r="987" spans="1:22" ht="18" customHeight="1">
      <c r="A987" s="27">
        <v>4251</v>
      </c>
      <c r="B987" s="27">
        <v>4251</v>
      </c>
      <c r="C987" s="3">
        <v>41145</v>
      </c>
      <c r="D987" s="3">
        <v>41190</v>
      </c>
      <c r="E987" s="27" t="s">
        <v>1431</v>
      </c>
      <c r="F987" s="27" t="s">
        <v>1432</v>
      </c>
      <c r="G987" s="27" t="s">
        <v>7009</v>
      </c>
      <c r="H987" s="27" t="s">
        <v>8089</v>
      </c>
      <c r="I987" s="27" t="s">
        <v>7148</v>
      </c>
      <c r="J987" s="27" t="s">
        <v>7024</v>
      </c>
      <c r="K987" s="27" t="s">
        <v>7025</v>
      </c>
      <c r="L987" s="27" t="s">
        <v>7012</v>
      </c>
      <c r="M987" s="27" t="s">
        <v>7013</v>
      </c>
      <c r="N987" s="27" t="s">
        <v>8090</v>
      </c>
      <c r="O987" s="27" t="s">
        <v>7857</v>
      </c>
      <c r="P987" s="3">
        <v>41172</v>
      </c>
      <c r="Q987" s="27" t="s">
        <v>497</v>
      </c>
      <c r="R987" s="27" t="s">
        <v>11707</v>
      </c>
      <c r="S987" s="27" t="s">
        <v>11708</v>
      </c>
      <c r="T987" s="41" t="s">
        <v>4394</v>
      </c>
      <c r="U987" t="s">
        <v>15670</v>
      </c>
      <c r="V987" s="3" t="s">
        <v>497</v>
      </c>
    </row>
    <row r="988" spans="1:22" ht="18" customHeight="1">
      <c r="A988" s="27">
        <v>4225</v>
      </c>
      <c r="B988" s="27">
        <v>4225</v>
      </c>
      <c r="C988" s="3">
        <v>41145</v>
      </c>
      <c r="D988" s="3">
        <v>41190</v>
      </c>
      <c r="E988" s="27" t="s">
        <v>1431</v>
      </c>
      <c r="F988" s="27" t="s">
        <v>1432</v>
      </c>
      <c r="G988" s="27" t="s">
        <v>5171</v>
      </c>
      <c r="H988" s="27" t="s">
        <v>7691</v>
      </c>
      <c r="I988" s="3">
        <v>41162</v>
      </c>
      <c r="J988" s="27" t="s">
        <v>7026</v>
      </c>
      <c r="K988" s="27" t="s">
        <v>7027</v>
      </c>
      <c r="L988" s="27" t="s">
        <v>6889</v>
      </c>
      <c r="M988" s="27" t="s">
        <v>7028</v>
      </c>
      <c r="N988" s="27" t="s">
        <v>7692</v>
      </c>
      <c r="O988" s="27" t="s">
        <v>6194</v>
      </c>
      <c r="P988" s="3">
        <v>41166</v>
      </c>
      <c r="Q988" s="27" t="s">
        <v>497</v>
      </c>
      <c r="R988" s="27" t="s">
        <v>11709</v>
      </c>
      <c r="S988" s="27" t="s">
        <v>11710</v>
      </c>
      <c r="T988" s="41" t="s">
        <v>4394</v>
      </c>
      <c r="U988" t="s">
        <v>15671</v>
      </c>
      <c r="V988" s="3" t="s">
        <v>497</v>
      </c>
    </row>
    <row r="989" spans="1:22" ht="18" customHeight="1">
      <c r="A989" s="27">
        <v>4243</v>
      </c>
      <c r="B989" s="27">
        <v>4243</v>
      </c>
      <c r="C989" s="3">
        <v>41145</v>
      </c>
      <c r="D989" s="3">
        <v>41190</v>
      </c>
      <c r="E989" s="27" t="s">
        <v>1431</v>
      </c>
      <c r="F989" s="27" t="s">
        <v>1432</v>
      </c>
      <c r="G989" s="27" t="s">
        <v>215</v>
      </c>
      <c r="H989" s="27" t="s">
        <v>9499</v>
      </c>
      <c r="I989" s="3">
        <v>41162</v>
      </c>
      <c r="J989" s="27" t="s">
        <v>7029</v>
      </c>
      <c r="K989" s="27" t="s">
        <v>7030</v>
      </c>
      <c r="L989" s="27" t="s">
        <v>4629</v>
      </c>
      <c r="M989" s="27" t="s">
        <v>7031</v>
      </c>
      <c r="N989" s="27" t="s">
        <v>9500</v>
      </c>
      <c r="O989" s="27" t="s">
        <v>5316</v>
      </c>
      <c r="P989" s="3">
        <v>41213</v>
      </c>
      <c r="Q989" s="27" t="s">
        <v>497</v>
      </c>
      <c r="R989" s="27" t="s">
        <v>11711</v>
      </c>
      <c r="S989" s="27" t="s">
        <v>11712</v>
      </c>
      <c r="T989" s="41" t="s">
        <v>15449</v>
      </c>
      <c r="U989" t="s">
        <v>15534</v>
      </c>
      <c r="V989" s="3" t="s">
        <v>497</v>
      </c>
    </row>
    <row r="990" spans="1:22" ht="18" customHeight="1">
      <c r="A990" s="27">
        <v>4232</v>
      </c>
      <c r="B990" s="27">
        <v>4232</v>
      </c>
      <c r="C990" s="3">
        <v>41145</v>
      </c>
      <c r="D990" s="3">
        <v>41190</v>
      </c>
      <c r="E990" s="27" t="s">
        <v>1431</v>
      </c>
      <c r="F990" s="27" t="s">
        <v>1432</v>
      </c>
      <c r="G990" s="27" t="s">
        <v>1857</v>
      </c>
      <c r="H990" s="27" t="s">
        <v>13713</v>
      </c>
      <c r="I990" s="3">
        <v>41162</v>
      </c>
      <c r="J990" s="27" t="s">
        <v>7032</v>
      </c>
      <c r="K990" s="27" t="s">
        <v>7033</v>
      </c>
      <c r="L990" s="27" t="s">
        <v>4736</v>
      </c>
      <c r="M990" s="27" t="s">
        <v>7034</v>
      </c>
      <c r="N990" s="27" t="s">
        <v>13714</v>
      </c>
      <c r="O990" s="27" t="s">
        <v>5739</v>
      </c>
      <c r="P990" s="3">
        <v>41263</v>
      </c>
      <c r="Q990" s="27" t="s">
        <v>497</v>
      </c>
      <c r="R990" s="27" t="s">
        <v>13715</v>
      </c>
      <c r="S990" s="27" t="s">
        <v>11713</v>
      </c>
      <c r="T990" s="41" t="s">
        <v>15449</v>
      </c>
      <c r="U990" s="41" t="s">
        <v>497</v>
      </c>
      <c r="V990" s="3" t="s">
        <v>497</v>
      </c>
    </row>
    <row r="991" spans="1:22" ht="18" customHeight="1">
      <c r="A991" s="27">
        <v>4237</v>
      </c>
      <c r="B991" s="27">
        <v>4237</v>
      </c>
      <c r="C991" s="3">
        <v>41145</v>
      </c>
      <c r="D991" s="3">
        <v>41190</v>
      </c>
      <c r="E991" s="27" t="s">
        <v>1431</v>
      </c>
      <c r="F991" s="27" t="s">
        <v>1667</v>
      </c>
      <c r="G991" s="27" t="s">
        <v>3629</v>
      </c>
      <c r="H991" s="27" t="s">
        <v>9831</v>
      </c>
      <c r="I991" s="3">
        <v>41233</v>
      </c>
      <c r="J991" s="27" t="s">
        <v>7021</v>
      </c>
      <c r="K991" s="27" t="s">
        <v>15846</v>
      </c>
      <c r="L991" s="27" t="s">
        <v>5046</v>
      </c>
      <c r="M991" s="27" t="s">
        <v>7023</v>
      </c>
      <c r="N991" s="27" t="s">
        <v>9832</v>
      </c>
      <c r="O991" s="27" t="s">
        <v>4098</v>
      </c>
      <c r="P991" s="3">
        <v>41234</v>
      </c>
      <c r="Q991" s="27" t="s">
        <v>497</v>
      </c>
      <c r="R991" s="27" t="s">
        <v>11714</v>
      </c>
      <c r="S991" s="27" t="s">
        <v>11715</v>
      </c>
      <c r="T991" s="41" t="s">
        <v>15449</v>
      </c>
      <c r="U991" t="s">
        <v>15534</v>
      </c>
      <c r="V991" s="3" t="s">
        <v>497</v>
      </c>
    </row>
    <row r="992" spans="1:22" ht="18" customHeight="1">
      <c r="A992" s="27">
        <v>4249</v>
      </c>
      <c r="B992" s="27">
        <v>4249</v>
      </c>
      <c r="C992" s="3">
        <v>41145</v>
      </c>
      <c r="D992" s="3">
        <v>41190</v>
      </c>
      <c r="E992" s="27" t="s">
        <v>1431</v>
      </c>
      <c r="F992" s="27" t="s">
        <v>1432</v>
      </c>
      <c r="G992" s="27" t="s">
        <v>7009</v>
      </c>
      <c r="H992" s="27" t="s">
        <v>7905</v>
      </c>
      <c r="I992" s="3">
        <v>41162</v>
      </c>
      <c r="J992" s="27" t="s">
        <v>7035</v>
      </c>
      <c r="K992" s="27" t="s">
        <v>7036</v>
      </c>
      <c r="L992" s="27" t="s">
        <v>7012</v>
      </c>
      <c r="M992" s="27" t="s">
        <v>7013</v>
      </c>
      <c r="N992" s="27" t="s">
        <v>7906</v>
      </c>
      <c r="O992" s="27" t="s">
        <v>7859</v>
      </c>
      <c r="P992" s="3">
        <v>41170</v>
      </c>
      <c r="Q992" s="27" t="s">
        <v>497</v>
      </c>
      <c r="R992" s="27" t="s">
        <v>11716</v>
      </c>
      <c r="S992" s="27" t="s">
        <v>11717</v>
      </c>
      <c r="T992" s="41" t="s">
        <v>4394</v>
      </c>
      <c r="U992" s="27" t="s">
        <v>497</v>
      </c>
      <c r="V992" s="3" t="s">
        <v>497</v>
      </c>
    </row>
    <row r="993" spans="1:22" ht="18" customHeight="1">
      <c r="A993" s="27">
        <v>4224</v>
      </c>
      <c r="B993" s="27">
        <v>4224</v>
      </c>
      <c r="C993" s="3">
        <v>41145</v>
      </c>
      <c r="D993" s="3">
        <v>41190</v>
      </c>
      <c r="E993" s="27" t="s">
        <v>1431</v>
      </c>
      <c r="F993" s="27" t="s">
        <v>1432</v>
      </c>
      <c r="G993" s="27" t="s">
        <v>5171</v>
      </c>
      <c r="H993" s="27" t="s">
        <v>13716</v>
      </c>
      <c r="I993" s="3">
        <v>41162</v>
      </c>
      <c r="J993" s="27" t="s">
        <v>7037</v>
      </c>
      <c r="K993" s="27" t="s">
        <v>7038</v>
      </c>
      <c r="L993" s="27" t="s">
        <v>6889</v>
      </c>
      <c r="M993" s="27" t="s">
        <v>7039</v>
      </c>
      <c r="N993" s="27" t="s">
        <v>13717</v>
      </c>
      <c r="O993" s="27" t="s">
        <v>12446</v>
      </c>
      <c r="P993" s="3">
        <v>41262</v>
      </c>
      <c r="Q993" s="27" t="s">
        <v>497</v>
      </c>
      <c r="R993" s="27" t="s">
        <v>13718</v>
      </c>
      <c r="S993" s="27" t="s">
        <v>11718</v>
      </c>
      <c r="T993" s="41" t="s">
        <v>15449</v>
      </c>
      <c r="U993" s="41" t="s">
        <v>15559</v>
      </c>
      <c r="V993" s="3" t="s">
        <v>497</v>
      </c>
    </row>
    <row r="994" spans="1:22" ht="18" customHeight="1">
      <c r="A994" s="27">
        <v>4239</v>
      </c>
      <c r="B994" s="27">
        <v>4239</v>
      </c>
      <c r="C994" s="3">
        <v>41145</v>
      </c>
      <c r="D994" s="3">
        <v>41190</v>
      </c>
      <c r="E994" s="27" t="s">
        <v>1431</v>
      </c>
      <c r="F994" s="27" t="s">
        <v>1667</v>
      </c>
      <c r="G994" s="27" t="s">
        <v>3629</v>
      </c>
      <c r="H994" s="27" t="s">
        <v>9501</v>
      </c>
      <c r="I994" s="3">
        <v>41220</v>
      </c>
      <c r="J994" s="27" t="s">
        <v>7021</v>
      </c>
      <c r="K994" s="27" t="s">
        <v>7040</v>
      </c>
      <c r="L994" s="27" t="s">
        <v>5046</v>
      </c>
      <c r="M994" s="27" t="s">
        <v>7023</v>
      </c>
      <c r="N994" s="27" t="s">
        <v>9502</v>
      </c>
      <c r="O994" s="27" t="s">
        <v>6145</v>
      </c>
      <c r="P994" s="3">
        <v>41221</v>
      </c>
      <c r="Q994" s="27" t="s">
        <v>497</v>
      </c>
      <c r="R994" s="27" t="s">
        <v>11719</v>
      </c>
      <c r="S994" s="27" t="s">
        <v>11720</v>
      </c>
      <c r="T994" s="41" t="s">
        <v>4394</v>
      </c>
      <c r="U994" t="s">
        <v>15672</v>
      </c>
      <c r="V994" s="3" t="s">
        <v>497</v>
      </c>
    </row>
    <row r="995" spans="1:22" ht="18" customHeight="1">
      <c r="A995" s="27">
        <v>4231</v>
      </c>
      <c r="B995" s="27">
        <v>4231</v>
      </c>
      <c r="C995" s="3">
        <v>41145</v>
      </c>
      <c r="D995" s="3">
        <v>41190</v>
      </c>
      <c r="E995" s="27" t="s">
        <v>1431</v>
      </c>
      <c r="F995" s="27" t="s">
        <v>1432</v>
      </c>
      <c r="G995" s="27" t="s">
        <v>1857</v>
      </c>
      <c r="H995" s="27" t="s">
        <v>8339</v>
      </c>
      <c r="I995" s="3">
        <v>41162</v>
      </c>
      <c r="J995" s="27" t="s">
        <v>7041</v>
      </c>
      <c r="K995" s="27" t="s">
        <v>7042</v>
      </c>
      <c r="L995" s="27" t="s">
        <v>4736</v>
      </c>
      <c r="M995" s="27" t="s">
        <v>7043</v>
      </c>
      <c r="N995" s="27" t="s">
        <v>8475</v>
      </c>
      <c r="O995" s="27" t="s">
        <v>7857</v>
      </c>
      <c r="P995" s="3">
        <v>41183</v>
      </c>
      <c r="Q995" s="27" t="s">
        <v>497</v>
      </c>
      <c r="R995" s="27" t="s">
        <v>11721</v>
      </c>
      <c r="S995" s="27" t="s">
        <v>11722</v>
      </c>
      <c r="T995" s="41" t="s">
        <v>4394</v>
      </c>
      <c r="U995" t="s">
        <v>15673</v>
      </c>
      <c r="V995" s="3" t="s">
        <v>497</v>
      </c>
    </row>
    <row r="996" spans="1:22" ht="18" customHeight="1">
      <c r="A996" s="27">
        <v>4234</v>
      </c>
      <c r="B996" s="27">
        <v>4234</v>
      </c>
      <c r="C996" s="3">
        <v>41145</v>
      </c>
      <c r="D996" s="3">
        <v>41190</v>
      </c>
      <c r="E996" s="27" t="s">
        <v>1431</v>
      </c>
      <c r="F996" s="27" t="s">
        <v>1432</v>
      </c>
      <c r="G996" s="27" t="s">
        <v>1857</v>
      </c>
      <c r="H996" s="27" t="s">
        <v>8340</v>
      </c>
      <c r="I996" s="3">
        <v>41162</v>
      </c>
      <c r="J996" s="27" t="s">
        <v>7044</v>
      </c>
      <c r="K996" s="27" t="s">
        <v>7045</v>
      </c>
      <c r="L996" s="27" t="s">
        <v>4736</v>
      </c>
      <c r="M996" s="27" t="s">
        <v>7046</v>
      </c>
      <c r="N996" s="27" t="s">
        <v>8341</v>
      </c>
      <c r="O996" s="27" t="s">
        <v>7857</v>
      </c>
      <c r="P996" s="3">
        <v>41179</v>
      </c>
      <c r="Q996" s="27" t="s">
        <v>497</v>
      </c>
      <c r="R996" s="27" t="s">
        <v>11723</v>
      </c>
      <c r="S996" s="27" t="s">
        <v>11724</v>
      </c>
      <c r="T996" s="41" t="s">
        <v>4394</v>
      </c>
      <c r="U996" s="27" t="s">
        <v>497</v>
      </c>
      <c r="V996" s="3" t="s">
        <v>497</v>
      </c>
    </row>
    <row r="997" spans="1:22" ht="18" customHeight="1">
      <c r="A997" s="27">
        <v>4248</v>
      </c>
      <c r="B997" s="27">
        <v>4248</v>
      </c>
      <c r="C997" s="3">
        <v>41145</v>
      </c>
      <c r="D997" s="3">
        <v>41190</v>
      </c>
      <c r="E997" s="27" t="s">
        <v>1431</v>
      </c>
      <c r="F997" s="27" t="s">
        <v>1432</v>
      </c>
      <c r="G997" s="27" t="s">
        <v>7009</v>
      </c>
      <c r="H997" s="27" t="s">
        <v>7907</v>
      </c>
      <c r="I997" s="3">
        <v>41162</v>
      </c>
      <c r="J997" s="27" t="s">
        <v>7047</v>
      </c>
      <c r="K997" s="27" t="s">
        <v>7048</v>
      </c>
      <c r="L997" s="27" t="s">
        <v>7012</v>
      </c>
      <c r="M997" s="27" t="s">
        <v>7013</v>
      </c>
      <c r="N997" s="27" t="s">
        <v>7908</v>
      </c>
      <c r="O997" s="27" t="s">
        <v>7857</v>
      </c>
      <c r="P997" s="3">
        <v>41170</v>
      </c>
      <c r="Q997" s="27" t="s">
        <v>497</v>
      </c>
      <c r="R997" s="27" t="s">
        <v>11725</v>
      </c>
      <c r="S997" s="27" t="s">
        <v>11726</v>
      </c>
      <c r="T997" s="41" t="s">
        <v>4394</v>
      </c>
      <c r="U997" t="s">
        <v>15637</v>
      </c>
      <c r="V997" s="3" t="s">
        <v>497</v>
      </c>
    </row>
    <row r="998" spans="1:22" ht="18" customHeight="1">
      <c r="A998" s="27">
        <v>4221</v>
      </c>
      <c r="B998" s="27">
        <v>4221</v>
      </c>
      <c r="C998" s="3">
        <v>41145</v>
      </c>
      <c r="D998" s="3">
        <v>41190</v>
      </c>
      <c r="E998" s="27" t="s">
        <v>1431</v>
      </c>
      <c r="F998" s="27" t="s">
        <v>1432</v>
      </c>
      <c r="G998" s="27" t="s">
        <v>5171</v>
      </c>
      <c r="H998" s="27" t="s">
        <v>7693</v>
      </c>
      <c r="I998" s="3">
        <v>41162</v>
      </c>
      <c r="J998" s="27" t="s">
        <v>7049</v>
      </c>
      <c r="K998" s="27" t="s">
        <v>7050</v>
      </c>
      <c r="L998" s="27" t="s">
        <v>6889</v>
      </c>
      <c r="M998" s="27" t="s">
        <v>7051</v>
      </c>
      <c r="N998" s="27" t="s">
        <v>7909</v>
      </c>
      <c r="O998" s="27" t="s">
        <v>6194</v>
      </c>
      <c r="P998" s="3">
        <v>41169</v>
      </c>
      <c r="Q998" s="27" t="s">
        <v>497</v>
      </c>
      <c r="R998" s="27" t="s">
        <v>11727</v>
      </c>
      <c r="S998" s="27" t="s">
        <v>11728</v>
      </c>
      <c r="T998" s="41" t="s">
        <v>4394</v>
      </c>
      <c r="U998" s="27" t="s">
        <v>497</v>
      </c>
      <c r="V998" s="3" t="s">
        <v>497</v>
      </c>
    </row>
    <row r="999" spans="1:22" ht="18" customHeight="1">
      <c r="A999" s="27">
        <v>4240</v>
      </c>
      <c r="B999" s="27">
        <v>4240</v>
      </c>
      <c r="C999" s="3">
        <v>41145</v>
      </c>
      <c r="D999" s="3">
        <v>41190</v>
      </c>
      <c r="E999" s="27" t="s">
        <v>1431</v>
      </c>
      <c r="F999" s="27" t="s">
        <v>1667</v>
      </c>
      <c r="G999" s="27" t="s">
        <v>3629</v>
      </c>
      <c r="H999" s="27" t="s">
        <v>9443</v>
      </c>
      <c r="I999" s="3">
        <v>41212</v>
      </c>
      <c r="J999" s="27" t="s">
        <v>7021</v>
      </c>
      <c r="K999" s="27" t="s">
        <v>7052</v>
      </c>
      <c r="L999" s="27" t="s">
        <v>5046</v>
      </c>
      <c r="M999" s="27" t="s">
        <v>7023</v>
      </c>
      <c r="N999" s="27" t="s">
        <v>9444</v>
      </c>
      <c r="O999" s="27" t="s">
        <v>6145</v>
      </c>
      <c r="P999" s="3">
        <v>41212</v>
      </c>
      <c r="Q999" s="27" t="s">
        <v>497</v>
      </c>
      <c r="R999" s="27" t="s">
        <v>11729</v>
      </c>
      <c r="S999" s="27" t="s">
        <v>11730</v>
      </c>
      <c r="T999" s="41" t="s">
        <v>4394</v>
      </c>
      <c r="U999" t="s">
        <v>15674</v>
      </c>
      <c r="V999" s="3" t="s">
        <v>497</v>
      </c>
    </row>
    <row r="1000" spans="1:22" ht="18" customHeight="1">
      <c r="A1000" s="27">
        <v>4235</v>
      </c>
      <c r="B1000" s="27">
        <v>4235</v>
      </c>
      <c r="C1000" s="3">
        <v>41145</v>
      </c>
      <c r="D1000" s="3">
        <v>41190</v>
      </c>
      <c r="E1000" s="27" t="s">
        <v>1431</v>
      </c>
      <c r="F1000" s="27" t="s">
        <v>1667</v>
      </c>
      <c r="G1000" s="27" t="s">
        <v>3629</v>
      </c>
      <c r="H1000" s="27" t="s">
        <v>9833</v>
      </c>
      <c r="I1000" s="3">
        <v>41235</v>
      </c>
      <c r="J1000" s="27" t="s">
        <v>7053</v>
      </c>
      <c r="K1000" s="27" t="s">
        <v>7054</v>
      </c>
      <c r="L1000" s="27" t="s">
        <v>5046</v>
      </c>
      <c r="M1000" s="27" t="s">
        <v>7023</v>
      </c>
      <c r="N1000" s="27" t="s">
        <v>9834</v>
      </c>
      <c r="O1000" s="27" t="s">
        <v>6145</v>
      </c>
      <c r="P1000" s="3">
        <v>41236</v>
      </c>
      <c r="Q1000" s="27" t="s">
        <v>497</v>
      </c>
      <c r="R1000" s="27" t="s">
        <v>11731</v>
      </c>
      <c r="S1000" s="27" t="s">
        <v>11732</v>
      </c>
      <c r="T1000" s="41" t="s">
        <v>4394</v>
      </c>
      <c r="U1000" t="s">
        <v>15542</v>
      </c>
      <c r="V1000" s="3" t="s">
        <v>497</v>
      </c>
    </row>
    <row r="1001" spans="1:22" ht="18" customHeight="1">
      <c r="A1001" s="27">
        <v>4230</v>
      </c>
      <c r="B1001" s="27">
        <v>4230</v>
      </c>
      <c r="C1001" s="3">
        <v>41145</v>
      </c>
      <c r="D1001" s="3">
        <v>41190</v>
      </c>
      <c r="E1001" s="27" t="s">
        <v>1431</v>
      </c>
      <c r="F1001" s="27" t="s">
        <v>1432</v>
      </c>
      <c r="G1001" s="27" t="s">
        <v>1857</v>
      </c>
      <c r="H1001" s="27" t="s">
        <v>8476</v>
      </c>
      <c r="I1001" s="3">
        <v>41162</v>
      </c>
      <c r="J1001" s="27" t="s">
        <v>7055</v>
      </c>
      <c r="K1001" s="27" t="s">
        <v>7056</v>
      </c>
      <c r="L1001" s="27" t="s">
        <v>4736</v>
      </c>
      <c r="M1001" s="27" t="s">
        <v>7057</v>
      </c>
      <c r="N1001" s="27" t="s">
        <v>8477</v>
      </c>
      <c r="O1001" s="27" t="s">
        <v>7857</v>
      </c>
      <c r="P1001" s="3">
        <v>41180</v>
      </c>
      <c r="Q1001" s="27" t="s">
        <v>497</v>
      </c>
      <c r="R1001" s="27" t="s">
        <v>11733</v>
      </c>
      <c r="S1001" s="27" t="s">
        <v>11734</v>
      </c>
      <c r="T1001" s="41" t="s">
        <v>4394</v>
      </c>
      <c r="U1001" t="s">
        <v>15673</v>
      </c>
      <c r="V1001" s="3" t="s">
        <v>497</v>
      </c>
    </row>
    <row r="1002" spans="1:22" ht="18" customHeight="1">
      <c r="A1002" s="27">
        <v>4236</v>
      </c>
      <c r="B1002" s="27">
        <v>4236</v>
      </c>
      <c r="C1002" s="3">
        <v>41145</v>
      </c>
      <c r="D1002" s="3">
        <v>41190</v>
      </c>
      <c r="E1002" s="27" t="s">
        <v>1440</v>
      </c>
      <c r="F1002" s="27" t="s">
        <v>1667</v>
      </c>
      <c r="G1002" s="27" t="s">
        <v>3629</v>
      </c>
      <c r="H1002" s="27" t="s">
        <v>497</v>
      </c>
      <c r="I1002" s="27" t="s">
        <v>497</v>
      </c>
      <c r="J1002" s="27" t="s">
        <v>7021</v>
      </c>
      <c r="K1002" s="27" t="s">
        <v>7058</v>
      </c>
      <c r="L1002" s="27" t="s">
        <v>5046</v>
      </c>
      <c r="M1002" s="27" t="s">
        <v>7023</v>
      </c>
      <c r="N1002" s="27" t="s">
        <v>497</v>
      </c>
      <c r="O1002" s="27" t="s">
        <v>497</v>
      </c>
      <c r="P1002" s="27" t="s">
        <v>497</v>
      </c>
      <c r="Q1002" s="27" t="s">
        <v>15164</v>
      </c>
      <c r="R1002" s="27" t="s">
        <v>497</v>
      </c>
      <c r="S1002" s="27" t="s">
        <v>11735</v>
      </c>
      <c r="T1002" s="41" t="s">
        <v>15449</v>
      </c>
      <c r="U1002" s="41" t="s">
        <v>497</v>
      </c>
      <c r="V1002" s="3" t="s">
        <v>497</v>
      </c>
    </row>
    <row r="1003" spans="1:22" ht="18" customHeight="1">
      <c r="A1003" s="27">
        <v>4242</v>
      </c>
      <c r="B1003" s="27">
        <v>4242</v>
      </c>
      <c r="C1003" s="3">
        <v>41145</v>
      </c>
      <c r="D1003" s="3">
        <v>41190</v>
      </c>
      <c r="E1003" s="27" t="s">
        <v>1440</v>
      </c>
      <c r="F1003" s="27" t="s">
        <v>1667</v>
      </c>
      <c r="G1003" s="27" t="s">
        <v>3629</v>
      </c>
      <c r="H1003" s="27" t="s">
        <v>497</v>
      </c>
      <c r="I1003" s="27" t="s">
        <v>497</v>
      </c>
      <c r="J1003" s="27" t="s">
        <v>7059</v>
      </c>
      <c r="K1003" s="27" t="s">
        <v>7060</v>
      </c>
      <c r="L1003" s="27" t="s">
        <v>5046</v>
      </c>
      <c r="M1003" s="27" t="s">
        <v>7061</v>
      </c>
      <c r="N1003" s="27" t="s">
        <v>497</v>
      </c>
      <c r="O1003" s="27" t="s">
        <v>497</v>
      </c>
      <c r="P1003" s="27" t="s">
        <v>497</v>
      </c>
      <c r="Q1003" s="27" t="s">
        <v>12462</v>
      </c>
      <c r="R1003" s="27" t="s">
        <v>497</v>
      </c>
      <c r="S1003" s="27" t="s">
        <v>11736</v>
      </c>
      <c r="T1003" t="s">
        <v>15449</v>
      </c>
      <c r="U1003" s="41" t="s">
        <v>497</v>
      </c>
      <c r="V1003" s="3" t="s">
        <v>497</v>
      </c>
    </row>
    <row r="1004" spans="1:22" ht="18" customHeight="1">
      <c r="A1004" s="27">
        <v>4241</v>
      </c>
      <c r="B1004" s="27">
        <v>4241</v>
      </c>
      <c r="C1004" s="3">
        <v>41145</v>
      </c>
      <c r="D1004" s="3">
        <v>41190</v>
      </c>
      <c r="E1004" s="27" t="s">
        <v>1431</v>
      </c>
      <c r="F1004" s="27" t="s">
        <v>1667</v>
      </c>
      <c r="G1004" s="27" t="s">
        <v>3629</v>
      </c>
      <c r="H1004" s="27" t="s">
        <v>9835</v>
      </c>
      <c r="I1004" s="3">
        <v>41234</v>
      </c>
      <c r="J1004" s="27" t="s">
        <v>7053</v>
      </c>
      <c r="K1004" s="27" t="s">
        <v>7062</v>
      </c>
      <c r="L1004" s="27" t="s">
        <v>5046</v>
      </c>
      <c r="M1004" s="27" t="s">
        <v>7061</v>
      </c>
      <c r="N1004" s="27" t="s">
        <v>9836</v>
      </c>
      <c r="O1004" s="27" t="s">
        <v>4098</v>
      </c>
      <c r="P1004" s="3">
        <v>41235</v>
      </c>
      <c r="Q1004" s="27" t="s">
        <v>497</v>
      </c>
      <c r="R1004" s="27" t="s">
        <v>11737</v>
      </c>
      <c r="S1004" s="27" t="s">
        <v>11738</v>
      </c>
      <c r="T1004" s="41" t="s">
        <v>15449</v>
      </c>
      <c r="U1004" t="s">
        <v>15541</v>
      </c>
      <c r="V1004" s="3" t="s">
        <v>497</v>
      </c>
    </row>
    <row r="1005" spans="1:22" ht="18" customHeight="1">
      <c r="A1005" s="27">
        <v>4220</v>
      </c>
      <c r="B1005" s="27">
        <v>4220</v>
      </c>
      <c r="C1005" s="3">
        <v>41145</v>
      </c>
      <c r="D1005" s="3">
        <v>41190</v>
      </c>
      <c r="E1005" s="27" t="s">
        <v>1431</v>
      </c>
      <c r="F1005" s="27" t="s">
        <v>1432</v>
      </c>
      <c r="G1005" s="27" t="s">
        <v>5171</v>
      </c>
      <c r="H1005" s="27" t="s">
        <v>7694</v>
      </c>
      <c r="I1005" s="3">
        <v>41157</v>
      </c>
      <c r="J1005" s="27" t="s">
        <v>7063</v>
      </c>
      <c r="K1005" s="27" t="s">
        <v>7064</v>
      </c>
      <c r="L1005" s="27" t="s">
        <v>6889</v>
      </c>
      <c r="M1005" s="27" t="s">
        <v>7065</v>
      </c>
      <c r="N1005" s="27" t="s">
        <v>7695</v>
      </c>
      <c r="O1005" s="27" t="s">
        <v>6194</v>
      </c>
      <c r="P1005" s="3">
        <v>41165</v>
      </c>
      <c r="Q1005" s="27" t="s">
        <v>497</v>
      </c>
      <c r="R1005" s="27" t="s">
        <v>11739</v>
      </c>
      <c r="S1005" s="27" t="s">
        <v>11740</v>
      </c>
      <c r="T1005" s="41" t="s">
        <v>4394</v>
      </c>
      <c r="U1005" s="27" t="s">
        <v>497</v>
      </c>
      <c r="V1005" s="3" t="s">
        <v>497</v>
      </c>
    </row>
    <row r="1006" spans="1:22" ht="18" customHeight="1">
      <c r="A1006" s="27">
        <v>4247</v>
      </c>
      <c r="B1006" s="27">
        <v>4247</v>
      </c>
      <c r="C1006" s="3">
        <v>41145</v>
      </c>
      <c r="D1006" s="3">
        <v>41190</v>
      </c>
      <c r="E1006" s="27" t="s">
        <v>1431</v>
      </c>
      <c r="F1006" s="27" t="s">
        <v>1432</v>
      </c>
      <c r="G1006" s="27" t="s">
        <v>7009</v>
      </c>
      <c r="H1006" s="27" t="s">
        <v>11741</v>
      </c>
      <c r="I1006" s="3">
        <v>41162</v>
      </c>
      <c r="J1006" s="27" t="s">
        <v>7066</v>
      </c>
      <c r="K1006" s="27" t="s">
        <v>7067</v>
      </c>
      <c r="L1006" s="27" t="s">
        <v>7012</v>
      </c>
      <c r="M1006" s="27" t="s">
        <v>7068</v>
      </c>
      <c r="N1006" s="27" t="s">
        <v>8033</v>
      </c>
      <c r="O1006" s="27" t="s">
        <v>7859</v>
      </c>
      <c r="P1006" s="3">
        <v>41235</v>
      </c>
      <c r="Q1006" s="27" t="s">
        <v>497</v>
      </c>
      <c r="R1006" s="27" t="s">
        <v>11742</v>
      </c>
      <c r="S1006" s="27" t="s">
        <v>11743</v>
      </c>
      <c r="T1006" s="41" t="s">
        <v>15449</v>
      </c>
      <c r="U1006" t="s">
        <v>15675</v>
      </c>
      <c r="V1006" s="3" t="s">
        <v>497</v>
      </c>
    </row>
    <row r="1007" spans="1:22" ht="18" customHeight="1">
      <c r="A1007" s="27">
        <v>4295</v>
      </c>
      <c r="B1007" s="27">
        <v>4295</v>
      </c>
      <c r="C1007" s="3">
        <v>41149</v>
      </c>
      <c r="D1007" s="3">
        <v>41194</v>
      </c>
      <c r="E1007" s="27" t="s">
        <v>1440</v>
      </c>
      <c r="F1007" s="27" t="s">
        <v>1432</v>
      </c>
      <c r="G1007" s="27" t="s">
        <v>7149</v>
      </c>
      <c r="H1007" s="27" t="s">
        <v>497</v>
      </c>
      <c r="I1007" s="27" t="s">
        <v>497</v>
      </c>
      <c r="J1007" s="27" t="s">
        <v>7150</v>
      </c>
      <c r="K1007" s="27" t="s">
        <v>7151</v>
      </c>
      <c r="L1007" s="27" t="s">
        <v>7152</v>
      </c>
      <c r="M1007" s="27" t="s">
        <v>7153</v>
      </c>
      <c r="N1007" s="27" t="s">
        <v>497</v>
      </c>
      <c r="O1007" s="27" t="s">
        <v>497</v>
      </c>
      <c r="P1007" s="27" t="s">
        <v>497</v>
      </c>
      <c r="Q1007" s="27" t="s">
        <v>8149</v>
      </c>
      <c r="R1007" s="27" t="s">
        <v>497</v>
      </c>
      <c r="S1007" s="27" t="s">
        <v>11744</v>
      </c>
      <c r="T1007" t="s">
        <v>15449</v>
      </c>
      <c r="U1007" s="41" t="s">
        <v>497</v>
      </c>
      <c r="V1007" s="3" t="s">
        <v>497</v>
      </c>
    </row>
    <row r="1008" spans="1:22" ht="18" customHeight="1">
      <c r="A1008" s="27">
        <v>4294</v>
      </c>
      <c r="B1008" s="27">
        <v>4294</v>
      </c>
      <c r="C1008" s="3">
        <v>41149</v>
      </c>
      <c r="D1008" s="3">
        <v>41194</v>
      </c>
      <c r="E1008" s="27" t="s">
        <v>1431</v>
      </c>
      <c r="F1008" s="27" t="s">
        <v>1432</v>
      </c>
      <c r="G1008" s="27" t="s">
        <v>7149</v>
      </c>
      <c r="H1008" s="27" t="s">
        <v>8478</v>
      </c>
      <c r="I1008" s="3">
        <v>41164</v>
      </c>
      <c r="J1008" s="27" t="s">
        <v>7150</v>
      </c>
      <c r="K1008" s="27" t="s">
        <v>7154</v>
      </c>
      <c r="L1008" s="27" t="s">
        <v>7152</v>
      </c>
      <c r="M1008" s="27" t="s">
        <v>7155</v>
      </c>
      <c r="N1008" s="27" t="s">
        <v>8479</v>
      </c>
      <c r="O1008" s="27" t="s">
        <v>8473</v>
      </c>
      <c r="P1008" s="3">
        <v>41180</v>
      </c>
      <c r="Q1008" s="27" t="s">
        <v>497</v>
      </c>
      <c r="R1008" s="27" t="s">
        <v>11745</v>
      </c>
      <c r="S1008" s="27" t="s">
        <v>11746</v>
      </c>
      <c r="T1008" s="41" t="s">
        <v>4394</v>
      </c>
      <c r="U1008" s="27" t="s">
        <v>497</v>
      </c>
      <c r="V1008" s="3" t="s">
        <v>497</v>
      </c>
    </row>
    <row r="1009" spans="1:22" ht="18" customHeight="1">
      <c r="A1009" s="27">
        <v>4257</v>
      </c>
      <c r="B1009" s="27">
        <v>4257</v>
      </c>
      <c r="C1009" s="3">
        <v>41149</v>
      </c>
      <c r="D1009" s="3">
        <v>41194</v>
      </c>
      <c r="E1009" s="27" t="s">
        <v>1431</v>
      </c>
      <c r="F1009" s="27" t="s">
        <v>12377</v>
      </c>
      <c r="G1009" s="27" t="s">
        <v>7156</v>
      </c>
      <c r="H1009" s="27" t="s">
        <v>12602</v>
      </c>
      <c r="I1009" s="3">
        <v>41250</v>
      </c>
      <c r="J1009" s="27" t="s">
        <v>7157</v>
      </c>
      <c r="K1009" s="27" t="s">
        <v>7158</v>
      </c>
      <c r="L1009" s="27" t="s">
        <v>7159</v>
      </c>
      <c r="M1009" s="27" t="s">
        <v>7160</v>
      </c>
      <c r="N1009" s="27" t="s">
        <v>12603</v>
      </c>
      <c r="O1009" s="27" t="s">
        <v>12524</v>
      </c>
      <c r="P1009" s="3">
        <v>41250</v>
      </c>
      <c r="Q1009" s="27" t="s">
        <v>497</v>
      </c>
      <c r="R1009" s="27" t="s">
        <v>12604</v>
      </c>
      <c r="S1009" s="27" t="s">
        <v>11747</v>
      </c>
      <c r="T1009" s="41" t="s">
        <v>4394</v>
      </c>
      <c r="U1009" t="s">
        <v>15676</v>
      </c>
      <c r="V1009" s="3" t="s">
        <v>497</v>
      </c>
    </row>
    <row r="1010" spans="1:22" ht="18" customHeight="1">
      <c r="A1010" s="27">
        <v>4256</v>
      </c>
      <c r="B1010" s="27">
        <v>4256</v>
      </c>
      <c r="C1010" s="3">
        <v>41149</v>
      </c>
      <c r="D1010" s="3">
        <v>41194</v>
      </c>
      <c r="E1010" s="27" t="s">
        <v>1431</v>
      </c>
      <c r="F1010" s="27" t="s">
        <v>12377</v>
      </c>
      <c r="G1010" s="27" t="s">
        <v>7156</v>
      </c>
      <c r="H1010" s="27" t="s">
        <v>12605</v>
      </c>
      <c r="I1010" s="3">
        <v>41250</v>
      </c>
      <c r="J1010" s="27" t="s">
        <v>7161</v>
      </c>
      <c r="K1010" s="27" t="s">
        <v>7162</v>
      </c>
      <c r="L1010" s="27" t="s">
        <v>7159</v>
      </c>
      <c r="M1010" s="27" t="s">
        <v>7163</v>
      </c>
      <c r="N1010" s="27" t="s">
        <v>12606</v>
      </c>
      <c r="O1010" s="27" t="s">
        <v>12526</v>
      </c>
      <c r="P1010" s="3">
        <v>41250</v>
      </c>
      <c r="Q1010" s="27" t="s">
        <v>497</v>
      </c>
      <c r="R1010" s="27" t="s">
        <v>12607</v>
      </c>
      <c r="S1010" s="27" t="s">
        <v>11748</v>
      </c>
      <c r="T1010" s="41" t="s">
        <v>4394</v>
      </c>
      <c r="U1010" t="s">
        <v>15460</v>
      </c>
      <c r="V1010" s="3" t="s">
        <v>497</v>
      </c>
    </row>
    <row r="1011" spans="1:22" ht="18" customHeight="1">
      <c r="A1011" s="27">
        <v>4254</v>
      </c>
      <c r="B1011" s="27">
        <v>4254</v>
      </c>
      <c r="C1011" s="3">
        <v>41149</v>
      </c>
      <c r="D1011" s="3">
        <v>41194</v>
      </c>
      <c r="E1011" s="27" t="s">
        <v>1431</v>
      </c>
      <c r="F1011" s="27" t="s">
        <v>1432</v>
      </c>
      <c r="G1011" s="27" t="s">
        <v>7164</v>
      </c>
      <c r="H1011" s="27" t="s">
        <v>9650</v>
      </c>
      <c r="I1011" s="3">
        <v>41164</v>
      </c>
      <c r="J1011" s="27" t="s">
        <v>7165</v>
      </c>
      <c r="K1011" s="27" t="s">
        <v>7166</v>
      </c>
      <c r="L1011" s="27" t="s">
        <v>7167</v>
      </c>
      <c r="M1011" s="27" t="s">
        <v>7168</v>
      </c>
      <c r="N1011" s="27" t="s">
        <v>9651</v>
      </c>
      <c r="O1011" s="27" t="s">
        <v>5316</v>
      </c>
      <c r="P1011" s="3">
        <v>41222</v>
      </c>
      <c r="Q1011" s="27" t="s">
        <v>497</v>
      </c>
      <c r="R1011" s="27" t="s">
        <v>11749</v>
      </c>
      <c r="S1011" s="27" t="s">
        <v>11750</v>
      </c>
      <c r="T1011" s="41" t="s">
        <v>15449</v>
      </c>
      <c r="U1011" t="s">
        <v>15509</v>
      </c>
      <c r="V1011" s="3" t="s">
        <v>497</v>
      </c>
    </row>
    <row r="1012" spans="1:22" ht="18" customHeight="1">
      <c r="A1012" s="27">
        <v>4253</v>
      </c>
      <c r="B1012" s="27">
        <v>4253</v>
      </c>
      <c r="C1012" s="3">
        <v>41149</v>
      </c>
      <c r="D1012" s="3">
        <v>41194</v>
      </c>
      <c r="E1012" s="27" t="s">
        <v>1431</v>
      </c>
      <c r="F1012" s="27" t="s">
        <v>1432</v>
      </c>
      <c r="G1012" s="27" t="s">
        <v>2757</v>
      </c>
      <c r="H1012" s="27" t="s">
        <v>7696</v>
      </c>
      <c r="I1012" s="3">
        <v>41164</v>
      </c>
      <c r="J1012" s="27" t="s">
        <v>7169</v>
      </c>
      <c r="K1012" s="27" t="s">
        <v>7170</v>
      </c>
      <c r="L1012" s="27" t="s">
        <v>4924</v>
      </c>
      <c r="M1012" s="27" t="s">
        <v>7171</v>
      </c>
      <c r="N1012" s="27" t="s">
        <v>7697</v>
      </c>
      <c r="O1012" s="27" t="s">
        <v>6080</v>
      </c>
      <c r="P1012" s="3">
        <v>41166</v>
      </c>
      <c r="Q1012" s="27" t="s">
        <v>497</v>
      </c>
      <c r="R1012" s="27" t="s">
        <v>11751</v>
      </c>
      <c r="S1012" s="27" t="s">
        <v>11752</v>
      </c>
      <c r="T1012" s="41" t="s">
        <v>4394</v>
      </c>
      <c r="U1012" t="s">
        <v>15677</v>
      </c>
      <c r="V1012" s="3" t="s">
        <v>497</v>
      </c>
    </row>
    <row r="1013" spans="1:22" ht="18" customHeight="1">
      <c r="A1013" s="27">
        <v>4289</v>
      </c>
      <c r="B1013" s="27">
        <v>4289</v>
      </c>
      <c r="C1013" s="3">
        <v>41149</v>
      </c>
      <c r="D1013" s="3">
        <v>41194</v>
      </c>
      <c r="E1013" s="27" t="s">
        <v>1431</v>
      </c>
      <c r="F1013" s="27" t="s">
        <v>1432</v>
      </c>
      <c r="G1013" s="27" t="s">
        <v>7172</v>
      </c>
      <c r="H1013" s="27" t="s">
        <v>15940</v>
      </c>
      <c r="I1013" s="3">
        <v>41165</v>
      </c>
      <c r="J1013" s="27" t="s">
        <v>7173</v>
      </c>
      <c r="K1013" s="27" t="s">
        <v>7174</v>
      </c>
      <c r="L1013" s="27" t="s">
        <v>7175</v>
      </c>
      <c r="M1013" s="27" t="s">
        <v>7176</v>
      </c>
      <c r="N1013" s="27" t="s">
        <v>15941</v>
      </c>
      <c r="O1013" s="27" t="s">
        <v>9766</v>
      </c>
      <c r="P1013" s="27">
        <v>41330</v>
      </c>
      <c r="Q1013" s="27" t="s">
        <v>497</v>
      </c>
      <c r="R1013" s="27" t="s">
        <v>15942</v>
      </c>
      <c r="S1013" s="27" t="s">
        <v>11753</v>
      </c>
      <c r="T1013" s="41" t="s">
        <v>15449</v>
      </c>
      <c r="U1013" s="41" t="s">
        <v>15653</v>
      </c>
      <c r="V1013" s="3" t="s">
        <v>497</v>
      </c>
    </row>
    <row r="1014" spans="1:22" ht="18" customHeight="1">
      <c r="A1014" s="27">
        <v>4288</v>
      </c>
      <c r="B1014" s="27">
        <v>4288</v>
      </c>
      <c r="C1014" s="3">
        <v>41149</v>
      </c>
      <c r="D1014" s="3">
        <v>41194</v>
      </c>
      <c r="E1014" s="27" t="s">
        <v>1495</v>
      </c>
      <c r="F1014" s="27" t="s">
        <v>1432</v>
      </c>
      <c r="G1014" s="27" t="s">
        <v>7172</v>
      </c>
      <c r="H1014" s="27" t="s">
        <v>497</v>
      </c>
      <c r="I1014" s="3">
        <v>41165</v>
      </c>
      <c r="J1014" s="27" t="s">
        <v>7177</v>
      </c>
      <c r="K1014" s="27" t="s">
        <v>7178</v>
      </c>
      <c r="L1014" s="27" t="s">
        <v>7175</v>
      </c>
      <c r="M1014" s="27" t="s">
        <v>7179</v>
      </c>
      <c r="N1014" s="27" t="s">
        <v>497</v>
      </c>
      <c r="O1014" s="27" t="s">
        <v>497</v>
      </c>
      <c r="P1014" s="27" t="s">
        <v>497</v>
      </c>
      <c r="Q1014" s="27" t="s">
        <v>497</v>
      </c>
      <c r="R1014" s="27" t="s">
        <v>497</v>
      </c>
      <c r="S1014" s="27" t="s">
        <v>11754</v>
      </c>
      <c r="T1014" s="41" t="s">
        <v>15449</v>
      </c>
      <c r="U1014" s="41" t="s">
        <v>497</v>
      </c>
      <c r="V1014" s="3" t="s">
        <v>497</v>
      </c>
    </row>
    <row r="1015" spans="1:22" ht="18" customHeight="1">
      <c r="A1015" s="27">
        <v>4287</v>
      </c>
      <c r="B1015" s="27">
        <v>4287</v>
      </c>
      <c r="C1015" s="3">
        <v>41149</v>
      </c>
      <c r="D1015" s="3">
        <v>41194</v>
      </c>
      <c r="E1015" s="27" t="s">
        <v>1495</v>
      </c>
      <c r="F1015" s="27" t="s">
        <v>1432</v>
      </c>
      <c r="G1015" s="27" t="s">
        <v>7172</v>
      </c>
      <c r="H1015" s="27" t="s">
        <v>497</v>
      </c>
      <c r="I1015" s="3">
        <v>41165</v>
      </c>
      <c r="J1015" s="27" t="s">
        <v>7180</v>
      </c>
      <c r="K1015" s="27" t="s">
        <v>7181</v>
      </c>
      <c r="L1015" s="27" t="s">
        <v>7175</v>
      </c>
      <c r="M1015" s="27" t="s">
        <v>7182</v>
      </c>
      <c r="N1015" s="27" t="s">
        <v>497</v>
      </c>
      <c r="O1015" s="27" t="s">
        <v>497</v>
      </c>
      <c r="P1015" s="27" t="s">
        <v>497</v>
      </c>
      <c r="Q1015" s="27" t="s">
        <v>497</v>
      </c>
      <c r="R1015" s="27" t="s">
        <v>497</v>
      </c>
      <c r="S1015" s="27" t="s">
        <v>11755</v>
      </c>
      <c r="T1015" s="41" t="s">
        <v>15449</v>
      </c>
      <c r="U1015" s="41" t="s">
        <v>497</v>
      </c>
      <c r="V1015" s="3" t="s">
        <v>497</v>
      </c>
    </row>
    <row r="1016" spans="1:22" ht="18" customHeight="1">
      <c r="A1016" s="27">
        <v>4286</v>
      </c>
      <c r="B1016" s="27">
        <v>4286</v>
      </c>
      <c r="C1016" s="3">
        <v>41149</v>
      </c>
      <c r="D1016" s="3">
        <v>41194</v>
      </c>
      <c r="E1016" s="27" t="s">
        <v>1431</v>
      </c>
      <c r="F1016" s="27" t="s">
        <v>1432</v>
      </c>
      <c r="G1016" s="27" t="s">
        <v>1756</v>
      </c>
      <c r="H1016" s="27" t="s">
        <v>8034</v>
      </c>
      <c r="I1016" s="3">
        <v>41169</v>
      </c>
      <c r="J1016" s="27" t="s">
        <v>7183</v>
      </c>
      <c r="K1016" s="27" t="s">
        <v>7184</v>
      </c>
      <c r="L1016" s="27" t="s">
        <v>4703</v>
      </c>
      <c r="M1016" s="27" t="s">
        <v>7185</v>
      </c>
      <c r="N1016" s="27" t="s">
        <v>8091</v>
      </c>
      <c r="O1016" s="27" t="s">
        <v>5677</v>
      </c>
      <c r="P1016" s="3">
        <v>41172</v>
      </c>
      <c r="Q1016" s="27" t="s">
        <v>497</v>
      </c>
      <c r="R1016" s="27" t="s">
        <v>11756</v>
      </c>
      <c r="S1016" s="27" t="s">
        <v>11757</v>
      </c>
      <c r="T1016" s="41" t="s">
        <v>4394</v>
      </c>
      <c r="U1016" t="s">
        <v>15628</v>
      </c>
      <c r="V1016" s="3" t="s">
        <v>497</v>
      </c>
    </row>
    <row r="1017" spans="1:22" ht="18" customHeight="1">
      <c r="A1017" s="27">
        <v>4285</v>
      </c>
      <c r="B1017" s="27">
        <v>4285</v>
      </c>
      <c r="C1017" s="3">
        <v>41149</v>
      </c>
      <c r="D1017" s="3">
        <v>41194</v>
      </c>
      <c r="E1017" s="27" t="s">
        <v>1431</v>
      </c>
      <c r="F1017" s="27" t="s">
        <v>1432</v>
      </c>
      <c r="G1017" s="27" t="s">
        <v>1756</v>
      </c>
      <c r="H1017" s="27" t="s">
        <v>8035</v>
      </c>
      <c r="I1017" s="27" t="s">
        <v>497</v>
      </c>
      <c r="J1017" s="27" t="s">
        <v>7183</v>
      </c>
      <c r="K1017" s="27" t="s">
        <v>7186</v>
      </c>
      <c r="L1017" s="27" t="s">
        <v>4703</v>
      </c>
      <c r="M1017" s="27" t="s">
        <v>7187</v>
      </c>
      <c r="N1017" s="27" t="s">
        <v>8036</v>
      </c>
      <c r="O1017" s="27" t="s">
        <v>5677</v>
      </c>
      <c r="P1017" s="3">
        <v>41172</v>
      </c>
      <c r="Q1017" s="27" t="s">
        <v>497</v>
      </c>
      <c r="R1017" s="27" t="s">
        <v>11758</v>
      </c>
      <c r="S1017" s="27" t="s">
        <v>11759</v>
      </c>
      <c r="T1017" s="41" t="s">
        <v>4394</v>
      </c>
      <c r="U1017" t="s">
        <v>15678</v>
      </c>
      <c r="V1017" s="3" t="s">
        <v>497</v>
      </c>
    </row>
    <row r="1018" spans="1:22" ht="18" customHeight="1">
      <c r="A1018" s="27">
        <v>4284</v>
      </c>
      <c r="B1018" s="27">
        <v>4284</v>
      </c>
      <c r="C1018" s="3">
        <v>41149</v>
      </c>
      <c r="D1018" s="3">
        <v>41194</v>
      </c>
      <c r="E1018" s="27" t="s">
        <v>1431</v>
      </c>
      <c r="F1018" s="27" t="s">
        <v>1432</v>
      </c>
      <c r="G1018" s="27" t="s">
        <v>1756</v>
      </c>
      <c r="H1018" s="27" t="s">
        <v>7910</v>
      </c>
      <c r="I1018" s="3">
        <v>41170</v>
      </c>
      <c r="J1018" s="27" t="s">
        <v>7183</v>
      </c>
      <c r="K1018" s="27" t="s">
        <v>7188</v>
      </c>
      <c r="L1018" s="27" t="s">
        <v>4703</v>
      </c>
      <c r="M1018" s="27" t="s">
        <v>7189</v>
      </c>
      <c r="N1018" s="27" t="s">
        <v>8037</v>
      </c>
      <c r="O1018" s="27" t="s">
        <v>5677</v>
      </c>
      <c r="P1018" s="3">
        <v>41171</v>
      </c>
      <c r="Q1018" s="27" t="s">
        <v>497</v>
      </c>
      <c r="R1018" s="27" t="s">
        <v>11760</v>
      </c>
      <c r="S1018" s="27" t="s">
        <v>11761</v>
      </c>
      <c r="T1018" s="41" t="s">
        <v>4394</v>
      </c>
      <c r="U1018" t="s">
        <v>15647</v>
      </c>
      <c r="V1018" s="3" t="s">
        <v>497</v>
      </c>
    </row>
    <row r="1019" spans="1:22" ht="18" customHeight="1">
      <c r="A1019" s="27">
        <v>4283</v>
      </c>
      <c r="B1019" s="27">
        <v>4283</v>
      </c>
      <c r="C1019" s="3">
        <v>41149</v>
      </c>
      <c r="D1019" s="3">
        <v>41194</v>
      </c>
      <c r="E1019" s="27" t="s">
        <v>1431</v>
      </c>
      <c r="F1019" s="27" t="s">
        <v>1432</v>
      </c>
      <c r="G1019" s="27" t="s">
        <v>2671</v>
      </c>
      <c r="H1019" s="27" t="s">
        <v>8342</v>
      </c>
      <c r="I1019" s="3">
        <v>41166</v>
      </c>
      <c r="J1019" s="27" t="s">
        <v>7190</v>
      </c>
      <c r="K1019" s="27" t="s">
        <v>7191</v>
      </c>
      <c r="L1019" s="27" t="s">
        <v>4914</v>
      </c>
      <c r="M1019" s="27" t="s">
        <v>7192</v>
      </c>
      <c r="N1019" s="27" t="s">
        <v>8343</v>
      </c>
      <c r="O1019" s="27" t="s">
        <v>8344</v>
      </c>
      <c r="P1019" s="3">
        <v>41180</v>
      </c>
      <c r="Q1019" s="27" t="s">
        <v>497</v>
      </c>
      <c r="R1019" s="27" t="s">
        <v>11762</v>
      </c>
      <c r="S1019" s="27" t="s">
        <v>11763</v>
      </c>
      <c r="T1019" s="41" t="s">
        <v>4394</v>
      </c>
      <c r="U1019" t="s">
        <v>15578</v>
      </c>
      <c r="V1019" s="3" t="s">
        <v>497</v>
      </c>
    </row>
    <row r="1020" spans="1:22" ht="18" customHeight="1">
      <c r="A1020" s="27">
        <v>4282</v>
      </c>
      <c r="B1020" s="27">
        <v>4282</v>
      </c>
      <c r="C1020" s="3">
        <v>41149</v>
      </c>
      <c r="D1020" s="3">
        <v>41194</v>
      </c>
      <c r="E1020" s="27" t="s">
        <v>1431</v>
      </c>
      <c r="F1020" s="27" t="s">
        <v>1432</v>
      </c>
      <c r="G1020" s="27" t="s">
        <v>2671</v>
      </c>
      <c r="H1020" s="27" t="s">
        <v>8345</v>
      </c>
      <c r="I1020" s="3">
        <v>41166</v>
      </c>
      <c r="J1020" s="27" t="s">
        <v>7193</v>
      </c>
      <c r="K1020" s="27" t="s">
        <v>7194</v>
      </c>
      <c r="L1020" s="27" t="s">
        <v>4914</v>
      </c>
      <c r="M1020" s="27" t="s">
        <v>7195</v>
      </c>
      <c r="N1020" s="27" t="s">
        <v>8663</v>
      </c>
      <c r="O1020" s="27" t="s">
        <v>8344</v>
      </c>
      <c r="P1020" s="3">
        <v>41186</v>
      </c>
      <c r="Q1020" s="27" t="s">
        <v>497</v>
      </c>
      <c r="R1020" s="27" t="s">
        <v>11764</v>
      </c>
      <c r="S1020" s="27" t="s">
        <v>11765</v>
      </c>
      <c r="T1020" s="41" t="s">
        <v>4394</v>
      </c>
      <c r="U1020" t="s">
        <v>15460</v>
      </c>
      <c r="V1020" s="3" t="s">
        <v>497</v>
      </c>
    </row>
    <row r="1021" spans="1:22" ht="18" customHeight="1">
      <c r="A1021" s="27">
        <v>4281</v>
      </c>
      <c r="B1021" s="27">
        <v>4281</v>
      </c>
      <c r="C1021" s="3">
        <v>41149</v>
      </c>
      <c r="D1021" s="3">
        <v>41194</v>
      </c>
      <c r="E1021" s="27" t="s">
        <v>1431</v>
      </c>
      <c r="F1021" s="27" t="s">
        <v>1432</v>
      </c>
      <c r="G1021" s="27" t="s">
        <v>2671</v>
      </c>
      <c r="H1021" s="27" t="s">
        <v>8480</v>
      </c>
      <c r="I1021" s="3">
        <v>41166</v>
      </c>
      <c r="J1021" s="27" t="s">
        <v>7196</v>
      </c>
      <c r="K1021" s="27" t="s">
        <v>7197</v>
      </c>
      <c r="L1021" s="27" t="s">
        <v>4914</v>
      </c>
      <c r="M1021" s="27" t="s">
        <v>7198</v>
      </c>
      <c r="N1021" s="27" t="s">
        <v>8481</v>
      </c>
      <c r="O1021" s="27" t="s">
        <v>6593</v>
      </c>
      <c r="P1021" s="3">
        <v>41183</v>
      </c>
      <c r="Q1021" s="27" t="s">
        <v>497</v>
      </c>
      <c r="R1021" s="27" t="s">
        <v>11766</v>
      </c>
      <c r="S1021" s="27" t="s">
        <v>11767</v>
      </c>
      <c r="T1021" s="41" t="s">
        <v>4394</v>
      </c>
      <c r="U1021" s="27" t="s">
        <v>497</v>
      </c>
      <c r="V1021" s="3" t="s">
        <v>497</v>
      </c>
    </row>
    <row r="1022" spans="1:22" ht="18" customHeight="1">
      <c r="A1022" s="27">
        <v>4280</v>
      </c>
      <c r="B1022" s="27">
        <v>4280</v>
      </c>
      <c r="C1022" s="3">
        <v>41149</v>
      </c>
      <c r="D1022" s="3">
        <v>41194</v>
      </c>
      <c r="E1022" s="27" t="s">
        <v>1431</v>
      </c>
      <c r="F1022" s="27" t="s">
        <v>1432</v>
      </c>
      <c r="G1022" s="27" t="s">
        <v>2671</v>
      </c>
      <c r="H1022" s="27" t="s">
        <v>8482</v>
      </c>
      <c r="I1022" s="3">
        <v>41166</v>
      </c>
      <c r="J1022" s="27" t="s">
        <v>7199</v>
      </c>
      <c r="K1022" s="27" t="s">
        <v>7200</v>
      </c>
      <c r="L1022" s="27" t="s">
        <v>4914</v>
      </c>
      <c r="M1022" s="27" t="s">
        <v>7201</v>
      </c>
      <c r="N1022" s="27" t="s">
        <v>8483</v>
      </c>
      <c r="O1022" s="27" t="s">
        <v>5677</v>
      </c>
      <c r="P1022" s="3">
        <v>41180</v>
      </c>
      <c r="Q1022" s="27" t="s">
        <v>497</v>
      </c>
      <c r="R1022" s="27" t="s">
        <v>11768</v>
      </c>
      <c r="S1022" s="27" t="s">
        <v>11769</v>
      </c>
      <c r="T1022" s="41" t="s">
        <v>4394</v>
      </c>
      <c r="U1022" t="s">
        <v>15629</v>
      </c>
      <c r="V1022" s="3" t="s">
        <v>497</v>
      </c>
    </row>
    <row r="1023" spans="1:22" ht="18" customHeight="1">
      <c r="A1023" s="27">
        <v>4279</v>
      </c>
      <c r="B1023" s="27">
        <v>4279</v>
      </c>
      <c r="C1023" s="3">
        <v>41149</v>
      </c>
      <c r="D1023" s="3">
        <v>41194</v>
      </c>
      <c r="E1023" s="27" t="s">
        <v>1431</v>
      </c>
      <c r="F1023" s="27" t="s">
        <v>1432</v>
      </c>
      <c r="G1023" s="27" t="s">
        <v>2671</v>
      </c>
      <c r="H1023" s="27" t="s">
        <v>8484</v>
      </c>
      <c r="I1023" s="3">
        <v>41166</v>
      </c>
      <c r="J1023" s="27" t="s">
        <v>7202</v>
      </c>
      <c r="K1023" s="27" t="s">
        <v>7203</v>
      </c>
      <c r="L1023" s="27" t="s">
        <v>4914</v>
      </c>
      <c r="M1023" s="27" t="s">
        <v>7204</v>
      </c>
      <c r="N1023" s="27" t="s">
        <v>8485</v>
      </c>
      <c r="O1023" s="27" t="s">
        <v>5677</v>
      </c>
      <c r="P1023" s="3">
        <v>41183</v>
      </c>
      <c r="Q1023" s="27" t="s">
        <v>497</v>
      </c>
      <c r="R1023" s="27" t="s">
        <v>11770</v>
      </c>
      <c r="S1023" s="27" t="s">
        <v>11771</v>
      </c>
      <c r="T1023" s="41" t="s">
        <v>4394</v>
      </c>
      <c r="U1023" t="s">
        <v>15628</v>
      </c>
      <c r="V1023" s="3" t="s">
        <v>497</v>
      </c>
    </row>
    <row r="1024" spans="1:22" ht="18" customHeight="1">
      <c r="A1024" s="27">
        <v>4278</v>
      </c>
      <c r="B1024" s="27">
        <v>4278</v>
      </c>
      <c r="C1024" s="3">
        <v>41149</v>
      </c>
      <c r="D1024" s="3">
        <v>41202</v>
      </c>
      <c r="E1024" s="27" t="s">
        <v>1495</v>
      </c>
      <c r="F1024" s="27" t="s">
        <v>1432</v>
      </c>
      <c r="G1024" s="27" t="s">
        <v>2671</v>
      </c>
      <c r="H1024" s="27" t="s">
        <v>497</v>
      </c>
      <c r="I1024" s="3">
        <v>41213</v>
      </c>
      <c r="J1024" s="27" t="s">
        <v>7205</v>
      </c>
      <c r="K1024" s="27" t="s">
        <v>14200</v>
      </c>
      <c r="L1024" s="27" t="s">
        <v>4914</v>
      </c>
      <c r="M1024" s="27" t="s">
        <v>8038</v>
      </c>
      <c r="N1024" s="27" t="s">
        <v>497</v>
      </c>
      <c r="O1024" s="27" t="s">
        <v>497</v>
      </c>
      <c r="P1024" s="27" t="s">
        <v>497</v>
      </c>
      <c r="Q1024" s="41" t="s">
        <v>8039</v>
      </c>
      <c r="R1024" s="27" t="s">
        <v>497</v>
      </c>
      <c r="S1024" s="27" t="s">
        <v>11772</v>
      </c>
      <c r="T1024" t="s">
        <v>15449</v>
      </c>
      <c r="U1024" s="41" t="s">
        <v>497</v>
      </c>
      <c r="V1024" s="3" t="s">
        <v>497</v>
      </c>
    </row>
    <row r="1025" spans="1:22" ht="18" customHeight="1">
      <c r="A1025" s="27">
        <v>4277</v>
      </c>
      <c r="B1025" s="27">
        <v>4277</v>
      </c>
      <c r="C1025" s="3">
        <v>41149</v>
      </c>
      <c r="D1025" s="3">
        <v>41194</v>
      </c>
      <c r="E1025" s="27" t="s">
        <v>1431</v>
      </c>
      <c r="F1025" s="27" t="s">
        <v>1432</v>
      </c>
      <c r="G1025" s="27" t="s">
        <v>2918</v>
      </c>
      <c r="H1025" s="27" t="s">
        <v>9393</v>
      </c>
      <c r="I1025" s="3">
        <v>41166</v>
      </c>
      <c r="J1025" s="27" t="s">
        <v>7206</v>
      </c>
      <c r="K1025" s="27" t="s">
        <v>7207</v>
      </c>
      <c r="L1025" s="27" t="s">
        <v>4934</v>
      </c>
      <c r="M1025" s="27" t="s">
        <v>7208</v>
      </c>
      <c r="N1025" s="27" t="s">
        <v>9394</v>
      </c>
      <c r="O1025" s="27" t="s">
        <v>7857</v>
      </c>
      <c r="P1025" s="3">
        <v>41208</v>
      </c>
      <c r="Q1025" s="27" t="s">
        <v>497</v>
      </c>
      <c r="R1025" s="27" t="s">
        <v>11773</v>
      </c>
      <c r="S1025" s="27" t="s">
        <v>11774</v>
      </c>
      <c r="T1025" s="41" t="s">
        <v>4394</v>
      </c>
      <c r="U1025" t="s">
        <v>15679</v>
      </c>
      <c r="V1025" s="3" t="s">
        <v>497</v>
      </c>
    </row>
    <row r="1026" spans="1:22" ht="18" customHeight="1">
      <c r="A1026" s="27">
        <v>4276</v>
      </c>
      <c r="B1026" s="27">
        <v>4276</v>
      </c>
      <c r="C1026" s="3">
        <v>41149</v>
      </c>
      <c r="D1026" s="3">
        <v>41194</v>
      </c>
      <c r="E1026" s="27" t="s">
        <v>1431</v>
      </c>
      <c r="F1026" s="27" t="s">
        <v>1432</v>
      </c>
      <c r="G1026" s="27" t="s">
        <v>2918</v>
      </c>
      <c r="H1026" s="27" t="s">
        <v>9115</v>
      </c>
      <c r="I1026" s="3">
        <v>41162</v>
      </c>
      <c r="J1026" s="27" t="s">
        <v>7209</v>
      </c>
      <c r="K1026" s="27" t="s">
        <v>7210</v>
      </c>
      <c r="L1026" s="27" t="s">
        <v>4934</v>
      </c>
      <c r="M1026" s="27" t="s">
        <v>7211</v>
      </c>
      <c r="N1026" s="27" t="s">
        <v>9116</v>
      </c>
      <c r="O1026" s="27" t="s">
        <v>7857</v>
      </c>
      <c r="P1026" s="3">
        <v>41205</v>
      </c>
      <c r="Q1026" s="27" t="s">
        <v>497</v>
      </c>
      <c r="R1026" s="27" t="s">
        <v>11775</v>
      </c>
      <c r="S1026" s="27" t="s">
        <v>11776</v>
      </c>
      <c r="T1026" s="41" t="s">
        <v>4394</v>
      </c>
      <c r="U1026" s="27" t="s">
        <v>497</v>
      </c>
      <c r="V1026" s="3" t="s">
        <v>497</v>
      </c>
    </row>
    <row r="1027" spans="1:22" ht="18" customHeight="1">
      <c r="A1027" s="27">
        <v>4275</v>
      </c>
      <c r="B1027" s="27">
        <v>4275</v>
      </c>
      <c r="C1027" s="3">
        <v>41149</v>
      </c>
      <c r="D1027" s="3">
        <v>41194</v>
      </c>
      <c r="E1027" s="27" t="s">
        <v>1431</v>
      </c>
      <c r="F1027" s="27" t="s">
        <v>1432</v>
      </c>
      <c r="G1027" s="27" t="s">
        <v>2918</v>
      </c>
      <c r="H1027" s="27" t="s">
        <v>9144</v>
      </c>
      <c r="I1027" s="3">
        <v>41166</v>
      </c>
      <c r="J1027" s="27" t="s">
        <v>7212</v>
      </c>
      <c r="K1027" s="27" t="s">
        <v>7213</v>
      </c>
      <c r="L1027" s="27" t="s">
        <v>4934</v>
      </c>
      <c r="M1027" s="27" t="s">
        <v>7214</v>
      </c>
      <c r="N1027" s="27" t="s">
        <v>9395</v>
      </c>
      <c r="O1027" s="27" t="s">
        <v>8977</v>
      </c>
      <c r="P1027" s="3">
        <v>41260</v>
      </c>
      <c r="Q1027" s="27" t="s">
        <v>497</v>
      </c>
      <c r="R1027" s="27" t="s">
        <v>11777</v>
      </c>
      <c r="S1027" s="27" t="s">
        <v>11778</v>
      </c>
      <c r="T1027" s="41" t="s">
        <v>15449</v>
      </c>
      <c r="U1027" t="s">
        <v>15653</v>
      </c>
      <c r="V1027" s="3" t="s">
        <v>497</v>
      </c>
    </row>
    <row r="1028" spans="1:22" ht="18" customHeight="1">
      <c r="A1028" s="27" t="s">
        <v>8664</v>
      </c>
      <c r="B1028" s="27">
        <v>4274</v>
      </c>
      <c r="C1028" s="3">
        <v>41149</v>
      </c>
      <c r="D1028" s="3">
        <v>41194</v>
      </c>
      <c r="E1028" s="27" t="s">
        <v>1495</v>
      </c>
      <c r="F1028" s="27" t="s">
        <v>1432</v>
      </c>
      <c r="G1028" s="27" t="s">
        <v>2918</v>
      </c>
      <c r="H1028" s="27" t="s">
        <v>497</v>
      </c>
      <c r="I1028" s="3">
        <v>41166</v>
      </c>
      <c r="J1028" s="27" t="s">
        <v>7215</v>
      </c>
      <c r="K1028" s="27" t="s">
        <v>7216</v>
      </c>
      <c r="L1028" s="27" t="s">
        <v>4934</v>
      </c>
      <c r="M1028" s="27" t="s">
        <v>7217</v>
      </c>
      <c r="N1028" s="27" t="s">
        <v>497</v>
      </c>
      <c r="O1028" s="27" t="s">
        <v>497</v>
      </c>
      <c r="P1028" s="27" t="s">
        <v>497</v>
      </c>
      <c r="Q1028" s="27" t="s">
        <v>497</v>
      </c>
      <c r="R1028" s="27" t="s">
        <v>497</v>
      </c>
      <c r="S1028" s="27" t="s">
        <v>11779</v>
      </c>
      <c r="T1028" s="41" t="s">
        <v>15449</v>
      </c>
      <c r="U1028" s="41" t="s">
        <v>497</v>
      </c>
      <c r="V1028" s="3" t="s">
        <v>497</v>
      </c>
    </row>
    <row r="1029" spans="1:22" ht="18" customHeight="1">
      <c r="A1029" s="27" t="s">
        <v>8665</v>
      </c>
      <c r="B1029" s="27">
        <v>4272</v>
      </c>
      <c r="C1029" s="3">
        <v>41149</v>
      </c>
      <c r="D1029" s="3">
        <v>41194</v>
      </c>
      <c r="E1029" s="27" t="s">
        <v>1440</v>
      </c>
      <c r="F1029" s="27" t="s">
        <v>1432</v>
      </c>
      <c r="G1029" s="27" t="s">
        <v>7218</v>
      </c>
      <c r="H1029" s="27" t="s">
        <v>497</v>
      </c>
      <c r="I1029" s="27" t="s">
        <v>497</v>
      </c>
      <c r="J1029" s="27" t="s">
        <v>7219</v>
      </c>
      <c r="K1029" s="27" t="s">
        <v>7220</v>
      </c>
      <c r="L1029" s="27" t="s">
        <v>7221</v>
      </c>
      <c r="M1029" s="27" t="s">
        <v>7222</v>
      </c>
      <c r="N1029" s="27" t="s">
        <v>497</v>
      </c>
      <c r="O1029" s="27" t="s">
        <v>497</v>
      </c>
      <c r="P1029" s="27" t="s">
        <v>497</v>
      </c>
      <c r="Q1029" s="27" t="s">
        <v>8150</v>
      </c>
      <c r="R1029" s="27" t="s">
        <v>497</v>
      </c>
      <c r="S1029" s="27" t="s">
        <v>11780</v>
      </c>
      <c r="T1029" t="s">
        <v>15449</v>
      </c>
      <c r="U1029" s="41" t="s">
        <v>497</v>
      </c>
      <c r="V1029" s="3" t="s">
        <v>497</v>
      </c>
    </row>
    <row r="1030" spans="1:22" ht="18" customHeight="1">
      <c r="A1030" s="27">
        <v>4271</v>
      </c>
      <c r="B1030" s="27">
        <v>4271</v>
      </c>
      <c r="C1030" s="3">
        <v>41149</v>
      </c>
      <c r="D1030" s="3">
        <v>41194</v>
      </c>
      <c r="E1030" s="27" t="s">
        <v>1431</v>
      </c>
      <c r="F1030" s="27" t="s">
        <v>1432</v>
      </c>
      <c r="G1030" s="27" t="s">
        <v>7218</v>
      </c>
      <c r="H1030" s="27" t="s">
        <v>9396</v>
      </c>
      <c r="I1030" s="3">
        <v>41207</v>
      </c>
      <c r="J1030" s="27" t="s">
        <v>7223</v>
      </c>
      <c r="K1030" s="27" t="s">
        <v>7224</v>
      </c>
      <c r="L1030" s="27" t="s">
        <v>7221</v>
      </c>
      <c r="M1030" s="27" t="s">
        <v>8770</v>
      </c>
      <c r="N1030" s="27" t="s">
        <v>9397</v>
      </c>
      <c r="O1030" s="27" t="s">
        <v>6750</v>
      </c>
      <c r="P1030" s="3">
        <v>41221</v>
      </c>
      <c r="Q1030" s="27" t="s">
        <v>8151</v>
      </c>
      <c r="R1030" s="27" t="s">
        <v>11781</v>
      </c>
      <c r="S1030" s="27" t="s">
        <v>11782</v>
      </c>
      <c r="T1030" t="s">
        <v>15449</v>
      </c>
      <c r="U1030" t="s">
        <v>15680</v>
      </c>
      <c r="V1030" s="3" t="s">
        <v>497</v>
      </c>
    </row>
    <row r="1031" spans="1:22" ht="18" customHeight="1">
      <c r="A1031" s="27">
        <v>4293</v>
      </c>
      <c r="B1031" s="27">
        <v>4293</v>
      </c>
      <c r="C1031" s="3">
        <v>41149</v>
      </c>
      <c r="D1031" s="3">
        <v>41194</v>
      </c>
      <c r="E1031" s="27" t="s">
        <v>1431</v>
      </c>
      <c r="F1031" s="27" t="s">
        <v>1432</v>
      </c>
      <c r="G1031" s="27" t="s">
        <v>7149</v>
      </c>
      <c r="H1031" s="27" t="s">
        <v>8346</v>
      </c>
      <c r="I1031" s="3">
        <v>41164</v>
      </c>
      <c r="J1031" s="27" t="s">
        <v>7150</v>
      </c>
      <c r="K1031" s="27" t="s">
        <v>7225</v>
      </c>
      <c r="L1031" s="27" t="s">
        <v>7152</v>
      </c>
      <c r="M1031" s="27" t="s">
        <v>7226</v>
      </c>
      <c r="N1031" s="27" t="s">
        <v>8347</v>
      </c>
      <c r="O1031" s="27" t="s">
        <v>8302</v>
      </c>
      <c r="P1031" s="3">
        <v>41179</v>
      </c>
      <c r="Q1031" s="27" t="s">
        <v>497</v>
      </c>
      <c r="R1031" s="27" t="s">
        <v>11783</v>
      </c>
      <c r="S1031" s="27" t="s">
        <v>11784</v>
      </c>
      <c r="T1031" s="41" t="s">
        <v>4394</v>
      </c>
      <c r="U1031" t="s">
        <v>15628</v>
      </c>
      <c r="V1031" s="3" t="s">
        <v>497</v>
      </c>
    </row>
    <row r="1032" spans="1:22" ht="18" customHeight="1">
      <c r="A1032" s="27">
        <v>4381</v>
      </c>
      <c r="B1032" s="27">
        <v>4381</v>
      </c>
      <c r="C1032" s="3">
        <v>41155</v>
      </c>
      <c r="D1032" s="3">
        <v>41200</v>
      </c>
      <c r="E1032" s="27" t="s">
        <v>1431</v>
      </c>
      <c r="F1032" s="27" t="s">
        <v>1432</v>
      </c>
      <c r="G1032" s="27" t="s">
        <v>7330</v>
      </c>
      <c r="H1032" s="27" t="s">
        <v>12378</v>
      </c>
      <c r="I1032" s="3">
        <v>41197</v>
      </c>
      <c r="J1032" s="27" t="s">
        <v>7331</v>
      </c>
      <c r="K1032" s="27" t="s">
        <v>7332</v>
      </c>
      <c r="L1032" s="27" t="s">
        <v>7333</v>
      </c>
      <c r="M1032" s="27" t="s">
        <v>7334</v>
      </c>
      <c r="N1032" s="27" t="s">
        <v>12463</v>
      </c>
      <c r="O1032" s="27" t="s">
        <v>6392</v>
      </c>
      <c r="P1032" s="3">
        <v>41248</v>
      </c>
      <c r="Q1032" s="27" t="s">
        <v>497</v>
      </c>
      <c r="R1032" s="27" t="s">
        <v>12379</v>
      </c>
      <c r="S1032" s="27" t="s">
        <v>11785</v>
      </c>
      <c r="T1032" s="41" t="s">
        <v>15449</v>
      </c>
      <c r="U1032" t="s">
        <v>15468</v>
      </c>
      <c r="V1032" s="3" t="s">
        <v>497</v>
      </c>
    </row>
    <row r="1033" spans="1:22" ht="18" customHeight="1">
      <c r="A1033" s="27">
        <v>4382</v>
      </c>
      <c r="B1033" s="27">
        <v>4382</v>
      </c>
      <c r="C1033" s="3">
        <v>41155</v>
      </c>
      <c r="D1033" s="3">
        <v>41200</v>
      </c>
      <c r="E1033" s="27" t="s">
        <v>1440</v>
      </c>
      <c r="F1033" s="27" t="s">
        <v>1432</v>
      </c>
      <c r="G1033" s="27" t="s">
        <v>7330</v>
      </c>
      <c r="H1033" s="27" t="s">
        <v>497</v>
      </c>
      <c r="I1033" s="3">
        <v>41197</v>
      </c>
      <c r="J1033" s="27" t="s">
        <v>7331</v>
      </c>
      <c r="K1033" s="27" t="s">
        <v>7335</v>
      </c>
      <c r="L1033" s="27" t="s">
        <v>7333</v>
      </c>
      <c r="M1033" s="27" t="s">
        <v>7334</v>
      </c>
      <c r="N1033" s="27" t="s">
        <v>497</v>
      </c>
      <c r="O1033" s="27" t="s">
        <v>497</v>
      </c>
      <c r="P1033" s="27" t="s">
        <v>497</v>
      </c>
      <c r="Q1033" s="27" t="s">
        <v>12464</v>
      </c>
      <c r="R1033" s="27" t="s">
        <v>497</v>
      </c>
      <c r="S1033" s="27" t="s">
        <v>11786</v>
      </c>
      <c r="T1033" t="s">
        <v>15449</v>
      </c>
      <c r="U1033" s="41" t="s">
        <v>497</v>
      </c>
      <c r="V1033" s="3" t="s">
        <v>497</v>
      </c>
    </row>
    <row r="1034" spans="1:22" ht="18" customHeight="1">
      <c r="A1034" s="27">
        <v>4386</v>
      </c>
      <c r="B1034" s="27">
        <v>4386</v>
      </c>
      <c r="C1034" s="3">
        <v>41155</v>
      </c>
      <c r="D1034" s="3">
        <v>41200</v>
      </c>
      <c r="E1034" s="27" t="s">
        <v>1431</v>
      </c>
      <c r="F1034" s="27" t="s">
        <v>1432</v>
      </c>
      <c r="G1034" s="27" t="s">
        <v>7330</v>
      </c>
      <c r="H1034" s="27" t="s">
        <v>12465</v>
      </c>
      <c r="I1034" s="3">
        <v>41197</v>
      </c>
      <c r="J1034" s="27" t="s">
        <v>7331</v>
      </c>
      <c r="K1034" s="27" t="s">
        <v>7336</v>
      </c>
      <c r="L1034" s="27" t="s">
        <v>7333</v>
      </c>
      <c r="M1034" s="27" t="s">
        <v>7334</v>
      </c>
      <c r="N1034" s="27" t="s">
        <v>12466</v>
      </c>
      <c r="O1034" s="27" t="s">
        <v>8344</v>
      </c>
      <c r="P1034" s="3">
        <v>41250</v>
      </c>
      <c r="Q1034" s="27" t="s">
        <v>497</v>
      </c>
      <c r="R1034" s="27" t="s">
        <v>12467</v>
      </c>
      <c r="S1034" s="27" t="s">
        <v>11787</v>
      </c>
      <c r="T1034" s="41" t="s">
        <v>4394</v>
      </c>
      <c r="U1034" t="s">
        <v>15681</v>
      </c>
      <c r="V1034" s="3" t="s">
        <v>497</v>
      </c>
    </row>
    <row r="1035" spans="1:22" ht="18" customHeight="1">
      <c r="A1035" s="27">
        <v>4383</v>
      </c>
      <c r="B1035" s="27">
        <v>4383</v>
      </c>
      <c r="C1035" s="3">
        <v>41155</v>
      </c>
      <c r="D1035" s="3">
        <v>41200</v>
      </c>
      <c r="E1035" s="27" t="s">
        <v>1431</v>
      </c>
      <c r="F1035" s="27" t="s">
        <v>1432</v>
      </c>
      <c r="G1035" s="27" t="s">
        <v>7330</v>
      </c>
      <c r="H1035" s="27" t="s">
        <v>12468</v>
      </c>
      <c r="I1035" s="3">
        <v>41197</v>
      </c>
      <c r="J1035" s="27" t="s">
        <v>7331</v>
      </c>
      <c r="K1035" s="27" t="s">
        <v>7337</v>
      </c>
      <c r="L1035" s="27" t="s">
        <v>7333</v>
      </c>
      <c r="M1035" s="27" t="s">
        <v>7334</v>
      </c>
      <c r="N1035" s="27" t="s">
        <v>12469</v>
      </c>
      <c r="O1035" s="27" t="s">
        <v>5677</v>
      </c>
      <c r="P1035" s="3">
        <v>41249</v>
      </c>
      <c r="Q1035" s="27" t="s">
        <v>497</v>
      </c>
      <c r="R1035" s="27" t="s">
        <v>12470</v>
      </c>
      <c r="S1035" s="27" t="s">
        <v>11788</v>
      </c>
      <c r="T1035" s="41" t="s">
        <v>4394</v>
      </c>
      <c r="U1035" t="s">
        <v>15682</v>
      </c>
      <c r="V1035" s="3" t="s">
        <v>497</v>
      </c>
    </row>
    <row r="1036" spans="1:22" ht="18" customHeight="1">
      <c r="A1036" s="27">
        <v>4385</v>
      </c>
      <c r="B1036" s="27">
        <v>4385</v>
      </c>
      <c r="C1036" s="3">
        <v>41155</v>
      </c>
      <c r="D1036" s="3">
        <v>41200</v>
      </c>
      <c r="E1036" s="27" t="s">
        <v>1440</v>
      </c>
      <c r="F1036" s="27" t="s">
        <v>1432</v>
      </c>
      <c r="G1036" s="27" t="s">
        <v>7330</v>
      </c>
      <c r="H1036" s="27" t="s">
        <v>497</v>
      </c>
      <c r="I1036" s="3">
        <v>41197</v>
      </c>
      <c r="J1036" s="27" t="s">
        <v>7331</v>
      </c>
      <c r="K1036" s="27" t="s">
        <v>7338</v>
      </c>
      <c r="L1036" s="27" t="s">
        <v>7333</v>
      </c>
      <c r="M1036" s="27" t="s">
        <v>7334</v>
      </c>
      <c r="N1036" s="27" t="s">
        <v>497</v>
      </c>
      <c r="O1036" s="27" t="s">
        <v>497</v>
      </c>
      <c r="P1036" s="27" t="s">
        <v>497</v>
      </c>
      <c r="Q1036" s="27" t="s">
        <v>13304</v>
      </c>
      <c r="R1036" s="27" t="s">
        <v>497</v>
      </c>
      <c r="S1036" s="27" t="s">
        <v>11789</v>
      </c>
      <c r="T1036" s="41" t="s">
        <v>15449</v>
      </c>
      <c r="U1036" s="41" t="s">
        <v>497</v>
      </c>
      <c r="V1036" s="3" t="s">
        <v>497</v>
      </c>
    </row>
    <row r="1037" spans="1:22" ht="18" customHeight="1">
      <c r="A1037" s="27">
        <v>4378</v>
      </c>
      <c r="B1037" s="27">
        <v>4378</v>
      </c>
      <c r="C1037" s="3">
        <v>41155</v>
      </c>
      <c r="D1037" s="3">
        <v>41201</v>
      </c>
      <c r="E1037" s="27" t="s">
        <v>1431</v>
      </c>
      <c r="F1037" s="27" t="s">
        <v>1432</v>
      </c>
      <c r="G1037" s="27" t="s">
        <v>7339</v>
      </c>
      <c r="H1037" s="27" t="s">
        <v>9445</v>
      </c>
      <c r="I1037" s="3">
        <v>41163</v>
      </c>
      <c r="J1037" s="27" t="s">
        <v>7340</v>
      </c>
      <c r="K1037" s="27" t="s">
        <v>8348</v>
      </c>
      <c r="L1037" s="27" t="s">
        <v>7341</v>
      </c>
      <c r="M1037" s="27" t="s">
        <v>7342</v>
      </c>
      <c r="N1037" s="27" t="s">
        <v>9446</v>
      </c>
      <c r="O1037" s="27" t="s">
        <v>8932</v>
      </c>
      <c r="P1037" s="3">
        <v>41211</v>
      </c>
      <c r="Q1037" s="41" t="s">
        <v>8152</v>
      </c>
      <c r="R1037" s="27" t="s">
        <v>11790</v>
      </c>
      <c r="S1037" s="27" t="s">
        <v>11791</v>
      </c>
      <c r="T1037" t="s">
        <v>4394</v>
      </c>
      <c r="U1037" t="s">
        <v>15683</v>
      </c>
      <c r="V1037" s="3" t="s">
        <v>497</v>
      </c>
    </row>
    <row r="1038" spans="1:22" ht="18" customHeight="1">
      <c r="A1038" s="27">
        <v>4379</v>
      </c>
      <c r="B1038" s="27">
        <v>4379</v>
      </c>
      <c r="C1038" s="3">
        <v>41155</v>
      </c>
      <c r="D1038" s="3">
        <v>41200</v>
      </c>
      <c r="E1038" s="27" t="s">
        <v>1431</v>
      </c>
      <c r="F1038" s="27" t="s">
        <v>1432</v>
      </c>
      <c r="G1038" s="27" t="s">
        <v>7339</v>
      </c>
      <c r="H1038" s="27" t="s">
        <v>9447</v>
      </c>
      <c r="I1038" s="3">
        <v>41163</v>
      </c>
      <c r="J1038" s="27" t="s">
        <v>7343</v>
      </c>
      <c r="K1038" s="27" t="s">
        <v>7344</v>
      </c>
      <c r="L1038" s="27" t="s">
        <v>7341</v>
      </c>
      <c r="M1038" s="27" t="s">
        <v>7345</v>
      </c>
      <c r="N1038" s="27" t="s">
        <v>9503</v>
      </c>
      <c r="O1038" s="27" t="s">
        <v>6076</v>
      </c>
      <c r="P1038" s="3">
        <v>41219</v>
      </c>
      <c r="Q1038" s="27" t="s">
        <v>497</v>
      </c>
      <c r="R1038" s="27" t="s">
        <v>11792</v>
      </c>
      <c r="S1038" s="27" t="s">
        <v>11793</v>
      </c>
      <c r="T1038" s="41" t="s">
        <v>15449</v>
      </c>
      <c r="U1038" t="s">
        <v>15559</v>
      </c>
      <c r="V1038" s="3" t="s">
        <v>497</v>
      </c>
    </row>
    <row r="1039" spans="1:22" ht="18" customHeight="1">
      <c r="A1039" s="27">
        <v>4384</v>
      </c>
      <c r="B1039" s="27">
        <v>4384</v>
      </c>
      <c r="C1039" s="3">
        <v>41155</v>
      </c>
      <c r="D1039" s="3">
        <v>41200</v>
      </c>
      <c r="E1039" s="27" t="s">
        <v>1431</v>
      </c>
      <c r="F1039" s="27" t="s">
        <v>1432</v>
      </c>
      <c r="G1039" s="27" t="s">
        <v>7330</v>
      </c>
      <c r="H1039" s="27" t="s">
        <v>12608</v>
      </c>
      <c r="I1039" s="3">
        <v>41197</v>
      </c>
      <c r="J1039" s="27" t="s">
        <v>7331</v>
      </c>
      <c r="K1039" s="27" t="s">
        <v>7346</v>
      </c>
      <c r="L1039" s="27" t="s">
        <v>7333</v>
      </c>
      <c r="M1039" s="27" t="s">
        <v>7334</v>
      </c>
      <c r="N1039" s="27" t="s">
        <v>12609</v>
      </c>
      <c r="O1039" s="27" t="s">
        <v>5677</v>
      </c>
      <c r="P1039" s="3">
        <v>41250</v>
      </c>
      <c r="Q1039" s="27" t="s">
        <v>497</v>
      </c>
      <c r="R1039" s="27" t="s">
        <v>12610</v>
      </c>
      <c r="S1039" s="27" t="s">
        <v>11794</v>
      </c>
      <c r="T1039" s="41" t="s">
        <v>15449</v>
      </c>
      <c r="U1039" t="s">
        <v>15584</v>
      </c>
      <c r="V1039" s="3" t="s">
        <v>497</v>
      </c>
    </row>
    <row r="1040" spans="1:22" ht="18" customHeight="1">
      <c r="A1040" s="27">
        <v>4377</v>
      </c>
      <c r="B1040" s="27">
        <v>4377</v>
      </c>
      <c r="C1040" s="3">
        <v>41155</v>
      </c>
      <c r="D1040" s="3">
        <v>41200</v>
      </c>
      <c r="E1040" s="27" t="s">
        <v>1431</v>
      </c>
      <c r="F1040" s="27" t="s">
        <v>1432</v>
      </c>
      <c r="G1040" s="27" t="s">
        <v>7339</v>
      </c>
      <c r="H1040" s="27" t="s">
        <v>7698</v>
      </c>
      <c r="I1040" s="3">
        <v>41163</v>
      </c>
      <c r="J1040" s="27" t="s">
        <v>7347</v>
      </c>
      <c r="K1040" s="27" t="s">
        <v>7348</v>
      </c>
      <c r="L1040" s="27" t="s">
        <v>7341</v>
      </c>
      <c r="M1040" s="27" t="s">
        <v>7349</v>
      </c>
      <c r="N1040" s="27" t="s">
        <v>7699</v>
      </c>
      <c r="O1040" s="27" t="s">
        <v>1492</v>
      </c>
      <c r="P1040" s="3">
        <v>41165</v>
      </c>
      <c r="Q1040" s="27" t="s">
        <v>497</v>
      </c>
      <c r="R1040" s="27" t="s">
        <v>11795</v>
      </c>
      <c r="S1040" s="27" t="s">
        <v>11796</v>
      </c>
      <c r="T1040" s="41" t="s">
        <v>4394</v>
      </c>
      <c r="U1040" s="27" t="s">
        <v>497</v>
      </c>
      <c r="V1040" s="3" t="s">
        <v>497</v>
      </c>
    </row>
    <row r="1041" spans="1:22" ht="18" customHeight="1">
      <c r="A1041" s="27">
        <v>4376</v>
      </c>
      <c r="B1041" s="27">
        <v>4376</v>
      </c>
      <c r="C1041" s="3">
        <v>41155</v>
      </c>
      <c r="D1041" s="3">
        <v>41200</v>
      </c>
      <c r="E1041" s="27" t="s">
        <v>1431</v>
      </c>
      <c r="F1041" s="27" t="s">
        <v>1432</v>
      </c>
      <c r="G1041" s="27" t="s">
        <v>7339</v>
      </c>
      <c r="H1041" s="27" t="s">
        <v>7700</v>
      </c>
      <c r="I1041" s="3">
        <v>41163</v>
      </c>
      <c r="J1041" s="27" t="s">
        <v>7350</v>
      </c>
      <c r="K1041" s="27" t="s">
        <v>7351</v>
      </c>
      <c r="L1041" s="27" t="s">
        <v>7341</v>
      </c>
      <c r="M1041" s="27" t="s">
        <v>7345</v>
      </c>
      <c r="N1041" s="27" t="s">
        <v>7701</v>
      </c>
      <c r="O1041" s="27" t="s">
        <v>7702</v>
      </c>
      <c r="P1041" s="3">
        <v>41165</v>
      </c>
      <c r="Q1041" s="27" t="s">
        <v>497</v>
      </c>
      <c r="R1041" s="27" t="s">
        <v>11797</v>
      </c>
      <c r="S1041" s="27" t="s">
        <v>11798</v>
      </c>
      <c r="T1041" s="41" t="s">
        <v>4394</v>
      </c>
      <c r="U1041" t="s">
        <v>5545</v>
      </c>
      <c r="V1041" s="3" t="s">
        <v>497</v>
      </c>
    </row>
    <row r="1042" spans="1:22" ht="18" customHeight="1">
      <c r="A1042" s="27">
        <v>4375</v>
      </c>
      <c r="B1042" s="27">
        <v>4375</v>
      </c>
      <c r="C1042" s="3">
        <v>41155</v>
      </c>
      <c r="D1042" s="3">
        <v>41200</v>
      </c>
      <c r="E1042" s="27" t="s">
        <v>1431</v>
      </c>
      <c r="F1042" s="27" t="s">
        <v>1432</v>
      </c>
      <c r="G1042" s="27" t="s">
        <v>7339</v>
      </c>
      <c r="H1042" s="27" t="s">
        <v>7703</v>
      </c>
      <c r="I1042" s="3">
        <v>41163</v>
      </c>
      <c r="J1042" s="27" t="s">
        <v>7352</v>
      </c>
      <c r="K1042" s="27" t="s">
        <v>7353</v>
      </c>
      <c r="L1042" s="27" t="s">
        <v>7341</v>
      </c>
      <c r="M1042" s="27" t="s">
        <v>7354</v>
      </c>
      <c r="N1042" s="27" t="s">
        <v>7704</v>
      </c>
      <c r="O1042" s="27" t="s">
        <v>7702</v>
      </c>
      <c r="P1042" s="3">
        <v>41166</v>
      </c>
      <c r="Q1042" s="27" t="s">
        <v>497</v>
      </c>
      <c r="R1042" s="27" t="s">
        <v>11799</v>
      </c>
      <c r="S1042" s="27" t="s">
        <v>11800</v>
      </c>
      <c r="T1042" s="41" t="s">
        <v>4394</v>
      </c>
      <c r="U1042" s="27" t="s">
        <v>497</v>
      </c>
      <c r="V1042" s="3" t="s">
        <v>497</v>
      </c>
    </row>
    <row r="1043" spans="1:22" ht="18" customHeight="1">
      <c r="A1043" s="27">
        <v>4374</v>
      </c>
      <c r="B1043" s="27">
        <v>4374</v>
      </c>
      <c r="C1043" s="3">
        <v>41155</v>
      </c>
      <c r="D1043" s="3">
        <v>41200</v>
      </c>
      <c r="E1043" s="27" t="s">
        <v>1431</v>
      </c>
      <c r="F1043" s="27" t="s">
        <v>1432</v>
      </c>
      <c r="G1043" s="27" t="s">
        <v>7355</v>
      </c>
      <c r="H1043" s="27" t="s">
        <v>13719</v>
      </c>
      <c r="I1043" s="3">
        <v>41197</v>
      </c>
      <c r="J1043" s="27" t="s">
        <v>7356</v>
      </c>
      <c r="K1043" s="27" t="s">
        <v>7357</v>
      </c>
      <c r="L1043" s="27" t="s">
        <v>7358</v>
      </c>
      <c r="M1043" s="27" t="s">
        <v>7359</v>
      </c>
      <c r="N1043" s="27" t="s">
        <v>13720</v>
      </c>
      <c r="O1043" s="27" t="s">
        <v>6071</v>
      </c>
      <c r="P1043" s="3">
        <v>41261</v>
      </c>
      <c r="Q1043" s="27" t="s">
        <v>497</v>
      </c>
      <c r="R1043" s="27" t="s">
        <v>13721</v>
      </c>
      <c r="S1043" s="27" t="s">
        <v>11801</v>
      </c>
      <c r="T1043" s="41" t="s">
        <v>4394</v>
      </c>
      <c r="U1043" s="41" t="s">
        <v>4443</v>
      </c>
      <c r="V1043" s="3" t="s">
        <v>497</v>
      </c>
    </row>
    <row r="1044" spans="1:22" ht="18" customHeight="1">
      <c r="A1044" s="27">
        <v>4373</v>
      </c>
      <c r="B1044" s="27">
        <v>4373</v>
      </c>
      <c r="C1044" s="3">
        <v>41155</v>
      </c>
      <c r="D1044" s="3">
        <v>41200</v>
      </c>
      <c r="E1044" s="27" t="s">
        <v>1431</v>
      </c>
      <c r="F1044" s="27" t="s">
        <v>1432</v>
      </c>
      <c r="G1044" s="27" t="s">
        <v>7355</v>
      </c>
      <c r="H1044" s="27" t="s">
        <v>13305</v>
      </c>
      <c r="I1044" s="3">
        <v>41197</v>
      </c>
      <c r="J1044" s="27" t="s">
        <v>7360</v>
      </c>
      <c r="K1044" s="27" t="s">
        <v>15684</v>
      </c>
      <c r="L1044" s="27" t="s">
        <v>7358</v>
      </c>
      <c r="M1044" s="27" t="s">
        <v>7361</v>
      </c>
      <c r="N1044" s="27" t="s">
        <v>13722</v>
      </c>
      <c r="O1044" s="27" t="s">
        <v>13723</v>
      </c>
      <c r="P1044" s="3">
        <v>41261</v>
      </c>
      <c r="Q1044" s="27" t="s">
        <v>497</v>
      </c>
      <c r="R1044" s="27" t="s">
        <v>13306</v>
      </c>
      <c r="S1044" s="27" t="s">
        <v>11802</v>
      </c>
      <c r="T1044" s="41" t="s">
        <v>4394</v>
      </c>
      <c r="U1044" s="41" t="s">
        <v>15482</v>
      </c>
      <c r="V1044" s="3" t="s">
        <v>497</v>
      </c>
    </row>
    <row r="1045" spans="1:22" ht="18" customHeight="1">
      <c r="A1045" s="27">
        <v>4371</v>
      </c>
      <c r="B1045" s="27">
        <v>4371</v>
      </c>
      <c r="C1045" s="3">
        <v>41155</v>
      </c>
      <c r="D1045" s="3">
        <v>41200</v>
      </c>
      <c r="E1045" s="27" t="s">
        <v>1431</v>
      </c>
      <c r="F1045" s="27" t="s">
        <v>1432</v>
      </c>
      <c r="G1045" s="27" t="s">
        <v>7362</v>
      </c>
      <c r="H1045" s="27" t="s">
        <v>9448</v>
      </c>
      <c r="I1045" s="3">
        <v>41186</v>
      </c>
      <c r="J1045" s="27" t="s">
        <v>15943</v>
      </c>
      <c r="K1045" s="27" t="s">
        <v>15685</v>
      </c>
      <c r="L1045" s="27" t="s">
        <v>7363</v>
      </c>
      <c r="M1045" s="27" t="s">
        <v>15944</v>
      </c>
      <c r="N1045" s="27" t="s">
        <v>9446</v>
      </c>
      <c r="O1045" s="27" t="s">
        <v>497</v>
      </c>
      <c r="P1045" s="3">
        <v>41211</v>
      </c>
      <c r="Q1045" s="27" t="s">
        <v>497</v>
      </c>
      <c r="R1045" s="27" t="s">
        <v>11803</v>
      </c>
      <c r="S1045" s="27" t="s">
        <v>11804</v>
      </c>
      <c r="T1045" s="41" t="s">
        <v>4394</v>
      </c>
      <c r="U1045" s="27" t="s">
        <v>497</v>
      </c>
      <c r="V1045" s="3" t="s">
        <v>497</v>
      </c>
    </row>
    <row r="1046" spans="1:22" ht="18" customHeight="1">
      <c r="A1046" s="27">
        <v>4372</v>
      </c>
      <c r="B1046" s="27">
        <v>4372</v>
      </c>
      <c r="C1046" s="3">
        <v>41155</v>
      </c>
      <c r="D1046" s="3">
        <v>41200</v>
      </c>
      <c r="E1046" s="27" t="s">
        <v>1495</v>
      </c>
      <c r="F1046" s="27" t="s">
        <v>1432</v>
      </c>
      <c r="G1046" s="27" t="s">
        <v>7362</v>
      </c>
      <c r="H1046" s="27" t="s">
        <v>9449</v>
      </c>
      <c r="I1046" s="3">
        <v>41186</v>
      </c>
      <c r="J1046" s="27" t="s">
        <v>7364</v>
      </c>
      <c r="K1046" s="27" t="s">
        <v>7365</v>
      </c>
      <c r="L1046" s="27" t="s">
        <v>7366</v>
      </c>
      <c r="M1046" s="27" t="s">
        <v>7367</v>
      </c>
      <c r="N1046" s="27" t="s">
        <v>497</v>
      </c>
      <c r="O1046" s="27" t="s">
        <v>497</v>
      </c>
      <c r="P1046" s="27" t="s">
        <v>497</v>
      </c>
      <c r="Q1046" s="27" t="s">
        <v>497</v>
      </c>
      <c r="R1046" s="27" t="s">
        <v>11803</v>
      </c>
      <c r="S1046" s="27" t="s">
        <v>11805</v>
      </c>
      <c r="T1046" s="41" t="s">
        <v>4394</v>
      </c>
      <c r="U1046" s="27" t="s">
        <v>497</v>
      </c>
      <c r="V1046" s="3" t="s">
        <v>497</v>
      </c>
    </row>
    <row r="1047" spans="1:22" ht="18" customHeight="1">
      <c r="A1047" s="27">
        <v>4370</v>
      </c>
      <c r="B1047" s="27">
        <v>4370</v>
      </c>
      <c r="C1047" s="3">
        <v>41155</v>
      </c>
      <c r="D1047" s="3">
        <v>41200</v>
      </c>
      <c r="E1047" s="27" t="s">
        <v>1431</v>
      </c>
      <c r="F1047" s="27" t="s">
        <v>1432</v>
      </c>
      <c r="G1047" s="27" t="s">
        <v>7362</v>
      </c>
      <c r="H1047" s="27" t="s">
        <v>9117</v>
      </c>
      <c r="I1047" s="3">
        <v>41186</v>
      </c>
      <c r="J1047" s="27" t="s">
        <v>7368</v>
      </c>
      <c r="K1047" s="27" t="s">
        <v>7369</v>
      </c>
      <c r="L1047" s="27" t="s">
        <v>7366</v>
      </c>
      <c r="M1047" s="27" t="s">
        <v>7370</v>
      </c>
      <c r="N1047" s="27" t="s">
        <v>9504</v>
      </c>
      <c r="O1047" s="27" t="s">
        <v>9461</v>
      </c>
      <c r="P1047" s="3">
        <v>41213</v>
      </c>
      <c r="Q1047" s="27" t="s">
        <v>497</v>
      </c>
      <c r="R1047" s="27" t="s">
        <v>11806</v>
      </c>
      <c r="S1047" s="27" t="s">
        <v>11807</v>
      </c>
      <c r="T1047" s="41" t="s">
        <v>4394</v>
      </c>
      <c r="U1047" t="s">
        <v>15589</v>
      </c>
      <c r="V1047" s="3" t="s">
        <v>497</v>
      </c>
    </row>
    <row r="1048" spans="1:22" ht="18" customHeight="1">
      <c r="A1048" s="27">
        <v>4369</v>
      </c>
      <c r="B1048" s="27">
        <v>4369</v>
      </c>
      <c r="C1048" s="3">
        <v>41155</v>
      </c>
      <c r="D1048" s="3">
        <v>41200</v>
      </c>
      <c r="E1048" s="27" t="s">
        <v>1440</v>
      </c>
      <c r="F1048" s="27" t="s">
        <v>1432</v>
      </c>
      <c r="G1048" s="27" t="s">
        <v>7362</v>
      </c>
      <c r="H1048" s="27" t="s">
        <v>9730</v>
      </c>
      <c r="I1048" s="3">
        <v>41186</v>
      </c>
      <c r="J1048" s="27" t="s">
        <v>7371</v>
      </c>
      <c r="K1048" s="27" t="s">
        <v>15686</v>
      </c>
      <c r="L1048" s="27" t="s">
        <v>7366</v>
      </c>
      <c r="M1048" s="27" t="s">
        <v>7372</v>
      </c>
      <c r="N1048" s="27" t="s">
        <v>497</v>
      </c>
      <c r="O1048" s="27" t="s">
        <v>497</v>
      </c>
      <c r="P1048" s="27" t="s">
        <v>497</v>
      </c>
      <c r="Q1048" s="41" t="s">
        <v>12471</v>
      </c>
      <c r="R1048" s="27" t="s">
        <v>11808</v>
      </c>
      <c r="S1048" s="27" t="s">
        <v>11809</v>
      </c>
      <c r="T1048" t="s">
        <v>15449</v>
      </c>
      <c r="U1048" s="27" t="s">
        <v>497</v>
      </c>
      <c r="V1048" s="3" t="s">
        <v>497</v>
      </c>
    </row>
    <row r="1049" spans="1:22" ht="18" customHeight="1">
      <c r="A1049" s="27">
        <v>4368</v>
      </c>
      <c r="B1049" s="27">
        <v>4368</v>
      </c>
      <c r="C1049" s="3">
        <v>41155</v>
      </c>
      <c r="D1049" s="3">
        <v>41200</v>
      </c>
      <c r="E1049" s="27" t="s">
        <v>1431</v>
      </c>
      <c r="F1049" s="27" t="s">
        <v>1432</v>
      </c>
      <c r="G1049" s="27" t="s">
        <v>7362</v>
      </c>
      <c r="H1049" s="27" t="s">
        <v>9398</v>
      </c>
      <c r="I1049" s="3">
        <v>41186</v>
      </c>
      <c r="J1049" s="27" t="s">
        <v>7373</v>
      </c>
      <c r="K1049" s="27" t="s">
        <v>7374</v>
      </c>
      <c r="L1049" s="27" t="s">
        <v>7366</v>
      </c>
      <c r="M1049" s="27" t="s">
        <v>7375</v>
      </c>
      <c r="N1049" s="27" t="s">
        <v>9399</v>
      </c>
      <c r="O1049" s="27" t="s">
        <v>9374</v>
      </c>
      <c r="P1049" s="3">
        <v>41221</v>
      </c>
      <c r="Q1049" s="27" t="s">
        <v>497</v>
      </c>
      <c r="R1049" s="27" t="s">
        <v>11810</v>
      </c>
      <c r="S1049" s="27" t="s">
        <v>11811</v>
      </c>
      <c r="T1049" s="41" t="s">
        <v>4394</v>
      </c>
      <c r="U1049" t="s">
        <v>15674</v>
      </c>
      <c r="V1049" s="3" t="s">
        <v>497</v>
      </c>
    </row>
    <row r="1050" spans="1:22" ht="18" customHeight="1">
      <c r="A1050" s="27">
        <v>4367</v>
      </c>
      <c r="B1050" s="27">
        <v>4367</v>
      </c>
      <c r="C1050" s="3">
        <v>41155</v>
      </c>
      <c r="D1050" s="3">
        <v>41200</v>
      </c>
      <c r="E1050" s="27" t="s">
        <v>1431</v>
      </c>
      <c r="F1050" s="27" t="s">
        <v>1432</v>
      </c>
      <c r="G1050" s="27" t="s">
        <v>7376</v>
      </c>
      <c r="H1050" s="27" t="s">
        <v>11812</v>
      </c>
      <c r="I1050" s="3">
        <v>41204</v>
      </c>
      <c r="J1050" s="27" t="s">
        <v>7377</v>
      </c>
      <c r="K1050" s="27" t="s">
        <v>7378</v>
      </c>
      <c r="L1050" s="27" t="s">
        <v>7379</v>
      </c>
      <c r="M1050" s="27" t="s">
        <v>7380</v>
      </c>
      <c r="N1050" s="27" t="s">
        <v>12380</v>
      </c>
      <c r="O1050" s="27" t="s">
        <v>5316</v>
      </c>
      <c r="P1050" s="3">
        <v>41247</v>
      </c>
      <c r="Q1050" s="27" t="s">
        <v>497</v>
      </c>
      <c r="R1050" s="27" t="s">
        <v>11813</v>
      </c>
      <c r="S1050" s="27" t="s">
        <v>11814</v>
      </c>
      <c r="T1050" s="41" t="s">
        <v>15449</v>
      </c>
      <c r="U1050" t="s">
        <v>15653</v>
      </c>
      <c r="V1050" s="3" t="s">
        <v>497</v>
      </c>
    </row>
    <row r="1051" spans="1:22" ht="18" customHeight="1">
      <c r="A1051" s="27">
        <v>4362</v>
      </c>
      <c r="B1051" s="27">
        <v>4362</v>
      </c>
      <c r="C1051" s="3">
        <v>41155</v>
      </c>
      <c r="D1051" s="3">
        <v>41200</v>
      </c>
      <c r="E1051" s="27" t="s">
        <v>1431</v>
      </c>
      <c r="F1051" s="27" t="s">
        <v>1432</v>
      </c>
      <c r="G1051" s="27" t="s">
        <v>1739</v>
      </c>
      <c r="H1051" s="27" t="s">
        <v>7705</v>
      </c>
      <c r="I1051" s="3">
        <v>41163</v>
      </c>
      <c r="J1051" s="27" t="s">
        <v>7381</v>
      </c>
      <c r="K1051" s="27" t="s">
        <v>15355</v>
      </c>
      <c r="L1051" s="27" t="s">
        <v>4698</v>
      </c>
      <c r="M1051" s="27" t="s">
        <v>7382</v>
      </c>
      <c r="N1051" s="27" t="s">
        <v>7706</v>
      </c>
      <c r="O1051" s="27" t="s">
        <v>2187</v>
      </c>
      <c r="P1051" s="3">
        <v>41166</v>
      </c>
      <c r="Q1051" s="27" t="s">
        <v>497</v>
      </c>
      <c r="R1051" s="27" t="s">
        <v>11815</v>
      </c>
      <c r="S1051" s="27" t="s">
        <v>11816</v>
      </c>
      <c r="T1051" s="41" t="s">
        <v>4394</v>
      </c>
      <c r="U1051" s="27" t="s">
        <v>497</v>
      </c>
      <c r="V1051" s="3" t="s">
        <v>497</v>
      </c>
    </row>
    <row r="1052" spans="1:22" ht="18" customHeight="1">
      <c r="A1052" s="27">
        <v>4366</v>
      </c>
      <c r="B1052" s="27">
        <v>4366</v>
      </c>
      <c r="C1052" s="3">
        <v>41155</v>
      </c>
      <c r="D1052" s="3">
        <v>41200</v>
      </c>
      <c r="E1052" s="27" t="s">
        <v>1431</v>
      </c>
      <c r="F1052" s="27" t="s">
        <v>1432</v>
      </c>
      <c r="G1052" s="27" t="s">
        <v>1770</v>
      </c>
      <c r="H1052" s="27" t="s">
        <v>13724</v>
      </c>
      <c r="I1052" s="3">
        <v>41204</v>
      </c>
      <c r="J1052" s="27" t="s">
        <v>7383</v>
      </c>
      <c r="K1052" s="27" t="s">
        <v>7384</v>
      </c>
      <c r="L1052" s="27" t="s">
        <v>4709</v>
      </c>
      <c r="M1052" s="27" t="s">
        <v>7385</v>
      </c>
      <c r="N1052" s="27" t="s">
        <v>13725</v>
      </c>
      <c r="O1052" s="27" t="s">
        <v>13726</v>
      </c>
      <c r="P1052" s="3">
        <v>41263</v>
      </c>
      <c r="Q1052" s="27" t="s">
        <v>497</v>
      </c>
      <c r="R1052" s="27" t="s">
        <v>13727</v>
      </c>
      <c r="S1052" s="27" t="s">
        <v>11817</v>
      </c>
      <c r="T1052" s="41" t="s">
        <v>4394</v>
      </c>
      <c r="U1052" s="41" t="s">
        <v>4443</v>
      </c>
      <c r="V1052" s="3" t="s">
        <v>497</v>
      </c>
    </row>
    <row r="1053" spans="1:22" ht="18" customHeight="1">
      <c r="A1053" s="27">
        <v>4365</v>
      </c>
      <c r="B1053" s="27">
        <v>4365</v>
      </c>
      <c r="C1053" s="3">
        <v>41155</v>
      </c>
      <c r="D1053" s="3">
        <v>41200</v>
      </c>
      <c r="E1053" s="27" t="s">
        <v>1431</v>
      </c>
      <c r="F1053" s="27" t="s">
        <v>1432</v>
      </c>
      <c r="G1053" s="27" t="s">
        <v>1770</v>
      </c>
      <c r="H1053" s="27" t="s">
        <v>13728</v>
      </c>
      <c r="I1053" s="3">
        <v>41204</v>
      </c>
      <c r="J1053" s="27" t="s">
        <v>7386</v>
      </c>
      <c r="K1053" s="27" t="s">
        <v>15687</v>
      </c>
      <c r="L1053" s="27" t="s">
        <v>4709</v>
      </c>
      <c r="M1053" s="27" t="s">
        <v>7387</v>
      </c>
      <c r="N1053" s="27" t="s">
        <v>13729</v>
      </c>
      <c r="O1053" s="27" t="s">
        <v>13664</v>
      </c>
      <c r="P1053" s="3">
        <v>41263</v>
      </c>
      <c r="Q1053" s="27" t="s">
        <v>497</v>
      </c>
      <c r="R1053" s="27" t="s">
        <v>13730</v>
      </c>
      <c r="S1053" s="27" t="s">
        <v>11818</v>
      </c>
      <c r="T1053" s="41" t="s">
        <v>4394</v>
      </c>
      <c r="U1053" s="41" t="s">
        <v>15688</v>
      </c>
      <c r="V1053" s="3" t="s">
        <v>497</v>
      </c>
    </row>
    <row r="1054" spans="1:22" ht="18" customHeight="1">
      <c r="A1054" s="27">
        <v>4342</v>
      </c>
      <c r="B1054" s="27">
        <v>4342</v>
      </c>
      <c r="C1054" s="3">
        <v>41155</v>
      </c>
      <c r="D1054" s="3">
        <v>41200</v>
      </c>
      <c r="E1054" s="27" t="s">
        <v>1431</v>
      </c>
      <c r="F1054" s="27" t="s">
        <v>1432</v>
      </c>
      <c r="G1054" s="27" t="s">
        <v>7406</v>
      </c>
      <c r="H1054" s="27" t="s">
        <v>13150</v>
      </c>
      <c r="I1054" s="3">
        <v>41197</v>
      </c>
      <c r="J1054" s="27" t="s">
        <v>7407</v>
      </c>
      <c r="K1054" s="27" t="s">
        <v>7408</v>
      </c>
      <c r="L1054" s="27" t="s">
        <v>7409</v>
      </c>
      <c r="M1054" s="27" t="s">
        <v>7410</v>
      </c>
      <c r="N1054" s="27" t="s">
        <v>13151</v>
      </c>
      <c r="O1054" s="27" t="s">
        <v>6071</v>
      </c>
      <c r="P1054" s="3">
        <v>41255</v>
      </c>
      <c r="Q1054" s="27" t="s">
        <v>497</v>
      </c>
      <c r="R1054" s="27" t="s">
        <v>13152</v>
      </c>
      <c r="S1054" s="27" t="s">
        <v>11819</v>
      </c>
      <c r="T1054" s="41" t="s">
        <v>4394</v>
      </c>
      <c r="U1054" s="41" t="s">
        <v>15523</v>
      </c>
      <c r="V1054" s="3" t="s">
        <v>497</v>
      </c>
    </row>
    <row r="1055" spans="1:22" ht="18" customHeight="1">
      <c r="A1055" s="27">
        <v>4341</v>
      </c>
      <c r="B1055" s="27">
        <v>4341</v>
      </c>
      <c r="C1055" s="3">
        <v>41155</v>
      </c>
      <c r="D1055" s="3">
        <v>41200</v>
      </c>
      <c r="E1055" s="27" t="s">
        <v>1431</v>
      </c>
      <c r="F1055" s="27" t="s">
        <v>1432</v>
      </c>
      <c r="G1055" s="27" t="s">
        <v>1941</v>
      </c>
      <c r="H1055" s="27" t="s">
        <v>7911</v>
      </c>
      <c r="I1055" s="3">
        <v>41166</v>
      </c>
      <c r="J1055" s="27" t="s">
        <v>7411</v>
      </c>
      <c r="K1055" s="27" t="s">
        <v>7412</v>
      </c>
      <c r="L1055" s="27" t="s">
        <v>7413</v>
      </c>
      <c r="M1055" s="27" t="s">
        <v>7414</v>
      </c>
      <c r="N1055" s="27" t="s">
        <v>7912</v>
      </c>
      <c r="O1055" s="27" t="s">
        <v>497</v>
      </c>
      <c r="P1055" s="3">
        <v>41171</v>
      </c>
      <c r="Q1055" s="27" t="s">
        <v>497</v>
      </c>
      <c r="R1055" s="27" t="s">
        <v>11820</v>
      </c>
      <c r="S1055" s="27" t="s">
        <v>11821</v>
      </c>
      <c r="T1055" s="41" t="s">
        <v>4394</v>
      </c>
      <c r="U1055" t="s">
        <v>15472</v>
      </c>
      <c r="V1055" s="3" t="s">
        <v>497</v>
      </c>
    </row>
    <row r="1056" spans="1:22" ht="18" customHeight="1">
      <c r="A1056" s="27">
        <v>4364</v>
      </c>
      <c r="B1056" s="27">
        <v>4364</v>
      </c>
      <c r="C1056" s="3">
        <v>41157</v>
      </c>
      <c r="D1056" s="3">
        <v>41202</v>
      </c>
      <c r="E1056" s="27" t="s">
        <v>1431</v>
      </c>
      <c r="F1056" s="27" t="s">
        <v>1432</v>
      </c>
      <c r="G1056" s="27" t="s">
        <v>7415</v>
      </c>
      <c r="H1056" s="27" t="s">
        <v>9985</v>
      </c>
      <c r="I1056" s="3">
        <v>41204</v>
      </c>
      <c r="J1056" s="27" t="s">
        <v>7416</v>
      </c>
      <c r="K1056" s="27" t="s">
        <v>7417</v>
      </c>
      <c r="L1056" s="27" t="s">
        <v>7418</v>
      </c>
      <c r="M1056" s="27" t="s">
        <v>7419</v>
      </c>
      <c r="N1056" s="27" t="s">
        <v>9986</v>
      </c>
      <c r="O1056" s="27" t="s">
        <v>6071</v>
      </c>
      <c r="P1056" s="3">
        <v>41240</v>
      </c>
      <c r="Q1056" s="27" t="s">
        <v>497</v>
      </c>
      <c r="R1056" s="27" t="s">
        <v>11822</v>
      </c>
      <c r="S1056" s="27" t="s">
        <v>11823</v>
      </c>
      <c r="T1056" s="41" t="s">
        <v>4394</v>
      </c>
      <c r="U1056" t="s">
        <v>15597</v>
      </c>
      <c r="V1056" s="3" t="s">
        <v>497</v>
      </c>
    </row>
    <row r="1057" spans="1:22" ht="18" customHeight="1">
      <c r="A1057" s="27">
        <v>4340</v>
      </c>
      <c r="B1057" s="27">
        <v>4340</v>
      </c>
      <c r="C1057" s="3">
        <v>41155</v>
      </c>
      <c r="D1057" s="3">
        <v>41200</v>
      </c>
      <c r="E1057" s="27" t="s">
        <v>1431</v>
      </c>
      <c r="F1057" s="27" t="s">
        <v>1432</v>
      </c>
      <c r="G1057" s="27" t="s">
        <v>1941</v>
      </c>
      <c r="H1057" s="27" t="s">
        <v>8040</v>
      </c>
      <c r="I1057" s="3">
        <v>41171</v>
      </c>
      <c r="J1057" s="27" t="s">
        <v>7411</v>
      </c>
      <c r="K1057" s="27" t="s">
        <v>7420</v>
      </c>
      <c r="L1057" s="27" t="s">
        <v>7413</v>
      </c>
      <c r="M1057" s="27" t="s">
        <v>7421</v>
      </c>
      <c r="N1057" s="27" t="s">
        <v>8092</v>
      </c>
      <c r="O1057" s="27" t="s">
        <v>5506</v>
      </c>
      <c r="P1057" s="3">
        <v>41172</v>
      </c>
      <c r="Q1057" s="27" t="s">
        <v>497</v>
      </c>
      <c r="R1057" s="27" t="s">
        <v>11009</v>
      </c>
      <c r="S1057" s="27" t="s">
        <v>11824</v>
      </c>
      <c r="T1057" s="41" t="s">
        <v>4394</v>
      </c>
      <c r="U1057" t="s">
        <v>5547</v>
      </c>
      <c r="V1057" s="3" t="s">
        <v>497</v>
      </c>
    </row>
    <row r="1058" spans="1:22" ht="18" customHeight="1">
      <c r="A1058" s="27">
        <v>4363</v>
      </c>
      <c r="B1058" s="27">
        <v>4363</v>
      </c>
      <c r="C1058" s="3">
        <v>41157</v>
      </c>
      <c r="D1058" s="3">
        <v>41202</v>
      </c>
      <c r="E1058" s="27" t="s">
        <v>1431</v>
      </c>
      <c r="F1058" s="27" t="s">
        <v>1432</v>
      </c>
      <c r="G1058" s="27" t="s">
        <v>7415</v>
      </c>
      <c r="H1058" s="27" t="s">
        <v>9987</v>
      </c>
      <c r="I1058" s="3">
        <v>41204</v>
      </c>
      <c r="J1058" s="27" t="s">
        <v>7422</v>
      </c>
      <c r="K1058" s="27" t="s">
        <v>7423</v>
      </c>
      <c r="L1058" s="27" t="s">
        <v>7418</v>
      </c>
      <c r="M1058" s="27" t="s">
        <v>7424</v>
      </c>
      <c r="N1058" s="27" t="s">
        <v>11825</v>
      </c>
      <c r="O1058" s="27" t="s">
        <v>7646</v>
      </c>
      <c r="P1058" s="3">
        <v>41242</v>
      </c>
      <c r="Q1058" s="27" t="s">
        <v>497</v>
      </c>
      <c r="R1058" s="27" t="s">
        <v>11826</v>
      </c>
      <c r="S1058" s="27" t="s">
        <v>11827</v>
      </c>
      <c r="T1058" s="41" t="s">
        <v>15449</v>
      </c>
      <c r="U1058" t="s">
        <v>15598</v>
      </c>
      <c r="V1058" s="3" t="s">
        <v>497</v>
      </c>
    </row>
    <row r="1059" spans="1:22" ht="18" customHeight="1">
      <c r="A1059" s="27">
        <v>4336</v>
      </c>
      <c r="B1059" s="27">
        <v>4336</v>
      </c>
      <c r="C1059" s="3">
        <v>41155</v>
      </c>
      <c r="D1059" s="3">
        <v>41200</v>
      </c>
      <c r="E1059" s="27" t="s">
        <v>1431</v>
      </c>
      <c r="F1059" s="27" t="s">
        <v>1432</v>
      </c>
      <c r="G1059" s="27" t="s">
        <v>2076</v>
      </c>
      <c r="H1059" s="27" t="s">
        <v>13153</v>
      </c>
      <c r="I1059" s="3">
        <v>41197</v>
      </c>
      <c r="J1059" s="27" t="s">
        <v>7425</v>
      </c>
      <c r="K1059" s="27" t="s">
        <v>7426</v>
      </c>
      <c r="L1059" s="27" t="s">
        <v>4826</v>
      </c>
      <c r="M1059" s="27">
        <v>3535331777</v>
      </c>
      <c r="N1059" s="27" t="s">
        <v>13154</v>
      </c>
      <c r="O1059" s="27" t="s">
        <v>6750</v>
      </c>
      <c r="P1059" s="3">
        <v>41255</v>
      </c>
      <c r="Q1059" s="27" t="s">
        <v>497</v>
      </c>
      <c r="R1059" s="27" t="s">
        <v>13155</v>
      </c>
      <c r="S1059" s="27" t="s">
        <v>11828</v>
      </c>
      <c r="T1059" s="41" t="s">
        <v>15449</v>
      </c>
      <c r="U1059" s="41" t="s">
        <v>15689</v>
      </c>
      <c r="V1059" s="3" t="s">
        <v>497</v>
      </c>
    </row>
    <row r="1060" spans="1:22" ht="18" customHeight="1">
      <c r="A1060" s="27">
        <v>4335</v>
      </c>
      <c r="B1060" s="27">
        <v>4335</v>
      </c>
      <c r="C1060" s="3">
        <v>41155</v>
      </c>
      <c r="D1060" s="3">
        <v>41200</v>
      </c>
      <c r="E1060" s="27" t="s">
        <v>1431</v>
      </c>
      <c r="F1060" s="27" t="s">
        <v>1432</v>
      </c>
      <c r="G1060" s="27" t="s">
        <v>2076</v>
      </c>
      <c r="H1060" s="27" t="s">
        <v>9145</v>
      </c>
      <c r="I1060" s="3">
        <v>41197</v>
      </c>
      <c r="J1060" s="27" t="s">
        <v>7428</v>
      </c>
      <c r="K1060" s="27" t="s">
        <v>7429</v>
      </c>
      <c r="L1060" s="27" t="s">
        <v>4826</v>
      </c>
      <c r="M1060" s="27" t="s">
        <v>7430</v>
      </c>
      <c r="N1060" s="27" t="s">
        <v>9400</v>
      </c>
      <c r="O1060" s="27" t="s">
        <v>2577</v>
      </c>
      <c r="P1060" s="3">
        <v>41208</v>
      </c>
      <c r="Q1060" s="27" t="s">
        <v>497</v>
      </c>
      <c r="R1060" s="27" t="s">
        <v>11829</v>
      </c>
      <c r="S1060" s="27" t="s">
        <v>11830</v>
      </c>
      <c r="T1060" s="41" t="s">
        <v>4394</v>
      </c>
      <c r="U1060" t="s">
        <v>4569</v>
      </c>
      <c r="V1060" s="3" t="s">
        <v>497</v>
      </c>
    </row>
    <row r="1061" spans="1:22" ht="18" customHeight="1">
      <c r="A1061" s="27">
        <v>4360</v>
      </c>
      <c r="B1061" s="27">
        <v>4360</v>
      </c>
      <c r="C1061" s="3">
        <v>41157</v>
      </c>
      <c r="D1061" s="3">
        <v>41202</v>
      </c>
      <c r="E1061" s="27" t="s">
        <v>1431</v>
      </c>
      <c r="F1061" s="27" t="s">
        <v>1432</v>
      </c>
      <c r="G1061" s="27" t="s">
        <v>1739</v>
      </c>
      <c r="H1061" s="27" t="s">
        <v>7707</v>
      </c>
      <c r="I1061" s="3">
        <v>41164</v>
      </c>
      <c r="J1061" s="27" t="s">
        <v>7431</v>
      </c>
      <c r="K1061" s="27" t="s">
        <v>7432</v>
      </c>
      <c r="L1061" s="27" t="s">
        <v>4698</v>
      </c>
      <c r="M1061" s="27" t="s">
        <v>7433</v>
      </c>
      <c r="N1061" s="27" t="s">
        <v>7913</v>
      </c>
      <c r="O1061" s="27" t="s">
        <v>2577</v>
      </c>
      <c r="P1061" s="3">
        <v>41170</v>
      </c>
      <c r="Q1061" s="27" t="s">
        <v>497</v>
      </c>
      <c r="R1061" s="27" t="s">
        <v>11831</v>
      </c>
      <c r="S1061" s="27" t="s">
        <v>11832</v>
      </c>
      <c r="T1061" s="41" t="s">
        <v>4394</v>
      </c>
      <c r="U1061" t="s">
        <v>5547</v>
      </c>
      <c r="V1061" s="3" t="s">
        <v>497</v>
      </c>
    </row>
    <row r="1062" spans="1:22" ht="18" customHeight="1">
      <c r="A1062" s="27">
        <v>4334</v>
      </c>
      <c r="B1062" s="27">
        <v>4334</v>
      </c>
      <c r="C1062" s="3">
        <v>41155</v>
      </c>
      <c r="D1062" s="3">
        <v>41200</v>
      </c>
      <c r="E1062" s="27" t="s">
        <v>1431</v>
      </c>
      <c r="F1062" s="27" t="s">
        <v>1432</v>
      </c>
      <c r="G1062" s="27" t="s">
        <v>2076</v>
      </c>
      <c r="H1062" s="27" t="s">
        <v>9068</v>
      </c>
      <c r="I1062" s="3">
        <v>41197</v>
      </c>
      <c r="J1062" s="27" t="s">
        <v>7434</v>
      </c>
      <c r="K1062" s="27" t="s">
        <v>7435</v>
      </c>
      <c r="L1062" s="27" t="s">
        <v>4826</v>
      </c>
      <c r="M1062" s="27" t="s">
        <v>7427</v>
      </c>
      <c r="N1062" s="27" t="s">
        <v>9069</v>
      </c>
      <c r="O1062" s="27" t="s">
        <v>5316</v>
      </c>
      <c r="P1062" s="3">
        <v>41201</v>
      </c>
      <c r="Q1062" s="27" t="s">
        <v>497</v>
      </c>
      <c r="R1062" s="27" t="s">
        <v>11833</v>
      </c>
      <c r="S1062" s="27" t="s">
        <v>11834</v>
      </c>
      <c r="T1062" s="41" t="s">
        <v>4394</v>
      </c>
      <c r="U1062" s="27" t="s">
        <v>497</v>
      </c>
      <c r="V1062" s="3" t="s">
        <v>497</v>
      </c>
    </row>
    <row r="1063" spans="1:22" ht="18" customHeight="1">
      <c r="A1063" s="27">
        <v>4333</v>
      </c>
      <c r="B1063" s="27">
        <v>4333</v>
      </c>
      <c r="C1063" s="3">
        <v>41155</v>
      </c>
      <c r="D1063" s="3">
        <v>41200</v>
      </c>
      <c r="E1063" s="27" t="s">
        <v>1431</v>
      </c>
      <c r="F1063" s="27" t="s">
        <v>1432</v>
      </c>
      <c r="G1063" s="27" t="s">
        <v>2076</v>
      </c>
      <c r="H1063" s="27" t="s">
        <v>9070</v>
      </c>
      <c r="I1063" s="3">
        <v>41197</v>
      </c>
      <c r="J1063" s="27" t="s">
        <v>7436</v>
      </c>
      <c r="K1063" s="27" t="s">
        <v>7437</v>
      </c>
      <c r="L1063" s="27" t="s">
        <v>4826</v>
      </c>
      <c r="M1063" s="27" t="s">
        <v>7438</v>
      </c>
      <c r="N1063" s="27" t="s">
        <v>9071</v>
      </c>
      <c r="O1063" s="27" t="s">
        <v>5316</v>
      </c>
      <c r="P1063" s="3">
        <v>41200</v>
      </c>
      <c r="Q1063" s="27" t="s">
        <v>497</v>
      </c>
      <c r="R1063" s="27" t="s">
        <v>11835</v>
      </c>
      <c r="S1063" s="27" t="s">
        <v>11836</v>
      </c>
      <c r="T1063" s="41" t="s">
        <v>4394</v>
      </c>
      <c r="U1063" t="s">
        <v>15642</v>
      </c>
      <c r="V1063" s="3" t="s">
        <v>497</v>
      </c>
    </row>
    <row r="1064" spans="1:22" ht="18" customHeight="1">
      <c r="A1064" s="27">
        <v>4332</v>
      </c>
      <c r="B1064" s="27">
        <v>4332</v>
      </c>
      <c r="C1064" s="3">
        <v>41155</v>
      </c>
      <c r="D1064" s="3">
        <v>41200</v>
      </c>
      <c r="E1064" s="27" t="s">
        <v>1431</v>
      </c>
      <c r="F1064" s="27" t="s">
        <v>1432</v>
      </c>
      <c r="G1064" s="27" t="s">
        <v>2076</v>
      </c>
      <c r="H1064" s="27" t="s">
        <v>8919</v>
      </c>
      <c r="I1064" s="3">
        <v>41192</v>
      </c>
      <c r="J1064" s="27" t="s">
        <v>7439</v>
      </c>
      <c r="K1064" s="27" t="s">
        <v>7440</v>
      </c>
      <c r="L1064" s="27" t="s">
        <v>4826</v>
      </c>
      <c r="M1064" s="27" t="s">
        <v>7441</v>
      </c>
      <c r="N1064" s="27" t="s">
        <v>8920</v>
      </c>
      <c r="O1064" s="27" t="s">
        <v>8904</v>
      </c>
      <c r="P1064" s="3">
        <v>41193</v>
      </c>
      <c r="Q1064" s="27" t="s">
        <v>497</v>
      </c>
      <c r="R1064" s="27" t="s">
        <v>11837</v>
      </c>
      <c r="S1064" s="27" t="s">
        <v>11838</v>
      </c>
      <c r="T1064" s="41" t="s">
        <v>4394</v>
      </c>
      <c r="U1064" t="s">
        <v>15690</v>
      </c>
      <c r="V1064" s="3" t="s">
        <v>497</v>
      </c>
    </row>
    <row r="1065" spans="1:22" ht="18" customHeight="1">
      <c r="A1065" s="27">
        <v>4361</v>
      </c>
      <c r="B1065" s="27">
        <v>4361</v>
      </c>
      <c r="C1065" s="3">
        <v>41157</v>
      </c>
      <c r="D1065" s="3">
        <v>41202</v>
      </c>
      <c r="E1065" s="27" t="s">
        <v>1431</v>
      </c>
      <c r="F1065" s="27" t="s">
        <v>1432</v>
      </c>
      <c r="G1065" s="27" t="s">
        <v>1739</v>
      </c>
      <c r="H1065" s="27" t="s">
        <v>12611</v>
      </c>
      <c r="I1065" s="3">
        <v>41204</v>
      </c>
      <c r="J1065" s="27" t="s">
        <v>7442</v>
      </c>
      <c r="K1065" s="27" t="s">
        <v>7443</v>
      </c>
      <c r="L1065" s="27" t="s">
        <v>4698</v>
      </c>
      <c r="M1065" s="27" t="s">
        <v>7444</v>
      </c>
      <c r="N1065" s="27" t="s">
        <v>12612</v>
      </c>
      <c r="O1065" s="27" t="s">
        <v>12446</v>
      </c>
      <c r="P1065" s="3">
        <v>41254</v>
      </c>
      <c r="Q1065" s="27" t="s">
        <v>497</v>
      </c>
      <c r="R1065" s="27" t="s">
        <v>12613</v>
      </c>
      <c r="S1065" s="27" t="s">
        <v>11839</v>
      </c>
      <c r="T1065" s="41" t="s">
        <v>15449</v>
      </c>
      <c r="U1065" t="s">
        <v>15559</v>
      </c>
      <c r="V1065" s="3" t="s">
        <v>497</v>
      </c>
    </row>
    <row r="1066" spans="1:22" ht="18" customHeight="1">
      <c r="A1066" s="27">
        <v>4326</v>
      </c>
      <c r="B1066" s="27">
        <v>4326</v>
      </c>
      <c r="C1066" s="3">
        <v>41155</v>
      </c>
      <c r="D1066" s="3">
        <v>41200</v>
      </c>
      <c r="E1066" s="27" t="s">
        <v>1431</v>
      </c>
      <c r="F1066" s="27" t="s">
        <v>1432</v>
      </c>
      <c r="G1066" s="27" t="s">
        <v>7445</v>
      </c>
      <c r="H1066" s="27" t="s">
        <v>9505</v>
      </c>
      <c r="I1066" s="3">
        <v>41204</v>
      </c>
      <c r="J1066" s="27" t="s">
        <v>7446</v>
      </c>
      <c r="K1066" s="27" t="s">
        <v>7447</v>
      </c>
      <c r="L1066" s="27" t="s">
        <v>7448</v>
      </c>
      <c r="M1066" s="27" t="s">
        <v>7449</v>
      </c>
      <c r="N1066" s="27" t="s">
        <v>9506</v>
      </c>
      <c r="O1066" s="27" t="s">
        <v>6688</v>
      </c>
      <c r="P1066" s="3">
        <v>41213</v>
      </c>
      <c r="Q1066" s="27" t="s">
        <v>497</v>
      </c>
      <c r="R1066" s="27" t="s">
        <v>11840</v>
      </c>
      <c r="S1066" s="27" t="s">
        <v>11841</v>
      </c>
      <c r="T1066" s="41" t="s">
        <v>4394</v>
      </c>
      <c r="U1066" t="s">
        <v>15460</v>
      </c>
      <c r="V1066" s="3" t="s">
        <v>497</v>
      </c>
    </row>
    <row r="1067" spans="1:22" ht="18" customHeight="1">
      <c r="A1067" s="27">
        <v>4359</v>
      </c>
      <c r="B1067" s="27">
        <v>4359</v>
      </c>
      <c r="C1067" s="3">
        <v>41157</v>
      </c>
      <c r="D1067" s="3">
        <v>41202</v>
      </c>
      <c r="E1067" s="27" t="s">
        <v>1431</v>
      </c>
      <c r="F1067" s="27" t="s">
        <v>1432</v>
      </c>
      <c r="G1067" s="27" t="s">
        <v>7450</v>
      </c>
      <c r="H1067" s="27" t="s">
        <v>9118</v>
      </c>
      <c r="I1067" s="3">
        <v>41197</v>
      </c>
      <c r="J1067" s="27" t="s">
        <v>7451</v>
      </c>
      <c r="K1067" s="27" t="s">
        <v>7452</v>
      </c>
      <c r="L1067" s="27" t="s">
        <v>7453</v>
      </c>
      <c r="M1067" s="27" t="s">
        <v>7454</v>
      </c>
      <c r="N1067" s="27" t="s">
        <v>9119</v>
      </c>
      <c r="O1067" s="27" t="s">
        <v>5713</v>
      </c>
      <c r="P1067" s="3">
        <v>41205</v>
      </c>
      <c r="Q1067" s="27" t="s">
        <v>497</v>
      </c>
      <c r="R1067" s="27" t="s">
        <v>11842</v>
      </c>
      <c r="S1067" s="27" t="s">
        <v>11843</v>
      </c>
      <c r="T1067" s="41" t="s">
        <v>4394</v>
      </c>
      <c r="U1067" s="27" t="s">
        <v>497</v>
      </c>
      <c r="V1067" s="3" t="s">
        <v>497</v>
      </c>
    </row>
    <row r="1068" spans="1:22" ht="18" customHeight="1">
      <c r="A1068" s="27">
        <v>4325</v>
      </c>
      <c r="B1068" s="27">
        <v>4325</v>
      </c>
      <c r="C1068" s="3">
        <v>41155</v>
      </c>
      <c r="D1068" s="3">
        <v>41200</v>
      </c>
      <c r="E1068" s="27" t="s">
        <v>1431</v>
      </c>
      <c r="F1068" s="27" t="s">
        <v>1432</v>
      </c>
      <c r="G1068" s="27" t="s">
        <v>7445</v>
      </c>
      <c r="H1068" s="27" t="s">
        <v>9507</v>
      </c>
      <c r="I1068" s="3">
        <v>41204</v>
      </c>
      <c r="J1068" s="27" t="s">
        <v>7455</v>
      </c>
      <c r="K1068" s="27" t="s">
        <v>7456</v>
      </c>
      <c r="L1068" s="27" t="s">
        <v>7457</v>
      </c>
      <c r="M1068" s="27" t="s">
        <v>7458</v>
      </c>
      <c r="N1068" s="27" t="s">
        <v>9508</v>
      </c>
      <c r="O1068" s="27" t="s">
        <v>5713</v>
      </c>
      <c r="P1068" s="3">
        <v>41218</v>
      </c>
      <c r="Q1068" s="27" t="s">
        <v>497</v>
      </c>
      <c r="R1068" s="27" t="s">
        <v>11844</v>
      </c>
      <c r="S1068" s="27" t="s">
        <v>11845</v>
      </c>
      <c r="T1068" s="41" t="s">
        <v>15449</v>
      </c>
      <c r="U1068" t="s">
        <v>15509</v>
      </c>
      <c r="V1068" s="3" t="s">
        <v>497</v>
      </c>
    </row>
    <row r="1069" spans="1:22" ht="18" customHeight="1">
      <c r="A1069" s="27">
        <v>4331</v>
      </c>
      <c r="B1069" s="27">
        <v>4331</v>
      </c>
      <c r="C1069" s="3">
        <v>41155</v>
      </c>
      <c r="D1069" s="3">
        <v>41200</v>
      </c>
      <c r="E1069" s="27" t="s">
        <v>1431</v>
      </c>
      <c r="F1069" s="27" t="s">
        <v>1432</v>
      </c>
      <c r="G1069" s="27" t="s">
        <v>7445</v>
      </c>
      <c r="H1069" s="27" t="s">
        <v>9450</v>
      </c>
      <c r="I1069" s="3">
        <v>41204</v>
      </c>
      <c r="J1069" s="27" t="s">
        <v>7459</v>
      </c>
      <c r="K1069" s="27" t="s">
        <v>7460</v>
      </c>
      <c r="L1069" s="27" t="s">
        <v>7448</v>
      </c>
      <c r="M1069" s="27" t="s">
        <v>7461</v>
      </c>
      <c r="N1069" s="27" t="s">
        <v>9451</v>
      </c>
      <c r="O1069" s="27" t="s">
        <v>6750</v>
      </c>
      <c r="P1069" s="3">
        <v>41213</v>
      </c>
      <c r="Q1069" s="27" t="s">
        <v>497</v>
      </c>
      <c r="R1069" s="27" t="s">
        <v>11846</v>
      </c>
      <c r="S1069" s="27" t="s">
        <v>11847</v>
      </c>
      <c r="T1069" s="41" t="s">
        <v>4394</v>
      </c>
      <c r="U1069" t="s">
        <v>15458</v>
      </c>
      <c r="V1069" s="3" t="s">
        <v>497</v>
      </c>
    </row>
    <row r="1070" spans="1:22" ht="18" customHeight="1">
      <c r="A1070" s="27">
        <v>4358</v>
      </c>
      <c r="B1070" s="27">
        <v>4358</v>
      </c>
      <c r="C1070" s="3">
        <v>41157</v>
      </c>
      <c r="D1070" s="3">
        <v>41202</v>
      </c>
      <c r="E1070" s="27" t="s">
        <v>1431</v>
      </c>
      <c r="F1070" s="27" t="s">
        <v>1432</v>
      </c>
      <c r="G1070" s="27" t="s">
        <v>3621</v>
      </c>
      <c r="H1070" s="27" t="s">
        <v>9837</v>
      </c>
      <c r="I1070" s="3">
        <v>41197</v>
      </c>
      <c r="J1070" s="27" t="s">
        <v>7462</v>
      </c>
      <c r="K1070" s="27" t="s">
        <v>7463</v>
      </c>
      <c r="L1070" s="27" t="s">
        <v>5036</v>
      </c>
      <c r="M1070" s="27" t="s">
        <v>7464</v>
      </c>
      <c r="N1070" s="27" t="s">
        <v>9838</v>
      </c>
      <c r="O1070" s="27" t="s">
        <v>5713</v>
      </c>
      <c r="P1070" s="3">
        <v>41233</v>
      </c>
      <c r="Q1070" s="27" t="s">
        <v>497</v>
      </c>
      <c r="R1070" s="27" t="s">
        <v>11848</v>
      </c>
      <c r="S1070" s="27" t="s">
        <v>11849</v>
      </c>
      <c r="T1070" s="41" t="s">
        <v>15449</v>
      </c>
      <c r="U1070" t="s">
        <v>15559</v>
      </c>
      <c r="V1070" s="3" t="s">
        <v>497</v>
      </c>
    </row>
    <row r="1071" spans="1:22" ht="18" customHeight="1">
      <c r="A1071" s="27">
        <v>4317</v>
      </c>
      <c r="B1071" s="27">
        <v>4317</v>
      </c>
      <c r="C1071" s="3">
        <v>41155</v>
      </c>
      <c r="D1071" s="3">
        <v>41333</v>
      </c>
      <c r="E1071" s="27" t="s">
        <v>1495</v>
      </c>
      <c r="F1071" s="27" t="s">
        <v>1432</v>
      </c>
      <c r="G1071" s="27" t="s">
        <v>7472</v>
      </c>
      <c r="H1071" s="27" t="s">
        <v>12614</v>
      </c>
      <c r="I1071" s="3">
        <v>41204</v>
      </c>
      <c r="J1071" s="27" t="s">
        <v>7466</v>
      </c>
      <c r="K1071" s="27" t="s">
        <v>12615</v>
      </c>
      <c r="L1071" s="27" t="s">
        <v>7467</v>
      </c>
      <c r="M1071" s="27" t="s">
        <v>7468</v>
      </c>
      <c r="N1071" s="27" t="s">
        <v>497</v>
      </c>
      <c r="O1071" s="27" t="s">
        <v>497</v>
      </c>
      <c r="P1071" s="27" t="s">
        <v>497</v>
      </c>
      <c r="Q1071" s="27" t="s">
        <v>16111</v>
      </c>
      <c r="R1071" s="27" t="s">
        <v>12616</v>
      </c>
      <c r="S1071" s="27" t="s">
        <v>11850</v>
      </c>
      <c r="T1071" s="41" t="s">
        <v>15449</v>
      </c>
      <c r="U1071" s="27" t="s">
        <v>497</v>
      </c>
      <c r="V1071" s="3" t="s">
        <v>497</v>
      </c>
    </row>
    <row r="1072" spans="1:22" ht="18" customHeight="1">
      <c r="A1072" s="27">
        <v>4324</v>
      </c>
      <c r="B1072" s="27">
        <v>4324</v>
      </c>
      <c r="C1072" s="3">
        <v>41155</v>
      </c>
      <c r="D1072" s="3">
        <v>41200</v>
      </c>
      <c r="E1072" s="27" t="s">
        <v>1431</v>
      </c>
      <c r="F1072" s="27" t="s">
        <v>1432</v>
      </c>
      <c r="G1072" s="27" t="s">
        <v>7445</v>
      </c>
      <c r="H1072" s="27" t="s">
        <v>9509</v>
      </c>
      <c r="I1072" s="3">
        <v>41204</v>
      </c>
      <c r="J1072" s="27" t="s">
        <v>7469</v>
      </c>
      <c r="K1072" s="27" t="s">
        <v>7470</v>
      </c>
      <c r="L1072" s="27" t="s">
        <v>7448</v>
      </c>
      <c r="M1072" s="27" t="s">
        <v>7471</v>
      </c>
      <c r="N1072" s="27" t="s">
        <v>9510</v>
      </c>
      <c r="O1072" s="27" t="s">
        <v>6688</v>
      </c>
      <c r="P1072" s="3">
        <v>41213</v>
      </c>
      <c r="Q1072" s="27" t="s">
        <v>497</v>
      </c>
      <c r="R1072" s="27" t="s">
        <v>11851</v>
      </c>
      <c r="S1072" s="27" t="s">
        <v>11852</v>
      </c>
      <c r="T1072" s="41" t="s">
        <v>4394</v>
      </c>
      <c r="U1072" t="s">
        <v>15458</v>
      </c>
      <c r="V1072" s="3" t="s">
        <v>497</v>
      </c>
    </row>
    <row r="1073" spans="1:22" ht="18" customHeight="1">
      <c r="A1073" s="27">
        <v>4315</v>
      </c>
      <c r="B1073" s="27">
        <v>4315</v>
      </c>
      <c r="C1073" s="3">
        <v>41155</v>
      </c>
      <c r="D1073" s="3">
        <v>41200</v>
      </c>
      <c r="E1073" s="27" t="s">
        <v>1431</v>
      </c>
      <c r="F1073" s="27" t="s">
        <v>1432</v>
      </c>
      <c r="G1073" s="27" t="s">
        <v>7472</v>
      </c>
      <c r="H1073" s="27" t="s">
        <v>9839</v>
      </c>
      <c r="I1073" s="3">
        <v>41204</v>
      </c>
      <c r="J1073" s="27" t="s">
        <v>7473</v>
      </c>
      <c r="K1073" s="27" t="s">
        <v>7474</v>
      </c>
      <c r="L1073" s="27" t="s">
        <v>7467</v>
      </c>
      <c r="M1073" s="27" t="s">
        <v>7475</v>
      </c>
      <c r="N1073" s="27" t="s">
        <v>9840</v>
      </c>
      <c r="O1073" s="27" t="s">
        <v>5739</v>
      </c>
      <c r="P1073" s="3">
        <v>41233</v>
      </c>
      <c r="Q1073" s="27" t="s">
        <v>497</v>
      </c>
      <c r="R1073" s="27" t="s">
        <v>11853</v>
      </c>
      <c r="S1073" s="27" t="s">
        <v>11854</v>
      </c>
      <c r="T1073" s="41" t="s">
        <v>4394</v>
      </c>
      <c r="U1073" t="s">
        <v>15691</v>
      </c>
      <c r="V1073" s="3" t="s">
        <v>497</v>
      </c>
    </row>
    <row r="1074" spans="1:22" ht="18" customHeight="1">
      <c r="A1074" s="27">
        <v>4322</v>
      </c>
      <c r="B1074" s="27">
        <v>4322</v>
      </c>
      <c r="C1074" s="3">
        <v>41155</v>
      </c>
      <c r="D1074" s="3">
        <v>41200</v>
      </c>
      <c r="E1074" s="27" t="s">
        <v>1431</v>
      </c>
      <c r="F1074" s="27" t="s">
        <v>1432</v>
      </c>
      <c r="G1074" s="27" t="s">
        <v>7445</v>
      </c>
      <c r="H1074" s="27" t="s">
        <v>9452</v>
      </c>
      <c r="I1074" s="3">
        <v>41204</v>
      </c>
      <c r="J1074" s="27" t="s">
        <v>7476</v>
      </c>
      <c r="K1074" s="27" t="s">
        <v>15847</v>
      </c>
      <c r="L1074" s="27" t="s">
        <v>7448</v>
      </c>
      <c r="M1074" s="27" t="s">
        <v>7477</v>
      </c>
      <c r="N1074" s="27" t="s">
        <v>9453</v>
      </c>
      <c r="O1074" s="27" t="s">
        <v>6688</v>
      </c>
      <c r="P1074" s="3">
        <v>41213</v>
      </c>
      <c r="Q1074" s="27" t="s">
        <v>9696</v>
      </c>
      <c r="R1074" s="27" t="s">
        <v>11855</v>
      </c>
      <c r="S1074" s="27" t="s">
        <v>11856</v>
      </c>
      <c r="T1074" t="s">
        <v>4394</v>
      </c>
      <c r="U1074" t="s">
        <v>15589</v>
      </c>
      <c r="V1074" s="3" t="s">
        <v>497</v>
      </c>
    </row>
    <row r="1075" spans="1:22" ht="18" customHeight="1">
      <c r="A1075" s="27">
        <v>4329</v>
      </c>
      <c r="B1075" s="27">
        <v>4329</v>
      </c>
      <c r="C1075" s="3">
        <v>41155</v>
      </c>
      <c r="D1075" s="3">
        <v>41200</v>
      </c>
      <c r="E1075" s="27" t="s">
        <v>1431</v>
      </c>
      <c r="F1075" s="27" t="s">
        <v>1432</v>
      </c>
      <c r="G1075" s="27" t="s">
        <v>7445</v>
      </c>
      <c r="H1075" s="27" t="s">
        <v>9454</v>
      </c>
      <c r="I1075" s="3">
        <v>41204</v>
      </c>
      <c r="J1075" s="27" t="s">
        <v>7478</v>
      </c>
      <c r="K1075" s="27" t="s">
        <v>7479</v>
      </c>
      <c r="L1075" s="27" t="s">
        <v>7448</v>
      </c>
      <c r="M1075" s="27" t="s">
        <v>7480</v>
      </c>
      <c r="N1075" s="27" t="s">
        <v>9455</v>
      </c>
      <c r="O1075" s="27" t="s">
        <v>6688</v>
      </c>
      <c r="P1075" s="3">
        <v>41212</v>
      </c>
      <c r="Q1075" s="27" t="s">
        <v>497</v>
      </c>
      <c r="R1075" s="27" t="s">
        <v>11857</v>
      </c>
      <c r="S1075" s="27" t="s">
        <v>11858</v>
      </c>
      <c r="T1075" s="41" t="s">
        <v>4394</v>
      </c>
      <c r="U1075" t="s">
        <v>15589</v>
      </c>
      <c r="V1075" s="3" t="s">
        <v>497</v>
      </c>
    </row>
    <row r="1076" spans="1:22" ht="18" customHeight="1">
      <c r="A1076" s="27">
        <v>4306</v>
      </c>
      <c r="B1076" s="27">
        <v>4306</v>
      </c>
      <c r="C1076" s="3">
        <v>41155</v>
      </c>
      <c r="D1076" s="3">
        <v>41200</v>
      </c>
      <c r="E1076" s="27" t="s">
        <v>1431</v>
      </c>
      <c r="F1076" s="27" t="s">
        <v>1432</v>
      </c>
      <c r="G1076" s="27" t="s">
        <v>7481</v>
      </c>
      <c r="H1076" s="27" t="s">
        <v>12617</v>
      </c>
      <c r="I1076" s="3">
        <v>41197</v>
      </c>
      <c r="J1076" s="27" t="s">
        <v>7482</v>
      </c>
      <c r="K1076" s="27" t="s">
        <v>7483</v>
      </c>
      <c r="L1076" s="27" t="s">
        <v>7484</v>
      </c>
      <c r="M1076" s="27" t="s">
        <v>7485</v>
      </c>
      <c r="N1076" s="27" t="s">
        <v>12618</v>
      </c>
      <c r="O1076" s="27" t="s">
        <v>6688</v>
      </c>
      <c r="P1076" s="3">
        <v>41250</v>
      </c>
      <c r="Q1076" s="27" t="s">
        <v>497</v>
      </c>
      <c r="R1076" s="27" t="s">
        <v>12619</v>
      </c>
      <c r="S1076" s="27" t="s">
        <v>11859</v>
      </c>
      <c r="T1076" s="41" t="s">
        <v>4394</v>
      </c>
      <c r="U1076" t="s">
        <v>15575</v>
      </c>
      <c r="V1076" s="3" t="s">
        <v>497</v>
      </c>
    </row>
    <row r="1077" spans="1:22" ht="18" customHeight="1">
      <c r="A1077" s="27">
        <v>4357</v>
      </c>
      <c r="B1077" s="27">
        <v>4357</v>
      </c>
      <c r="C1077" s="3">
        <v>41157</v>
      </c>
      <c r="D1077" s="3">
        <v>41202</v>
      </c>
      <c r="E1077" s="27" t="s">
        <v>1431</v>
      </c>
      <c r="F1077" s="27" t="s">
        <v>1432</v>
      </c>
      <c r="G1077" s="27" t="s">
        <v>7486</v>
      </c>
      <c r="H1077" s="27" t="s">
        <v>12620</v>
      </c>
      <c r="I1077" s="3">
        <v>41197</v>
      </c>
      <c r="J1077" s="27" t="s">
        <v>7487</v>
      </c>
      <c r="K1077" s="27" t="s">
        <v>7488</v>
      </c>
      <c r="L1077" s="27" t="s">
        <v>7489</v>
      </c>
      <c r="M1077" s="27" t="s">
        <v>7490</v>
      </c>
      <c r="N1077" s="27" t="s">
        <v>12621</v>
      </c>
      <c r="O1077" s="27" t="s">
        <v>7858</v>
      </c>
      <c r="P1077" s="3">
        <v>41254</v>
      </c>
      <c r="Q1077" s="27" t="s">
        <v>497</v>
      </c>
      <c r="R1077" s="27" t="s">
        <v>12622</v>
      </c>
      <c r="S1077" s="27" t="s">
        <v>11860</v>
      </c>
      <c r="T1077" s="41" t="s">
        <v>15449</v>
      </c>
      <c r="U1077" t="s">
        <v>15653</v>
      </c>
      <c r="V1077" s="3" t="s">
        <v>497</v>
      </c>
    </row>
    <row r="1078" spans="1:22" ht="18" customHeight="1">
      <c r="A1078" s="27">
        <v>4305</v>
      </c>
      <c r="B1078" s="27">
        <v>4305</v>
      </c>
      <c r="C1078" s="3">
        <v>41155</v>
      </c>
      <c r="D1078" s="3">
        <v>41200</v>
      </c>
      <c r="E1078" s="27" t="s">
        <v>1431</v>
      </c>
      <c r="F1078" s="27" t="s">
        <v>1432</v>
      </c>
      <c r="G1078" s="27" t="s">
        <v>7481</v>
      </c>
      <c r="H1078" s="27" t="s">
        <v>12472</v>
      </c>
      <c r="I1078" s="3">
        <v>41197</v>
      </c>
      <c r="J1078" s="27" t="s">
        <v>7491</v>
      </c>
      <c r="K1078" s="27" t="s">
        <v>7492</v>
      </c>
      <c r="L1078" s="27" t="s">
        <v>7484</v>
      </c>
      <c r="M1078" s="27" t="s">
        <v>7493</v>
      </c>
      <c r="N1078" s="27" t="s">
        <v>12623</v>
      </c>
      <c r="O1078" s="27" t="s">
        <v>6688</v>
      </c>
      <c r="P1078" s="3">
        <v>41249</v>
      </c>
      <c r="Q1078" s="27" t="s">
        <v>497</v>
      </c>
      <c r="R1078" s="27" t="s">
        <v>12473</v>
      </c>
      <c r="S1078" s="27" t="s">
        <v>11861</v>
      </c>
      <c r="T1078" s="41" t="s">
        <v>15449</v>
      </c>
      <c r="U1078" t="s">
        <v>15541</v>
      </c>
      <c r="V1078" s="3" t="s">
        <v>497</v>
      </c>
    </row>
    <row r="1079" spans="1:22" ht="18" customHeight="1">
      <c r="A1079" s="27">
        <v>4328</v>
      </c>
      <c r="B1079" s="27">
        <v>4328</v>
      </c>
      <c r="C1079" s="3">
        <v>41155</v>
      </c>
      <c r="D1079" s="3">
        <v>41200</v>
      </c>
      <c r="E1079" s="27" t="s">
        <v>1431</v>
      </c>
      <c r="F1079" s="27" t="s">
        <v>1432</v>
      </c>
      <c r="G1079" s="27" t="s">
        <v>7445</v>
      </c>
      <c r="H1079" s="27" t="s">
        <v>9456</v>
      </c>
      <c r="I1079" s="3">
        <v>41204</v>
      </c>
      <c r="J1079" s="27" t="s">
        <v>7494</v>
      </c>
      <c r="K1079" s="27" t="s">
        <v>7495</v>
      </c>
      <c r="L1079" s="27" t="s">
        <v>7448</v>
      </c>
      <c r="M1079" s="27" t="s">
        <v>7496</v>
      </c>
      <c r="N1079" s="27" t="s">
        <v>9457</v>
      </c>
      <c r="O1079" s="27" t="s">
        <v>6688</v>
      </c>
      <c r="P1079" s="3">
        <v>41211</v>
      </c>
      <c r="Q1079" s="27" t="s">
        <v>497</v>
      </c>
      <c r="R1079" s="27" t="s">
        <v>11862</v>
      </c>
      <c r="S1079" s="27" t="s">
        <v>11863</v>
      </c>
      <c r="T1079" s="41" t="s">
        <v>4394</v>
      </c>
      <c r="U1079" t="s">
        <v>15589</v>
      </c>
      <c r="V1079" s="3" t="s">
        <v>497</v>
      </c>
    </row>
    <row r="1080" spans="1:22" ht="18" customHeight="1">
      <c r="A1080" s="27">
        <v>4356</v>
      </c>
      <c r="B1080" s="27">
        <v>4356</v>
      </c>
      <c r="C1080" s="3">
        <v>41157</v>
      </c>
      <c r="D1080" s="3">
        <v>41202</v>
      </c>
      <c r="E1080" s="27" t="s">
        <v>1431</v>
      </c>
      <c r="F1080" s="27" t="s">
        <v>1432</v>
      </c>
      <c r="G1080" s="27" t="s">
        <v>7486</v>
      </c>
      <c r="H1080" s="27" t="s">
        <v>12624</v>
      </c>
      <c r="I1080" s="3">
        <v>41197</v>
      </c>
      <c r="J1080" s="27" t="s">
        <v>7497</v>
      </c>
      <c r="K1080" s="27" t="s">
        <v>7498</v>
      </c>
      <c r="L1080" s="27" t="s">
        <v>7489</v>
      </c>
      <c r="M1080" s="27" t="s">
        <v>7499</v>
      </c>
      <c r="N1080" s="27" t="s">
        <v>13156</v>
      </c>
      <c r="O1080" s="27" t="s">
        <v>7858</v>
      </c>
      <c r="P1080" s="3">
        <v>41255</v>
      </c>
      <c r="Q1080" s="27" t="s">
        <v>497</v>
      </c>
      <c r="R1080" s="27" t="s">
        <v>12625</v>
      </c>
      <c r="S1080" s="27" t="s">
        <v>11864</v>
      </c>
      <c r="T1080" s="41" t="s">
        <v>15449</v>
      </c>
      <c r="U1080" t="s">
        <v>15541</v>
      </c>
      <c r="V1080" s="3" t="s">
        <v>497</v>
      </c>
    </row>
    <row r="1081" spans="1:22" ht="18" customHeight="1">
      <c r="A1081" s="27">
        <v>4320</v>
      </c>
      <c r="B1081" s="27">
        <v>4320</v>
      </c>
      <c r="C1081" s="3">
        <v>41155</v>
      </c>
      <c r="D1081" s="3">
        <v>41254</v>
      </c>
      <c r="E1081" s="27" t="s">
        <v>1431</v>
      </c>
      <c r="F1081" s="27" t="s">
        <v>1432</v>
      </c>
      <c r="G1081" s="27" t="s">
        <v>5875</v>
      </c>
      <c r="H1081" s="27" t="s">
        <v>12626</v>
      </c>
      <c r="I1081" s="3">
        <v>41236</v>
      </c>
      <c r="J1081" s="27" t="s">
        <v>7500</v>
      </c>
      <c r="K1081" s="27" t="s">
        <v>9697</v>
      </c>
      <c r="L1081" s="27" t="s">
        <v>4995</v>
      </c>
      <c r="M1081" s="27" t="s">
        <v>9401</v>
      </c>
      <c r="N1081" s="27" t="s">
        <v>12627</v>
      </c>
      <c r="O1081" s="27" t="s">
        <v>683</v>
      </c>
      <c r="P1081" s="3">
        <v>41254</v>
      </c>
      <c r="Q1081" s="41" t="s">
        <v>9698</v>
      </c>
      <c r="R1081" s="27" t="s">
        <v>12628</v>
      </c>
      <c r="S1081" s="27" t="s">
        <v>11865</v>
      </c>
      <c r="T1081" t="s">
        <v>15449</v>
      </c>
      <c r="U1081" t="s">
        <v>15534</v>
      </c>
      <c r="V1081" s="3" t="s">
        <v>497</v>
      </c>
    </row>
    <row r="1082" spans="1:22" ht="18" customHeight="1">
      <c r="A1082" s="27">
        <v>4319</v>
      </c>
      <c r="B1082" s="27">
        <v>4319</v>
      </c>
      <c r="C1082" s="3">
        <v>41155</v>
      </c>
      <c r="D1082" s="3">
        <v>41207</v>
      </c>
      <c r="E1082" s="27" t="s">
        <v>1431</v>
      </c>
      <c r="F1082" s="27" t="s">
        <v>1432</v>
      </c>
      <c r="G1082" s="27" t="s">
        <v>5875</v>
      </c>
      <c r="H1082" s="27" t="s">
        <v>12629</v>
      </c>
      <c r="I1082" s="3">
        <v>41236</v>
      </c>
      <c r="J1082" s="27" t="s">
        <v>7501</v>
      </c>
      <c r="K1082" s="27" t="s">
        <v>9402</v>
      </c>
      <c r="L1082" s="27" t="s">
        <v>4995</v>
      </c>
      <c r="M1082" s="27" t="s">
        <v>9403</v>
      </c>
      <c r="N1082" s="27" t="s">
        <v>13157</v>
      </c>
      <c r="O1082" s="27" t="s">
        <v>1456</v>
      </c>
      <c r="P1082" s="3">
        <v>41255</v>
      </c>
      <c r="Q1082" s="41" t="s">
        <v>9404</v>
      </c>
      <c r="R1082" s="27" t="s">
        <v>12630</v>
      </c>
      <c r="S1082" s="27" t="s">
        <v>11866</v>
      </c>
      <c r="T1082" t="s">
        <v>4394</v>
      </c>
      <c r="U1082" t="s">
        <v>15492</v>
      </c>
      <c r="V1082" s="3" t="s">
        <v>497</v>
      </c>
    </row>
    <row r="1083" spans="1:22" ht="18" customHeight="1">
      <c r="A1083" s="27">
        <v>4339</v>
      </c>
      <c r="B1083" s="27">
        <v>4339</v>
      </c>
      <c r="C1083" s="3">
        <v>41155</v>
      </c>
      <c r="D1083" s="3">
        <v>41200</v>
      </c>
      <c r="E1083" s="27" t="s">
        <v>1431</v>
      </c>
      <c r="F1083" s="27" t="s">
        <v>1667</v>
      </c>
      <c r="G1083" s="27" t="s">
        <v>7502</v>
      </c>
      <c r="H1083" s="27" t="s">
        <v>12474</v>
      </c>
      <c r="I1083" s="3">
        <v>41248</v>
      </c>
      <c r="J1083" s="27" t="s">
        <v>7503</v>
      </c>
      <c r="K1083" s="27" t="s">
        <v>7504</v>
      </c>
      <c r="L1083" s="27" t="s">
        <v>7505</v>
      </c>
      <c r="M1083" s="27" t="s">
        <v>7506</v>
      </c>
      <c r="N1083" s="27" t="s">
        <v>14142</v>
      </c>
      <c r="O1083" s="27" t="s">
        <v>4096</v>
      </c>
      <c r="P1083" s="3">
        <v>41276</v>
      </c>
      <c r="Q1083" s="27" t="s">
        <v>497</v>
      </c>
      <c r="R1083" s="27" t="s">
        <v>12475</v>
      </c>
      <c r="S1083" s="27" t="s">
        <v>11867</v>
      </c>
      <c r="T1083" s="41" t="s">
        <v>4394</v>
      </c>
      <c r="U1083" s="27" t="s">
        <v>497</v>
      </c>
      <c r="V1083" s="3" t="s">
        <v>497</v>
      </c>
    </row>
    <row r="1084" spans="1:22" ht="18" customHeight="1">
      <c r="A1084" s="27">
        <v>4355</v>
      </c>
      <c r="B1084" s="27">
        <v>4355</v>
      </c>
      <c r="C1084" s="3">
        <v>41157</v>
      </c>
      <c r="D1084" s="3">
        <v>41202</v>
      </c>
      <c r="E1084" s="27" t="s">
        <v>1431</v>
      </c>
      <c r="F1084" s="27" t="s">
        <v>1432</v>
      </c>
      <c r="G1084" s="27" t="s">
        <v>7486</v>
      </c>
      <c r="H1084" s="27" t="s">
        <v>12631</v>
      </c>
      <c r="I1084" s="3">
        <v>41197</v>
      </c>
      <c r="J1084" s="27" t="s">
        <v>7497</v>
      </c>
      <c r="K1084" s="27" t="s">
        <v>7507</v>
      </c>
      <c r="L1084" s="27" t="s">
        <v>7489</v>
      </c>
      <c r="M1084" s="27" t="s">
        <v>7499</v>
      </c>
      <c r="N1084" s="27" t="s">
        <v>13158</v>
      </c>
      <c r="O1084" s="27" t="s">
        <v>7855</v>
      </c>
      <c r="P1084" s="3">
        <v>41256</v>
      </c>
      <c r="Q1084" s="27" t="s">
        <v>497</v>
      </c>
      <c r="R1084" s="27" t="s">
        <v>12632</v>
      </c>
      <c r="S1084" s="27" t="s">
        <v>11868</v>
      </c>
      <c r="T1084" s="41" t="s">
        <v>4394</v>
      </c>
      <c r="U1084" t="s">
        <v>15642</v>
      </c>
      <c r="V1084" s="3" t="s">
        <v>497</v>
      </c>
    </row>
    <row r="1085" spans="1:22" ht="18" customHeight="1">
      <c r="A1085" s="27">
        <v>4338</v>
      </c>
      <c r="B1085" s="27">
        <v>4338</v>
      </c>
      <c r="C1085" s="3">
        <v>41155</v>
      </c>
      <c r="D1085" s="3">
        <v>41200</v>
      </c>
      <c r="E1085" s="27" t="s">
        <v>1431</v>
      </c>
      <c r="F1085" s="27" t="s">
        <v>1667</v>
      </c>
      <c r="G1085" s="27" t="s">
        <v>7502</v>
      </c>
      <c r="H1085" s="27" t="s">
        <v>13159</v>
      </c>
      <c r="I1085" s="3">
        <v>41256</v>
      </c>
      <c r="J1085" s="27" t="s">
        <v>7503</v>
      </c>
      <c r="K1085" s="27" t="s">
        <v>12381</v>
      </c>
      <c r="L1085" s="27" t="s">
        <v>7505</v>
      </c>
      <c r="M1085" s="27" t="s">
        <v>7506</v>
      </c>
      <c r="N1085" s="27" t="s">
        <v>13160</v>
      </c>
      <c r="O1085" s="27" t="s">
        <v>4115</v>
      </c>
      <c r="P1085" s="3">
        <v>41256</v>
      </c>
      <c r="Q1085" s="27" t="s">
        <v>497</v>
      </c>
      <c r="R1085" s="27" t="s">
        <v>13161</v>
      </c>
      <c r="S1085" s="27" t="s">
        <v>13162</v>
      </c>
      <c r="T1085" s="41" t="s">
        <v>15449</v>
      </c>
      <c r="U1085" s="41" t="s">
        <v>15638</v>
      </c>
      <c r="V1085" s="3" t="s">
        <v>497</v>
      </c>
    </row>
    <row r="1086" spans="1:22" ht="18" customHeight="1">
      <c r="A1086" s="27">
        <v>4337</v>
      </c>
      <c r="B1086" s="27">
        <v>4337</v>
      </c>
      <c r="C1086" s="3">
        <v>41155</v>
      </c>
      <c r="D1086" s="3">
        <v>41200</v>
      </c>
      <c r="E1086" s="27" t="s">
        <v>1431</v>
      </c>
      <c r="F1086" s="27" t="s">
        <v>1667</v>
      </c>
      <c r="G1086" s="27" t="s">
        <v>7502</v>
      </c>
      <c r="H1086" s="27" t="s">
        <v>12382</v>
      </c>
      <c r="I1086" s="3">
        <v>41247</v>
      </c>
      <c r="J1086" s="27" t="s">
        <v>7503</v>
      </c>
      <c r="K1086" s="27" t="s">
        <v>7508</v>
      </c>
      <c r="L1086" s="27" t="s">
        <v>7505</v>
      </c>
      <c r="M1086" s="27" t="s">
        <v>7506</v>
      </c>
      <c r="N1086" s="27" t="s">
        <v>12383</v>
      </c>
      <c r="O1086" s="27" t="s">
        <v>4096</v>
      </c>
      <c r="P1086" s="3">
        <v>41247</v>
      </c>
      <c r="Q1086" s="27" t="s">
        <v>497</v>
      </c>
      <c r="R1086" s="27" t="s">
        <v>12384</v>
      </c>
      <c r="S1086" s="27" t="s">
        <v>11869</v>
      </c>
      <c r="T1086" s="41" t="s">
        <v>4394</v>
      </c>
      <c r="U1086" t="s">
        <v>15692</v>
      </c>
      <c r="V1086" s="3" t="s">
        <v>497</v>
      </c>
    </row>
    <row r="1087" spans="1:22" ht="18" customHeight="1">
      <c r="A1087" s="27">
        <v>4354</v>
      </c>
      <c r="B1087" s="27">
        <v>4354</v>
      </c>
      <c r="C1087" s="3">
        <v>41157</v>
      </c>
      <c r="D1087" s="3">
        <v>41202</v>
      </c>
      <c r="E1087" s="27" t="s">
        <v>1431</v>
      </c>
      <c r="F1087" s="27" t="s">
        <v>1432</v>
      </c>
      <c r="G1087" s="27" t="s">
        <v>7486</v>
      </c>
      <c r="H1087" s="27" t="s">
        <v>12633</v>
      </c>
      <c r="I1087" s="3">
        <v>41197</v>
      </c>
      <c r="J1087" s="27" t="s">
        <v>7509</v>
      </c>
      <c r="K1087" s="27" t="s">
        <v>7510</v>
      </c>
      <c r="L1087" s="27" t="s">
        <v>7489</v>
      </c>
      <c r="M1087" s="27" t="s">
        <v>7499</v>
      </c>
      <c r="N1087" s="27" t="s">
        <v>13163</v>
      </c>
      <c r="O1087" s="27" t="s">
        <v>7858</v>
      </c>
      <c r="P1087" s="3">
        <v>41255</v>
      </c>
      <c r="Q1087" s="27" t="s">
        <v>497</v>
      </c>
      <c r="R1087" s="27" t="s">
        <v>12634</v>
      </c>
      <c r="S1087" s="27" t="s">
        <v>11870</v>
      </c>
      <c r="T1087" s="41" t="s">
        <v>15449</v>
      </c>
      <c r="U1087" t="s">
        <v>15468</v>
      </c>
      <c r="V1087" s="3" t="s">
        <v>497</v>
      </c>
    </row>
    <row r="1088" spans="1:22" ht="18" customHeight="1">
      <c r="A1088" s="27">
        <v>4353</v>
      </c>
      <c r="B1088" s="27">
        <v>4353</v>
      </c>
      <c r="C1088" s="3">
        <v>41157</v>
      </c>
      <c r="D1088" s="3">
        <v>41202</v>
      </c>
      <c r="E1088" s="27" t="s">
        <v>1431</v>
      </c>
      <c r="F1088" s="27" t="s">
        <v>1432</v>
      </c>
      <c r="G1088" s="27" t="s">
        <v>7486</v>
      </c>
      <c r="H1088" s="27" t="s">
        <v>12635</v>
      </c>
      <c r="I1088" s="3">
        <v>41197</v>
      </c>
      <c r="J1088" s="27" t="s">
        <v>7511</v>
      </c>
      <c r="K1088" s="27" t="s">
        <v>7512</v>
      </c>
      <c r="L1088" s="27" t="s">
        <v>7489</v>
      </c>
      <c r="M1088" s="27" t="s">
        <v>7499</v>
      </c>
      <c r="N1088" s="27" t="s">
        <v>13164</v>
      </c>
      <c r="O1088" s="27" t="s">
        <v>7855</v>
      </c>
      <c r="P1088" s="3">
        <v>41255</v>
      </c>
      <c r="Q1088" s="27" t="s">
        <v>497</v>
      </c>
      <c r="R1088" s="27" t="s">
        <v>12636</v>
      </c>
      <c r="S1088" s="27" t="s">
        <v>11871</v>
      </c>
      <c r="T1088" s="41" t="s">
        <v>4394</v>
      </c>
      <c r="U1088" t="s">
        <v>15693</v>
      </c>
      <c r="V1088" s="3" t="s">
        <v>497</v>
      </c>
    </row>
    <row r="1089" spans="1:22" ht="18" customHeight="1">
      <c r="A1089" s="27">
        <v>4352</v>
      </c>
      <c r="B1089" s="27">
        <v>4352</v>
      </c>
      <c r="C1089" s="3">
        <v>41157</v>
      </c>
      <c r="D1089" s="3">
        <v>41204</v>
      </c>
      <c r="E1089" s="27" t="s">
        <v>1431</v>
      </c>
      <c r="F1089" s="27" t="s">
        <v>1432</v>
      </c>
      <c r="G1089" s="27" t="s">
        <v>7486</v>
      </c>
      <c r="H1089" s="27" t="s">
        <v>12637</v>
      </c>
      <c r="I1089" s="3">
        <v>41213</v>
      </c>
      <c r="J1089" s="27" t="s">
        <v>7513</v>
      </c>
      <c r="K1089" s="27" t="s">
        <v>9088</v>
      </c>
      <c r="L1089" s="27" t="s">
        <v>7489</v>
      </c>
      <c r="M1089" s="27" t="s">
        <v>7514</v>
      </c>
      <c r="N1089" s="27" t="s">
        <v>13165</v>
      </c>
      <c r="O1089" s="27" t="s">
        <v>7858</v>
      </c>
      <c r="P1089" s="3">
        <v>41256</v>
      </c>
      <c r="Q1089" s="41" t="s">
        <v>9089</v>
      </c>
      <c r="R1089" s="27" t="s">
        <v>12638</v>
      </c>
      <c r="S1089" s="27" t="s">
        <v>11872</v>
      </c>
      <c r="T1089" t="s">
        <v>4394</v>
      </c>
      <c r="U1089" t="s">
        <v>15589</v>
      </c>
      <c r="V1089" s="3" t="s">
        <v>497</v>
      </c>
    </row>
    <row r="1090" spans="1:22" ht="18" customHeight="1">
      <c r="A1090" s="27">
        <v>4351</v>
      </c>
      <c r="B1090" s="27">
        <v>4351</v>
      </c>
      <c r="C1090" s="3">
        <v>41157</v>
      </c>
      <c r="D1090" s="3">
        <v>41202</v>
      </c>
      <c r="E1090" s="27" t="s">
        <v>1431</v>
      </c>
      <c r="F1090" s="27" t="s">
        <v>1432</v>
      </c>
      <c r="G1090" s="27" t="s">
        <v>7486</v>
      </c>
      <c r="H1090" s="27" t="s">
        <v>12639</v>
      </c>
      <c r="I1090" s="3">
        <v>41197</v>
      </c>
      <c r="J1090" s="27" t="s">
        <v>7515</v>
      </c>
      <c r="K1090" s="27" t="s">
        <v>7516</v>
      </c>
      <c r="L1090" s="27" t="s">
        <v>7489</v>
      </c>
      <c r="M1090" s="27" t="s">
        <v>7517</v>
      </c>
      <c r="N1090" s="27" t="s">
        <v>13307</v>
      </c>
      <c r="O1090" s="27" t="s">
        <v>7858</v>
      </c>
      <c r="P1090" s="3">
        <v>41256</v>
      </c>
      <c r="Q1090" s="27" t="s">
        <v>497</v>
      </c>
      <c r="R1090" s="27" t="s">
        <v>12640</v>
      </c>
      <c r="S1090" s="27" t="s">
        <v>12641</v>
      </c>
      <c r="T1090" s="41" t="s">
        <v>4394</v>
      </c>
      <c r="U1090" t="s">
        <v>15694</v>
      </c>
      <c r="V1090" s="3" t="s">
        <v>497</v>
      </c>
    </row>
    <row r="1091" spans="1:22" ht="18" customHeight="1">
      <c r="A1091" s="27">
        <v>4350</v>
      </c>
      <c r="B1091" s="27">
        <v>4350</v>
      </c>
      <c r="C1091" s="3">
        <v>41157</v>
      </c>
      <c r="D1091" s="3">
        <v>41202</v>
      </c>
      <c r="E1091" s="27" t="s">
        <v>1431</v>
      </c>
      <c r="F1091" s="27" t="s">
        <v>1432</v>
      </c>
      <c r="G1091" s="27" t="s">
        <v>7486</v>
      </c>
      <c r="H1091" s="27" t="s">
        <v>12642</v>
      </c>
      <c r="I1091" s="3">
        <v>41197</v>
      </c>
      <c r="J1091" s="27" t="s">
        <v>7518</v>
      </c>
      <c r="K1091" s="27" t="s">
        <v>7519</v>
      </c>
      <c r="L1091" s="27" t="s">
        <v>7489</v>
      </c>
      <c r="M1091" s="27" t="s">
        <v>7520</v>
      </c>
      <c r="N1091" s="27" t="s">
        <v>12643</v>
      </c>
      <c r="O1091" s="27" t="s">
        <v>7855</v>
      </c>
      <c r="P1091" s="3">
        <v>41253</v>
      </c>
      <c r="Q1091" s="27" t="s">
        <v>497</v>
      </c>
      <c r="R1091" s="27" t="s">
        <v>12644</v>
      </c>
      <c r="S1091" s="27" t="s">
        <v>11873</v>
      </c>
      <c r="T1091" s="41" t="s">
        <v>15449</v>
      </c>
      <c r="U1091" t="s">
        <v>15584</v>
      </c>
      <c r="V1091" s="3" t="s">
        <v>497</v>
      </c>
    </row>
    <row r="1092" spans="1:22" ht="18" customHeight="1">
      <c r="A1092" s="27">
        <v>4349</v>
      </c>
      <c r="B1092" s="27">
        <v>4349</v>
      </c>
      <c r="C1092" s="3">
        <v>41157</v>
      </c>
      <c r="D1092" s="3">
        <v>41202</v>
      </c>
      <c r="E1092" s="27" t="s">
        <v>1440</v>
      </c>
      <c r="F1092" s="27" t="s">
        <v>1432</v>
      </c>
      <c r="G1092" s="27" t="s">
        <v>3660</v>
      </c>
      <c r="H1092" s="27" t="s">
        <v>497</v>
      </c>
      <c r="I1092" s="3">
        <v>41251</v>
      </c>
      <c r="J1092" s="27" t="s">
        <v>7521</v>
      </c>
      <c r="K1092" s="27" t="s">
        <v>7522</v>
      </c>
      <c r="L1092" s="27" t="s">
        <v>5065</v>
      </c>
      <c r="M1092" s="27" t="s">
        <v>7523</v>
      </c>
      <c r="N1092" s="27" t="s">
        <v>497</v>
      </c>
      <c r="O1092" s="27" t="s">
        <v>497</v>
      </c>
      <c r="P1092" s="27" t="s">
        <v>497</v>
      </c>
      <c r="Q1092" s="27" t="s">
        <v>14201</v>
      </c>
      <c r="R1092" s="27" t="s">
        <v>497</v>
      </c>
      <c r="S1092" s="27" t="s">
        <v>11874</v>
      </c>
      <c r="T1092" s="41" t="s">
        <v>15449</v>
      </c>
      <c r="U1092" s="41" t="s">
        <v>497</v>
      </c>
      <c r="V1092" s="3" t="s">
        <v>497</v>
      </c>
    </row>
    <row r="1093" spans="1:22" ht="18" customHeight="1">
      <c r="A1093" s="27">
        <v>4348</v>
      </c>
      <c r="B1093" s="27">
        <v>4348</v>
      </c>
      <c r="C1093" s="3">
        <v>41157</v>
      </c>
      <c r="D1093" s="3">
        <v>41202</v>
      </c>
      <c r="E1093" s="27" t="s">
        <v>1431</v>
      </c>
      <c r="F1093" s="27" t="s">
        <v>1432</v>
      </c>
      <c r="G1093" s="27" t="s">
        <v>3660</v>
      </c>
      <c r="H1093" s="27" t="s">
        <v>14143</v>
      </c>
      <c r="I1093" s="3">
        <v>41251</v>
      </c>
      <c r="J1093" s="27" t="s">
        <v>7524</v>
      </c>
      <c r="K1093" s="27" t="s">
        <v>7525</v>
      </c>
      <c r="L1093" s="27" t="s">
        <v>5065</v>
      </c>
      <c r="M1093" s="27" t="s">
        <v>7526</v>
      </c>
      <c r="N1093" s="27" t="s">
        <v>14144</v>
      </c>
      <c r="O1093" s="27" t="s">
        <v>14119</v>
      </c>
      <c r="P1093" s="3">
        <v>41277</v>
      </c>
      <c r="Q1093" s="27" t="s">
        <v>497</v>
      </c>
      <c r="R1093" s="27" t="s">
        <v>14145</v>
      </c>
      <c r="S1093" s="27" t="s">
        <v>11875</v>
      </c>
      <c r="T1093" s="41" t="s">
        <v>4394</v>
      </c>
      <c r="U1093" s="41" t="s">
        <v>15523</v>
      </c>
      <c r="V1093" s="3" t="s">
        <v>497</v>
      </c>
    </row>
    <row r="1094" spans="1:22" ht="18" customHeight="1">
      <c r="A1094" s="27" t="s">
        <v>8986</v>
      </c>
      <c r="B1094" s="27">
        <v>4347</v>
      </c>
      <c r="C1094" s="3">
        <v>41157</v>
      </c>
      <c r="D1094" s="3">
        <v>41202</v>
      </c>
      <c r="E1094" s="27" t="s">
        <v>1440</v>
      </c>
      <c r="F1094" s="27" t="s">
        <v>1432</v>
      </c>
      <c r="G1094" s="27" t="s">
        <v>3660</v>
      </c>
      <c r="H1094" s="27" t="s">
        <v>497</v>
      </c>
      <c r="I1094" s="27" t="s">
        <v>497</v>
      </c>
      <c r="J1094" s="27" t="s">
        <v>7527</v>
      </c>
      <c r="K1094" s="27" t="s">
        <v>7528</v>
      </c>
      <c r="L1094" s="27" t="s">
        <v>5065</v>
      </c>
      <c r="M1094" s="27" t="s">
        <v>7529</v>
      </c>
      <c r="N1094" s="27" t="s">
        <v>497</v>
      </c>
      <c r="O1094" s="27" t="s">
        <v>497</v>
      </c>
      <c r="P1094" s="27" t="s">
        <v>497</v>
      </c>
      <c r="Q1094" s="27" t="s">
        <v>8938</v>
      </c>
      <c r="R1094" s="27" t="s">
        <v>497</v>
      </c>
      <c r="S1094" s="27" t="s">
        <v>11876</v>
      </c>
      <c r="T1094" t="s">
        <v>15449</v>
      </c>
      <c r="U1094" s="41" t="s">
        <v>497</v>
      </c>
      <c r="V1094" s="3" t="s">
        <v>497</v>
      </c>
    </row>
    <row r="1095" spans="1:22" ht="18" customHeight="1">
      <c r="A1095" s="27">
        <v>4346</v>
      </c>
      <c r="B1095" s="27">
        <v>4346</v>
      </c>
      <c r="C1095" s="3">
        <v>41157</v>
      </c>
      <c r="D1095" s="3">
        <v>41202</v>
      </c>
      <c r="E1095" s="27" t="s">
        <v>1431</v>
      </c>
      <c r="F1095" s="27" t="s">
        <v>1432</v>
      </c>
      <c r="G1095" s="27" t="s">
        <v>7530</v>
      </c>
      <c r="H1095" s="27" t="s">
        <v>12476</v>
      </c>
      <c r="I1095" s="3">
        <v>41247</v>
      </c>
      <c r="J1095" s="27" t="s">
        <v>7531</v>
      </c>
      <c r="K1095" s="27" t="s">
        <v>7532</v>
      </c>
      <c r="L1095" s="27" t="s">
        <v>7533</v>
      </c>
      <c r="M1095" s="27" t="s">
        <v>7534</v>
      </c>
      <c r="N1095" s="27" t="s">
        <v>12477</v>
      </c>
      <c r="O1095" s="27" t="s">
        <v>5003</v>
      </c>
      <c r="P1095" s="3">
        <v>41249</v>
      </c>
      <c r="Q1095" s="27" t="s">
        <v>497</v>
      </c>
      <c r="R1095" s="27" t="s">
        <v>12478</v>
      </c>
      <c r="S1095" s="27" t="s">
        <v>11877</v>
      </c>
      <c r="T1095" s="41" t="s">
        <v>4394</v>
      </c>
      <c r="U1095" t="s">
        <v>15695</v>
      </c>
      <c r="V1095" s="3" t="s">
        <v>497</v>
      </c>
    </row>
    <row r="1096" spans="1:22" ht="18" customHeight="1">
      <c r="A1096" s="27">
        <v>4345</v>
      </c>
      <c r="B1096" s="27">
        <v>4345</v>
      </c>
      <c r="C1096" s="3">
        <v>41157</v>
      </c>
      <c r="D1096" s="3">
        <v>41202</v>
      </c>
      <c r="E1096" s="27" t="s">
        <v>1431</v>
      </c>
      <c r="F1096" s="27" t="s">
        <v>1432</v>
      </c>
      <c r="G1096" s="27" t="s">
        <v>7530</v>
      </c>
      <c r="H1096" s="27" t="s">
        <v>12385</v>
      </c>
      <c r="I1096" s="3">
        <v>41247</v>
      </c>
      <c r="J1096" s="27" t="s">
        <v>7535</v>
      </c>
      <c r="K1096" s="27" t="s">
        <v>7536</v>
      </c>
      <c r="L1096" s="27" t="s">
        <v>7537</v>
      </c>
      <c r="M1096" s="27" t="s">
        <v>7538</v>
      </c>
      <c r="N1096" s="27" t="s">
        <v>12479</v>
      </c>
      <c r="O1096" s="27" t="s">
        <v>5506</v>
      </c>
      <c r="P1096" s="3">
        <v>41248</v>
      </c>
      <c r="Q1096" s="27" t="s">
        <v>497</v>
      </c>
      <c r="R1096" s="27" t="s">
        <v>12386</v>
      </c>
      <c r="S1096" s="27" t="s">
        <v>11878</v>
      </c>
      <c r="T1096" s="41" t="s">
        <v>4394</v>
      </c>
      <c r="U1096" t="s">
        <v>15610</v>
      </c>
      <c r="V1096" s="3" t="s">
        <v>497</v>
      </c>
    </row>
    <row r="1097" spans="1:22" ht="18" customHeight="1">
      <c r="A1097" s="27">
        <v>4344</v>
      </c>
      <c r="B1097" s="27">
        <v>4344</v>
      </c>
      <c r="C1097" s="3">
        <v>41157</v>
      </c>
      <c r="D1097" s="3">
        <v>41202</v>
      </c>
      <c r="E1097" s="27" t="s">
        <v>1431</v>
      </c>
      <c r="F1097" s="27" t="s">
        <v>1432</v>
      </c>
      <c r="G1097" s="27" t="s">
        <v>7406</v>
      </c>
      <c r="H1097" s="27" t="s">
        <v>13166</v>
      </c>
      <c r="I1097" s="3">
        <v>41197</v>
      </c>
      <c r="J1097" s="27" t="s">
        <v>7539</v>
      </c>
      <c r="K1097" s="27" t="s">
        <v>7540</v>
      </c>
      <c r="L1097" s="27" t="s">
        <v>7409</v>
      </c>
      <c r="M1097" s="27" t="s">
        <v>7541</v>
      </c>
      <c r="N1097" s="27" t="s">
        <v>13308</v>
      </c>
      <c r="O1097" s="27" t="s">
        <v>6071</v>
      </c>
      <c r="P1097" s="3">
        <v>41256</v>
      </c>
      <c r="Q1097" s="27" t="s">
        <v>497</v>
      </c>
      <c r="R1097" s="27" t="s">
        <v>13167</v>
      </c>
      <c r="S1097" s="27" t="s">
        <v>11879</v>
      </c>
      <c r="T1097" s="41" t="s">
        <v>4394</v>
      </c>
      <c r="U1097" s="41" t="s">
        <v>15492</v>
      </c>
      <c r="V1097" s="3" t="s">
        <v>497</v>
      </c>
    </row>
    <row r="1098" spans="1:22" ht="18" customHeight="1">
      <c r="A1098" s="27">
        <v>4304</v>
      </c>
      <c r="B1098" s="27">
        <v>4304</v>
      </c>
      <c r="C1098" s="3">
        <v>41155</v>
      </c>
      <c r="D1098" s="3">
        <v>41200</v>
      </c>
      <c r="E1098" s="27" t="s">
        <v>1431</v>
      </c>
      <c r="F1098" s="27" t="s">
        <v>1432</v>
      </c>
      <c r="G1098" s="27" t="s">
        <v>7481</v>
      </c>
      <c r="H1098" s="27" t="s">
        <v>12480</v>
      </c>
      <c r="I1098" s="3">
        <v>41197</v>
      </c>
      <c r="J1098" s="27" t="s">
        <v>7542</v>
      </c>
      <c r="K1098" s="27" t="s">
        <v>7543</v>
      </c>
      <c r="L1098" s="27" t="s">
        <v>7484</v>
      </c>
      <c r="M1098" s="27" t="s">
        <v>7544</v>
      </c>
      <c r="N1098" s="27" t="s">
        <v>12481</v>
      </c>
      <c r="O1098" s="27" t="s">
        <v>5739</v>
      </c>
      <c r="P1098" s="3">
        <v>41248</v>
      </c>
      <c r="Q1098" s="27" t="s">
        <v>497</v>
      </c>
      <c r="R1098" s="27" t="s">
        <v>12482</v>
      </c>
      <c r="S1098" s="27" t="s">
        <v>11880</v>
      </c>
      <c r="T1098" s="41" t="s">
        <v>4394</v>
      </c>
      <c r="U1098" t="s">
        <v>15696</v>
      </c>
      <c r="V1098" s="3" t="s">
        <v>497</v>
      </c>
    </row>
    <row r="1099" spans="1:22" ht="18" customHeight="1">
      <c r="A1099" s="27">
        <v>4303</v>
      </c>
      <c r="B1099" s="27">
        <v>4303</v>
      </c>
      <c r="C1099" s="3">
        <v>41155</v>
      </c>
      <c r="D1099" s="3">
        <v>41200</v>
      </c>
      <c r="E1099" s="27" t="s">
        <v>1431</v>
      </c>
      <c r="F1099" s="27" t="s">
        <v>1432</v>
      </c>
      <c r="G1099" s="27" t="s">
        <v>7481</v>
      </c>
      <c r="H1099" s="27" t="s">
        <v>12483</v>
      </c>
      <c r="I1099" s="3">
        <v>41197</v>
      </c>
      <c r="J1099" s="27" t="s">
        <v>7545</v>
      </c>
      <c r="K1099" s="27" t="s">
        <v>7546</v>
      </c>
      <c r="L1099" s="27" t="s">
        <v>7484</v>
      </c>
      <c r="M1099" s="27" t="s">
        <v>7547</v>
      </c>
      <c r="N1099" s="27" t="s">
        <v>12484</v>
      </c>
      <c r="O1099" s="27" t="s">
        <v>5739</v>
      </c>
      <c r="P1099" s="3">
        <v>41248</v>
      </c>
      <c r="Q1099" s="27" t="s">
        <v>497</v>
      </c>
      <c r="R1099" s="27" t="s">
        <v>12485</v>
      </c>
      <c r="S1099" s="27" t="s">
        <v>11881</v>
      </c>
      <c r="T1099" s="41" t="s">
        <v>4394</v>
      </c>
      <c r="U1099" t="s">
        <v>15696</v>
      </c>
      <c r="V1099" s="3" t="s">
        <v>497</v>
      </c>
    </row>
    <row r="1100" spans="1:22" ht="18" customHeight="1">
      <c r="A1100" s="27">
        <v>4302</v>
      </c>
      <c r="B1100" s="27">
        <v>4302</v>
      </c>
      <c r="C1100" s="3">
        <v>41155</v>
      </c>
      <c r="D1100" s="3">
        <v>41200</v>
      </c>
      <c r="E1100" s="27" t="s">
        <v>1431</v>
      </c>
      <c r="F1100" s="27" t="s">
        <v>1432</v>
      </c>
      <c r="G1100" s="27" t="s">
        <v>7481</v>
      </c>
      <c r="H1100" s="27" t="s">
        <v>12486</v>
      </c>
      <c r="I1100" s="3">
        <v>41197</v>
      </c>
      <c r="J1100" s="27" t="s">
        <v>7548</v>
      </c>
      <c r="K1100" s="27" t="s">
        <v>7549</v>
      </c>
      <c r="L1100" s="27" t="s">
        <v>7484</v>
      </c>
      <c r="M1100" s="27" t="s">
        <v>7550</v>
      </c>
      <c r="N1100" s="27" t="s">
        <v>12487</v>
      </c>
      <c r="O1100" s="27" t="s">
        <v>6688</v>
      </c>
      <c r="P1100" s="3">
        <v>41249</v>
      </c>
      <c r="Q1100" s="27" t="s">
        <v>497</v>
      </c>
      <c r="R1100" s="27" t="s">
        <v>12488</v>
      </c>
      <c r="S1100" s="27" t="s">
        <v>11882</v>
      </c>
      <c r="T1100" s="41" t="s">
        <v>4394</v>
      </c>
      <c r="U1100" t="s">
        <v>15697</v>
      </c>
      <c r="V1100" s="3" t="s">
        <v>497</v>
      </c>
    </row>
    <row r="1101" spans="1:22" ht="18" customHeight="1">
      <c r="A1101" s="27">
        <v>4307</v>
      </c>
      <c r="B1101" s="27">
        <v>4307</v>
      </c>
      <c r="C1101" s="3">
        <v>41155</v>
      </c>
      <c r="D1101" s="3">
        <v>41200</v>
      </c>
      <c r="E1101" s="27" t="s">
        <v>1495</v>
      </c>
      <c r="F1101" s="27" t="s">
        <v>1432</v>
      </c>
      <c r="G1101" s="27" t="s">
        <v>7551</v>
      </c>
      <c r="H1101" s="27" t="s">
        <v>497</v>
      </c>
      <c r="I1101" s="3">
        <v>41204</v>
      </c>
      <c r="J1101" s="27" t="s">
        <v>7552</v>
      </c>
      <c r="K1101" s="27" t="s">
        <v>7553</v>
      </c>
      <c r="L1101" s="27" t="s">
        <v>7554</v>
      </c>
      <c r="M1101" s="27">
        <v>38361302</v>
      </c>
      <c r="N1101" s="27" t="s">
        <v>497</v>
      </c>
      <c r="O1101" s="27" t="s">
        <v>497</v>
      </c>
      <c r="P1101" s="27" t="s">
        <v>497</v>
      </c>
      <c r="Q1101" s="27" t="s">
        <v>497</v>
      </c>
      <c r="R1101" s="27" t="s">
        <v>497</v>
      </c>
      <c r="S1101" s="27" t="s">
        <v>11883</v>
      </c>
      <c r="T1101" s="41" t="s">
        <v>15449</v>
      </c>
      <c r="U1101" s="41" t="s">
        <v>497</v>
      </c>
      <c r="V1101" s="3" t="s">
        <v>497</v>
      </c>
    </row>
    <row r="1102" spans="1:22" ht="18" customHeight="1">
      <c r="A1102" s="27">
        <v>4297</v>
      </c>
      <c r="B1102" s="27">
        <v>4297</v>
      </c>
      <c r="C1102" s="3">
        <v>41155</v>
      </c>
      <c r="D1102" s="3">
        <v>41200</v>
      </c>
      <c r="E1102" s="27" t="s">
        <v>1431</v>
      </c>
      <c r="F1102" s="27" t="s">
        <v>1432</v>
      </c>
      <c r="G1102" s="27" t="s">
        <v>177</v>
      </c>
      <c r="H1102" s="27" t="s">
        <v>12645</v>
      </c>
      <c r="I1102" s="3">
        <v>41197</v>
      </c>
      <c r="J1102" s="27" t="s">
        <v>7555</v>
      </c>
      <c r="K1102" s="27" t="s">
        <v>7556</v>
      </c>
      <c r="L1102" s="27" t="s">
        <v>7557</v>
      </c>
      <c r="M1102" s="27" t="s">
        <v>7558</v>
      </c>
      <c r="N1102" s="27" t="s">
        <v>13168</v>
      </c>
      <c r="O1102" s="27" t="s">
        <v>5739</v>
      </c>
      <c r="P1102" s="3">
        <v>41255</v>
      </c>
      <c r="Q1102" s="27" t="s">
        <v>497</v>
      </c>
      <c r="R1102" s="27" t="s">
        <v>12646</v>
      </c>
      <c r="S1102" s="27" t="s">
        <v>11884</v>
      </c>
      <c r="T1102" s="41" t="s">
        <v>4394</v>
      </c>
      <c r="U1102" t="s">
        <v>15540</v>
      </c>
      <c r="V1102" s="3" t="s">
        <v>497</v>
      </c>
    </row>
    <row r="1103" spans="1:22" ht="18" customHeight="1">
      <c r="A1103" s="27">
        <v>4298</v>
      </c>
      <c r="B1103" s="27">
        <v>4298</v>
      </c>
      <c r="C1103" s="3">
        <v>41155</v>
      </c>
      <c r="D1103" s="3">
        <v>41200</v>
      </c>
      <c r="E1103" s="27" t="s">
        <v>1431</v>
      </c>
      <c r="F1103" s="27" t="s">
        <v>1432</v>
      </c>
      <c r="G1103" s="27" t="s">
        <v>177</v>
      </c>
      <c r="H1103" s="27" t="s">
        <v>12647</v>
      </c>
      <c r="I1103" s="3">
        <v>41197</v>
      </c>
      <c r="J1103" s="27" t="s">
        <v>7559</v>
      </c>
      <c r="K1103" s="27" t="s">
        <v>7560</v>
      </c>
      <c r="L1103" s="27" t="s">
        <v>7557</v>
      </c>
      <c r="M1103" s="27" t="s">
        <v>7561</v>
      </c>
      <c r="N1103" s="27" t="s">
        <v>12648</v>
      </c>
      <c r="O1103" s="27" t="s">
        <v>6750</v>
      </c>
      <c r="P1103" s="3">
        <v>41255</v>
      </c>
      <c r="Q1103" s="27" t="s">
        <v>497</v>
      </c>
      <c r="R1103" s="27" t="s">
        <v>12649</v>
      </c>
      <c r="S1103" s="27" t="s">
        <v>11885</v>
      </c>
      <c r="T1103" s="41" t="s">
        <v>4394</v>
      </c>
      <c r="U1103" t="s">
        <v>15568</v>
      </c>
      <c r="V1103" s="3" t="s">
        <v>497</v>
      </c>
    </row>
    <row r="1104" spans="1:22" ht="18" customHeight="1">
      <c r="A1104" s="27">
        <v>4299</v>
      </c>
      <c r="B1104" s="27">
        <v>4299</v>
      </c>
      <c r="C1104" s="3">
        <v>41155</v>
      </c>
      <c r="D1104" s="3">
        <v>41200</v>
      </c>
      <c r="E1104" s="27" t="s">
        <v>1431</v>
      </c>
      <c r="F1104" s="27" t="s">
        <v>1432</v>
      </c>
      <c r="G1104" s="27" t="s">
        <v>177</v>
      </c>
      <c r="H1104" s="27" t="s">
        <v>13169</v>
      </c>
      <c r="I1104" s="3">
        <v>41197</v>
      </c>
      <c r="J1104" s="27" t="s">
        <v>7562</v>
      </c>
      <c r="K1104" s="27" t="s">
        <v>7563</v>
      </c>
      <c r="L1104" s="27" t="s">
        <v>7557</v>
      </c>
      <c r="M1104" s="27" t="s">
        <v>7564</v>
      </c>
      <c r="N1104" s="27" t="s">
        <v>13170</v>
      </c>
      <c r="O1104" s="27" t="s">
        <v>5739</v>
      </c>
      <c r="P1104" s="3">
        <v>41255</v>
      </c>
      <c r="Q1104" s="27" t="s">
        <v>497</v>
      </c>
      <c r="R1104" s="27" t="s">
        <v>13171</v>
      </c>
      <c r="S1104" s="27" t="s">
        <v>11886</v>
      </c>
      <c r="T1104" s="41" t="s">
        <v>15449</v>
      </c>
      <c r="U1104" s="41" t="s">
        <v>15541</v>
      </c>
      <c r="V1104" s="3" t="s">
        <v>497</v>
      </c>
    </row>
    <row r="1105" spans="1:22" ht="18" customHeight="1">
      <c r="A1105" s="27">
        <v>4300</v>
      </c>
      <c r="B1105" s="27">
        <v>4300</v>
      </c>
      <c r="C1105" s="3">
        <v>41155</v>
      </c>
      <c r="D1105" s="3">
        <v>41200</v>
      </c>
      <c r="E1105" s="27" t="s">
        <v>1431</v>
      </c>
      <c r="F1105" s="27" t="s">
        <v>1432</v>
      </c>
      <c r="G1105" s="27" t="s">
        <v>177</v>
      </c>
      <c r="H1105" s="27" t="s">
        <v>13172</v>
      </c>
      <c r="I1105" s="3">
        <v>41197</v>
      </c>
      <c r="J1105" s="27" t="s">
        <v>7565</v>
      </c>
      <c r="K1105" s="27" t="s">
        <v>7566</v>
      </c>
      <c r="L1105" s="27" t="s">
        <v>7557</v>
      </c>
      <c r="M1105" s="27" t="s">
        <v>7567</v>
      </c>
      <c r="N1105" s="27" t="s">
        <v>13173</v>
      </c>
      <c r="O1105" s="27" t="s">
        <v>5739</v>
      </c>
      <c r="P1105" s="3">
        <v>41254</v>
      </c>
      <c r="Q1105" s="27" t="s">
        <v>497</v>
      </c>
      <c r="R1105" s="27" t="s">
        <v>13174</v>
      </c>
      <c r="S1105" s="27" t="s">
        <v>11887</v>
      </c>
      <c r="T1105" s="41" t="s">
        <v>4394</v>
      </c>
      <c r="U1105" s="41" t="s">
        <v>15698</v>
      </c>
      <c r="V1105" s="3" t="s">
        <v>497</v>
      </c>
    </row>
    <row r="1106" spans="1:22" ht="18" customHeight="1">
      <c r="A1106" s="27">
        <v>4290</v>
      </c>
      <c r="B1106" s="27">
        <v>4290</v>
      </c>
      <c r="C1106" s="3">
        <v>41157</v>
      </c>
      <c r="D1106" s="3">
        <v>41202</v>
      </c>
      <c r="E1106" s="27" t="s">
        <v>1431</v>
      </c>
      <c r="F1106" s="27" t="s">
        <v>1432</v>
      </c>
      <c r="G1106" s="27" t="s">
        <v>7149</v>
      </c>
      <c r="H1106" s="27" t="s">
        <v>8349</v>
      </c>
      <c r="I1106" s="3">
        <v>41179</v>
      </c>
      <c r="J1106" s="27" t="s">
        <v>7150</v>
      </c>
      <c r="K1106" s="27" t="s">
        <v>7568</v>
      </c>
      <c r="L1106" s="27" t="s">
        <v>7152</v>
      </c>
      <c r="M1106" s="27" t="s">
        <v>7569</v>
      </c>
      <c r="N1106" s="27" t="s">
        <v>8350</v>
      </c>
      <c r="O1106" s="27" t="s">
        <v>8304</v>
      </c>
      <c r="P1106" s="3">
        <v>41180</v>
      </c>
      <c r="Q1106" s="27" t="s">
        <v>497</v>
      </c>
      <c r="R1106" s="27" t="s">
        <v>11888</v>
      </c>
      <c r="S1106" s="27" t="s">
        <v>11889</v>
      </c>
      <c r="T1106" s="41" t="s">
        <v>4394</v>
      </c>
      <c r="U1106" s="41" t="s">
        <v>497</v>
      </c>
      <c r="V1106" s="3" t="s">
        <v>497</v>
      </c>
    </row>
    <row r="1107" spans="1:22" ht="18" customHeight="1">
      <c r="A1107" s="27">
        <v>4301</v>
      </c>
      <c r="B1107" s="27">
        <v>4301</v>
      </c>
      <c r="C1107" s="3">
        <v>41157</v>
      </c>
      <c r="D1107" s="3">
        <v>41290</v>
      </c>
      <c r="E1107" s="27" t="s">
        <v>1431</v>
      </c>
      <c r="F1107" s="27" t="s">
        <v>1432</v>
      </c>
      <c r="G1107" s="27" t="s">
        <v>177</v>
      </c>
      <c r="H1107" s="27" t="s">
        <v>14694</v>
      </c>
      <c r="I1107" s="3">
        <v>41254</v>
      </c>
      <c r="J1107" s="27" t="s">
        <v>7570</v>
      </c>
      <c r="K1107" s="27" t="s">
        <v>7571</v>
      </c>
      <c r="L1107" s="27" t="s">
        <v>7557</v>
      </c>
      <c r="M1107" s="27" t="s">
        <v>7572</v>
      </c>
      <c r="N1107" s="27" t="s">
        <v>14695</v>
      </c>
      <c r="O1107" s="27" t="s">
        <v>12446</v>
      </c>
      <c r="P1107" s="27">
        <v>41299</v>
      </c>
      <c r="Q1107" s="27" t="s">
        <v>14202</v>
      </c>
      <c r="R1107" s="27" t="s">
        <v>14696</v>
      </c>
      <c r="S1107" s="27" t="s">
        <v>11890</v>
      </c>
      <c r="T1107" s="41" t="s">
        <v>4394</v>
      </c>
      <c r="U1107" s="41" t="s">
        <v>15523</v>
      </c>
      <c r="V1107" s="3" t="s">
        <v>497</v>
      </c>
    </row>
    <row r="1108" spans="1:22" ht="18" customHeight="1">
      <c r="A1108" s="27">
        <v>4291</v>
      </c>
      <c r="B1108" s="27">
        <v>4291</v>
      </c>
      <c r="C1108" s="3">
        <v>41157</v>
      </c>
      <c r="D1108" s="3">
        <v>41202</v>
      </c>
      <c r="E1108" s="27" t="s">
        <v>1431</v>
      </c>
      <c r="F1108" s="27" t="s">
        <v>1432</v>
      </c>
      <c r="G1108" s="27" t="s">
        <v>7149</v>
      </c>
      <c r="H1108" s="27" t="s">
        <v>8486</v>
      </c>
      <c r="I1108" s="3">
        <v>41180</v>
      </c>
      <c r="J1108" s="27" t="s">
        <v>7150</v>
      </c>
      <c r="K1108" s="27" t="s">
        <v>7573</v>
      </c>
      <c r="L1108" s="27" t="s">
        <v>7152</v>
      </c>
      <c r="M1108" s="27" t="s">
        <v>7574</v>
      </c>
      <c r="N1108" s="27" t="s">
        <v>8487</v>
      </c>
      <c r="O1108" s="27" t="s">
        <v>8473</v>
      </c>
      <c r="P1108" s="3">
        <v>41180</v>
      </c>
      <c r="Q1108" s="27" t="s">
        <v>497</v>
      </c>
      <c r="R1108" s="27" t="s">
        <v>11891</v>
      </c>
      <c r="S1108" s="27" t="s">
        <v>11892</v>
      </c>
      <c r="T1108" s="41" t="s">
        <v>4394</v>
      </c>
      <c r="U1108" t="s">
        <v>15460</v>
      </c>
      <c r="V1108" s="3" t="s">
        <v>497</v>
      </c>
    </row>
    <row r="1109" spans="1:22" ht="18" customHeight="1">
      <c r="A1109" s="27">
        <v>4292</v>
      </c>
      <c r="B1109" s="27">
        <v>4292</v>
      </c>
      <c r="C1109" s="3">
        <v>41157</v>
      </c>
      <c r="D1109" s="3">
        <v>41202</v>
      </c>
      <c r="E1109" s="27" t="s">
        <v>1431</v>
      </c>
      <c r="F1109" s="27" t="s">
        <v>1432</v>
      </c>
      <c r="G1109" s="27" t="s">
        <v>7149</v>
      </c>
      <c r="H1109" s="27" t="s">
        <v>8351</v>
      </c>
      <c r="I1109" s="3">
        <v>41178</v>
      </c>
      <c r="J1109" s="27" t="s">
        <v>7150</v>
      </c>
      <c r="K1109" s="27" t="s">
        <v>7575</v>
      </c>
      <c r="L1109" s="27" t="s">
        <v>7152</v>
      </c>
      <c r="M1109" s="27" t="s">
        <v>7574</v>
      </c>
      <c r="N1109" s="27" t="s">
        <v>8352</v>
      </c>
      <c r="O1109" s="27" t="s">
        <v>8303</v>
      </c>
      <c r="P1109" s="3">
        <v>41179</v>
      </c>
      <c r="Q1109" s="27" t="s">
        <v>497</v>
      </c>
      <c r="R1109" s="27" t="s">
        <v>11893</v>
      </c>
      <c r="S1109" s="27" t="s">
        <v>11894</v>
      </c>
      <c r="T1109" s="41" t="s">
        <v>4394</v>
      </c>
      <c r="U1109" t="s">
        <v>15666</v>
      </c>
      <c r="V1109" s="3" t="s">
        <v>497</v>
      </c>
    </row>
    <row r="1110" spans="1:22" ht="18" customHeight="1">
      <c r="A1110" s="27" t="s">
        <v>7708</v>
      </c>
      <c r="B1110" s="27">
        <v>3136</v>
      </c>
      <c r="C1110" s="3">
        <v>41157</v>
      </c>
      <c r="D1110" s="3">
        <v>41202</v>
      </c>
      <c r="E1110" s="27" t="s">
        <v>1581</v>
      </c>
      <c r="F1110" s="27" t="s">
        <v>1432</v>
      </c>
      <c r="G1110" s="27" t="s">
        <v>1208</v>
      </c>
      <c r="H1110" s="27" t="s">
        <v>497</v>
      </c>
      <c r="I1110" s="27" t="s">
        <v>497</v>
      </c>
      <c r="J1110" s="27" t="s">
        <v>2094</v>
      </c>
      <c r="K1110" s="27" t="s">
        <v>7576</v>
      </c>
      <c r="L1110" s="27" t="s">
        <v>4837</v>
      </c>
      <c r="M1110" s="27" t="s">
        <v>2096</v>
      </c>
      <c r="N1110" s="27" t="s">
        <v>497</v>
      </c>
      <c r="O1110" s="27" t="s">
        <v>497</v>
      </c>
      <c r="P1110" s="27" t="s">
        <v>497</v>
      </c>
      <c r="Q1110" s="27" t="s">
        <v>497</v>
      </c>
      <c r="R1110" s="27" t="s">
        <v>497</v>
      </c>
      <c r="S1110" s="27" t="s">
        <v>10341</v>
      </c>
      <c r="T1110" s="41" t="s">
        <v>15449</v>
      </c>
      <c r="U1110" s="41" t="s">
        <v>497</v>
      </c>
      <c r="V1110" s="3" t="s">
        <v>497</v>
      </c>
    </row>
    <row r="1111" spans="1:22" ht="18" customHeight="1">
      <c r="A1111" s="27" t="s">
        <v>7709</v>
      </c>
      <c r="B1111" s="27">
        <v>3118</v>
      </c>
      <c r="C1111" s="3">
        <v>41157</v>
      </c>
      <c r="D1111" s="3">
        <v>41202</v>
      </c>
      <c r="E1111" s="27" t="s">
        <v>1581</v>
      </c>
      <c r="F1111" s="27" t="s">
        <v>1432</v>
      </c>
      <c r="G1111" s="27" t="s">
        <v>2041</v>
      </c>
      <c r="H1111" s="27" t="s">
        <v>497</v>
      </c>
      <c r="I1111" s="27" t="s">
        <v>497</v>
      </c>
      <c r="J1111" s="27" t="s">
        <v>2042</v>
      </c>
      <c r="K1111" s="27" t="s">
        <v>7577</v>
      </c>
      <c r="L1111" s="27" t="s">
        <v>4815</v>
      </c>
      <c r="M1111" s="27" t="s">
        <v>7578</v>
      </c>
      <c r="N1111" s="27" t="s">
        <v>497</v>
      </c>
      <c r="O1111" s="27" t="s">
        <v>497</v>
      </c>
      <c r="P1111" s="27" t="s">
        <v>497</v>
      </c>
      <c r="Q1111" s="27" t="s">
        <v>497</v>
      </c>
      <c r="R1111" s="27" t="s">
        <v>497</v>
      </c>
      <c r="S1111" s="27" t="s">
        <v>10307</v>
      </c>
      <c r="T1111" s="41" t="s">
        <v>15449</v>
      </c>
      <c r="U1111" s="41" t="s">
        <v>497</v>
      </c>
      <c r="V1111" s="3" t="s">
        <v>497</v>
      </c>
    </row>
    <row r="1112" spans="1:22" ht="18" customHeight="1">
      <c r="A1112" s="27" t="s">
        <v>7710</v>
      </c>
      <c r="B1112" s="27">
        <v>3127</v>
      </c>
      <c r="C1112" s="3">
        <v>41157</v>
      </c>
      <c r="D1112" s="3">
        <v>41202</v>
      </c>
      <c r="E1112" s="27" t="s">
        <v>1581</v>
      </c>
      <c r="F1112" s="27" t="s">
        <v>1432</v>
      </c>
      <c r="G1112" s="27" t="s">
        <v>2068</v>
      </c>
      <c r="H1112" s="27" t="s">
        <v>497</v>
      </c>
      <c r="I1112" s="27" t="s">
        <v>497</v>
      </c>
      <c r="J1112" s="27" t="s">
        <v>2069</v>
      </c>
      <c r="K1112" s="27" t="s">
        <v>7579</v>
      </c>
      <c r="L1112" s="27" t="s">
        <v>4824</v>
      </c>
      <c r="M1112" s="27" t="s">
        <v>2071</v>
      </c>
      <c r="N1112" s="27" t="s">
        <v>497</v>
      </c>
      <c r="O1112" s="27" t="s">
        <v>497</v>
      </c>
      <c r="P1112" s="27" t="s">
        <v>497</v>
      </c>
      <c r="Q1112" s="27" t="s">
        <v>497</v>
      </c>
      <c r="R1112" s="27" t="s">
        <v>497</v>
      </c>
      <c r="S1112" s="27" t="s">
        <v>10324</v>
      </c>
      <c r="T1112" s="41" t="s">
        <v>15449</v>
      </c>
      <c r="U1112" s="41" t="s">
        <v>497</v>
      </c>
      <c r="V1112" s="3" t="s">
        <v>497</v>
      </c>
    </row>
    <row r="1113" spans="1:22" ht="18" customHeight="1">
      <c r="A1113" s="27">
        <v>4443</v>
      </c>
      <c r="B1113" s="27">
        <v>4443</v>
      </c>
      <c r="C1113" s="3">
        <v>41163</v>
      </c>
      <c r="D1113" s="3">
        <v>41208</v>
      </c>
      <c r="E1113" s="27" t="s">
        <v>1495</v>
      </c>
      <c r="F1113" s="27" t="s">
        <v>1432</v>
      </c>
      <c r="G1113" s="27" t="s">
        <v>7711</v>
      </c>
      <c r="H1113" s="27" t="s">
        <v>9731</v>
      </c>
      <c r="I1113" s="3">
        <v>41170</v>
      </c>
      <c r="J1113" s="27" t="s">
        <v>7712</v>
      </c>
      <c r="K1113" s="27" t="s">
        <v>7713</v>
      </c>
      <c r="L1113" s="27" t="s">
        <v>7714</v>
      </c>
      <c r="M1113" s="27" t="s">
        <v>7715</v>
      </c>
      <c r="N1113" s="27" t="s">
        <v>497</v>
      </c>
      <c r="O1113" s="27" t="s">
        <v>497</v>
      </c>
      <c r="P1113" s="27" t="s">
        <v>497</v>
      </c>
      <c r="Q1113" s="27" t="s">
        <v>497</v>
      </c>
      <c r="R1113" s="27" t="s">
        <v>11895</v>
      </c>
      <c r="S1113" s="27" t="s">
        <v>11896</v>
      </c>
      <c r="T1113" s="41" t="s">
        <v>15449</v>
      </c>
      <c r="U1113" s="41" t="s">
        <v>497</v>
      </c>
      <c r="V1113" s="3" t="s">
        <v>497</v>
      </c>
    </row>
    <row r="1114" spans="1:22" ht="18" customHeight="1">
      <c r="A1114" s="27">
        <v>4439</v>
      </c>
      <c r="B1114" s="27">
        <v>4439</v>
      </c>
      <c r="C1114" s="3">
        <v>41163</v>
      </c>
      <c r="D1114" s="3">
        <v>41208</v>
      </c>
      <c r="E1114" s="27" t="s">
        <v>1431</v>
      </c>
      <c r="F1114" s="27" t="s">
        <v>1432</v>
      </c>
      <c r="G1114" s="27" t="s">
        <v>7711</v>
      </c>
      <c r="H1114" s="27" t="s">
        <v>8666</v>
      </c>
      <c r="I1114" s="3">
        <v>41170</v>
      </c>
      <c r="J1114" s="27" t="s">
        <v>7716</v>
      </c>
      <c r="K1114" s="27" t="s">
        <v>7717</v>
      </c>
      <c r="L1114" s="27" t="s">
        <v>7714</v>
      </c>
      <c r="M1114" s="27" t="s">
        <v>7718</v>
      </c>
      <c r="N1114" s="27" t="s">
        <v>8771</v>
      </c>
      <c r="O1114" s="27" t="s">
        <v>6071</v>
      </c>
      <c r="P1114" s="3">
        <v>41187</v>
      </c>
      <c r="Q1114" s="27" t="s">
        <v>497</v>
      </c>
      <c r="R1114" s="27" t="s">
        <v>11897</v>
      </c>
      <c r="S1114" s="27" t="s">
        <v>11898</v>
      </c>
      <c r="T1114" s="41" t="s">
        <v>4394</v>
      </c>
      <c r="U1114" t="s">
        <v>15699</v>
      </c>
      <c r="V1114" s="3" t="s">
        <v>497</v>
      </c>
    </row>
    <row r="1115" spans="1:22" ht="18" customHeight="1">
      <c r="A1115" s="27">
        <v>4437</v>
      </c>
      <c r="B1115" s="27">
        <v>4437</v>
      </c>
      <c r="C1115" s="3">
        <v>41163</v>
      </c>
      <c r="D1115" s="3">
        <v>41216</v>
      </c>
      <c r="E1115" s="27" t="s">
        <v>1431</v>
      </c>
      <c r="F1115" s="27" t="s">
        <v>1432</v>
      </c>
      <c r="G1115" s="27" t="s">
        <v>1950</v>
      </c>
      <c r="H1115" s="27" t="s">
        <v>9732</v>
      </c>
      <c r="I1115" s="3">
        <v>41213</v>
      </c>
      <c r="J1115" s="27" t="s">
        <v>7719</v>
      </c>
      <c r="K1115" s="27" t="s">
        <v>7720</v>
      </c>
      <c r="L1115" s="27" t="s">
        <v>4783</v>
      </c>
      <c r="M1115" s="27" t="s">
        <v>8772</v>
      </c>
      <c r="N1115" s="27" t="s">
        <v>9841</v>
      </c>
      <c r="O1115" s="27" t="s">
        <v>3099</v>
      </c>
      <c r="P1115" s="3">
        <v>41233</v>
      </c>
      <c r="Q1115" s="41" t="s">
        <v>8773</v>
      </c>
      <c r="R1115" s="27" t="s">
        <v>11899</v>
      </c>
      <c r="S1115" s="27" t="s">
        <v>11900</v>
      </c>
      <c r="T1115" t="s">
        <v>15449</v>
      </c>
      <c r="U1115" t="s">
        <v>15559</v>
      </c>
      <c r="V1115" s="3" t="s">
        <v>497</v>
      </c>
    </row>
    <row r="1116" spans="1:22" ht="18" customHeight="1">
      <c r="A1116" s="27">
        <v>4436</v>
      </c>
      <c r="B1116" s="27">
        <v>4436</v>
      </c>
      <c r="C1116" s="3">
        <v>41163</v>
      </c>
      <c r="D1116" s="3">
        <v>41208</v>
      </c>
      <c r="E1116" s="27" t="s">
        <v>1431</v>
      </c>
      <c r="F1116" s="27" t="s">
        <v>1432</v>
      </c>
      <c r="G1116" s="27" t="s">
        <v>1950</v>
      </c>
      <c r="H1116" s="27" t="s">
        <v>9733</v>
      </c>
      <c r="I1116" s="3">
        <v>41173</v>
      </c>
      <c r="J1116" s="27" t="s">
        <v>7719</v>
      </c>
      <c r="K1116" s="27" t="s">
        <v>7722</v>
      </c>
      <c r="L1116" s="27" t="s">
        <v>4783</v>
      </c>
      <c r="M1116" s="27" t="s">
        <v>7721</v>
      </c>
      <c r="N1116" s="27" t="s">
        <v>9734</v>
      </c>
      <c r="O1116" s="27" t="s">
        <v>9735</v>
      </c>
      <c r="P1116" s="3">
        <v>41232</v>
      </c>
      <c r="Q1116" s="27" t="s">
        <v>497</v>
      </c>
      <c r="R1116" s="27" t="s">
        <v>11901</v>
      </c>
      <c r="S1116" s="27" t="s">
        <v>11902</v>
      </c>
      <c r="T1116" s="41" t="s">
        <v>4394</v>
      </c>
      <c r="U1116" t="s">
        <v>15700</v>
      </c>
      <c r="V1116" s="3" t="s">
        <v>497</v>
      </c>
    </row>
    <row r="1117" spans="1:22" ht="18" customHeight="1">
      <c r="A1117" s="27">
        <v>4434</v>
      </c>
      <c r="B1117" s="27">
        <v>4434</v>
      </c>
      <c r="C1117" s="3">
        <v>41163</v>
      </c>
      <c r="D1117" s="3">
        <v>41208</v>
      </c>
      <c r="E1117" s="27" t="s">
        <v>1431</v>
      </c>
      <c r="F1117" s="27" t="s">
        <v>1432</v>
      </c>
      <c r="G1117" s="27" t="s">
        <v>7723</v>
      </c>
      <c r="H1117" s="27" t="s">
        <v>9988</v>
      </c>
      <c r="I1117" s="3">
        <v>41170</v>
      </c>
      <c r="J1117" s="27" t="s">
        <v>7724</v>
      </c>
      <c r="K1117" s="27" t="s">
        <v>7725</v>
      </c>
      <c r="L1117" s="27" t="s">
        <v>7726</v>
      </c>
      <c r="M1117" s="27" t="s">
        <v>7727</v>
      </c>
      <c r="N1117" s="27" t="s">
        <v>11903</v>
      </c>
      <c r="O1117" s="27" t="s">
        <v>8754</v>
      </c>
      <c r="P1117" s="3">
        <v>41242</v>
      </c>
      <c r="Q1117" s="27" t="s">
        <v>497</v>
      </c>
      <c r="R1117" s="27" t="s">
        <v>11904</v>
      </c>
      <c r="S1117" s="27" t="s">
        <v>11905</v>
      </c>
      <c r="T1117" s="41" t="s">
        <v>15449</v>
      </c>
      <c r="U1117" t="s">
        <v>15633</v>
      </c>
      <c r="V1117" s="3" t="s">
        <v>497</v>
      </c>
    </row>
    <row r="1118" spans="1:22" ht="18" customHeight="1">
      <c r="A1118" s="27">
        <v>4435</v>
      </c>
      <c r="B1118" s="27">
        <v>4435</v>
      </c>
      <c r="C1118" s="3">
        <v>41163</v>
      </c>
      <c r="D1118" s="3">
        <v>41208</v>
      </c>
      <c r="E1118" s="27" t="s">
        <v>1431</v>
      </c>
      <c r="F1118" s="27" t="s">
        <v>1432</v>
      </c>
      <c r="G1118" s="27" t="s">
        <v>7723</v>
      </c>
      <c r="H1118" s="27" t="s">
        <v>11906</v>
      </c>
      <c r="I1118" s="3">
        <v>41170</v>
      </c>
      <c r="J1118" s="27" t="s">
        <v>7728</v>
      </c>
      <c r="K1118" s="27" t="s">
        <v>7729</v>
      </c>
      <c r="L1118" s="27" t="s">
        <v>7726</v>
      </c>
      <c r="M1118" s="27" t="s">
        <v>7730</v>
      </c>
      <c r="N1118" s="27" t="s">
        <v>11907</v>
      </c>
      <c r="O1118" s="27" t="s">
        <v>6688</v>
      </c>
      <c r="P1118" s="3">
        <v>41241</v>
      </c>
      <c r="Q1118" s="27" t="s">
        <v>497</v>
      </c>
      <c r="R1118" s="27" t="s">
        <v>11908</v>
      </c>
      <c r="S1118" s="27" t="s">
        <v>11909</v>
      </c>
      <c r="T1118" s="41" t="s">
        <v>4394</v>
      </c>
      <c r="U1118" t="s">
        <v>15701</v>
      </c>
      <c r="V1118" s="3" t="s">
        <v>497</v>
      </c>
    </row>
    <row r="1119" spans="1:22" ht="18" customHeight="1">
      <c r="A1119" s="27">
        <v>4433</v>
      </c>
      <c r="B1119" s="27">
        <v>4433</v>
      </c>
      <c r="C1119" s="3">
        <v>41163</v>
      </c>
      <c r="D1119" s="3">
        <v>41208</v>
      </c>
      <c r="E1119" s="27" t="s">
        <v>1431</v>
      </c>
      <c r="F1119" s="27" t="s">
        <v>1432</v>
      </c>
      <c r="G1119" s="27" t="s">
        <v>7723</v>
      </c>
      <c r="H1119" s="27" t="s">
        <v>11910</v>
      </c>
      <c r="I1119" s="3">
        <v>41170</v>
      </c>
      <c r="J1119" s="27" t="s">
        <v>7731</v>
      </c>
      <c r="K1119" s="27" t="s">
        <v>7732</v>
      </c>
      <c r="L1119" s="27" t="s">
        <v>7726</v>
      </c>
      <c r="M1119" s="27" t="s">
        <v>7733</v>
      </c>
      <c r="N1119" s="27" t="s">
        <v>11911</v>
      </c>
      <c r="O1119" s="27" t="s">
        <v>5739</v>
      </c>
      <c r="P1119" s="3">
        <v>41242</v>
      </c>
      <c r="Q1119" s="27" t="s">
        <v>497</v>
      </c>
      <c r="R1119" s="27" t="s">
        <v>11912</v>
      </c>
      <c r="S1119" s="27" t="s">
        <v>11913</v>
      </c>
      <c r="T1119" s="41" t="s">
        <v>4394</v>
      </c>
      <c r="U1119" t="s">
        <v>15642</v>
      </c>
      <c r="V1119" s="3" t="s">
        <v>497</v>
      </c>
    </row>
    <row r="1120" spans="1:22" ht="18" customHeight="1">
      <c r="A1120" s="27">
        <v>4432</v>
      </c>
      <c r="B1120" s="27">
        <v>4432</v>
      </c>
      <c r="C1120" s="3">
        <v>41163</v>
      </c>
      <c r="D1120" s="3">
        <v>41208</v>
      </c>
      <c r="E1120" s="27" t="s">
        <v>1431</v>
      </c>
      <c r="F1120" s="27" t="s">
        <v>1432</v>
      </c>
      <c r="G1120" s="27" t="s">
        <v>2233</v>
      </c>
      <c r="H1120" s="27" t="s">
        <v>8774</v>
      </c>
      <c r="I1120" s="3">
        <v>41172</v>
      </c>
      <c r="J1120" s="27" t="s">
        <v>7734</v>
      </c>
      <c r="K1120" s="27" t="s">
        <v>7735</v>
      </c>
      <c r="L1120" s="27" t="s">
        <v>4848</v>
      </c>
      <c r="M1120" s="27">
        <v>3137146341</v>
      </c>
      <c r="N1120" s="27" t="s">
        <v>8921</v>
      </c>
      <c r="O1120" s="27" t="s">
        <v>7389</v>
      </c>
      <c r="P1120" s="3">
        <v>41193</v>
      </c>
      <c r="Q1120" s="27" t="s">
        <v>497</v>
      </c>
      <c r="R1120" s="27" t="s">
        <v>11914</v>
      </c>
      <c r="S1120" s="27" t="s">
        <v>11915</v>
      </c>
      <c r="T1120" s="41" t="s">
        <v>4394</v>
      </c>
      <c r="U1120" t="s">
        <v>15702</v>
      </c>
      <c r="V1120" s="3" t="s">
        <v>497</v>
      </c>
    </row>
    <row r="1121" spans="1:22" ht="18" customHeight="1">
      <c r="A1121" s="27">
        <v>4413</v>
      </c>
      <c r="B1121" s="27">
        <v>4413</v>
      </c>
      <c r="C1121" s="3">
        <v>41163</v>
      </c>
      <c r="D1121" s="3">
        <v>41208</v>
      </c>
      <c r="E1121" s="27" t="s">
        <v>1431</v>
      </c>
      <c r="F1121" s="27" t="s">
        <v>1432</v>
      </c>
      <c r="G1121" s="27" t="s">
        <v>7736</v>
      </c>
      <c r="H1121" s="27" t="s">
        <v>12650</v>
      </c>
      <c r="I1121" s="3">
        <v>41186</v>
      </c>
      <c r="J1121" s="27" t="s">
        <v>7737</v>
      </c>
      <c r="K1121" s="27" t="s">
        <v>7738</v>
      </c>
      <c r="L1121" s="27" t="s">
        <v>7739</v>
      </c>
      <c r="M1121" s="27" t="s">
        <v>7740</v>
      </c>
      <c r="N1121" s="27" t="s">
        <v>12651</v>
      </c>
      <c r="O1121" s="27" t="s">
        <v>12525</v>
      </c>
      <c r="P1121" s="3">
        <v>41250</v>
      </c>
      <c r="Q1121" s="27" t="s">
        <v>497</v>
      </c>
      <c r="R1121" s="27" t="s">
        <v>12652</v>
      </c>
      <c r="S1121" s="27" t="s">
        <v>11916</v>
      </c>
      <c r="T1121" s="41" t="s">
        <v>4394</v>
      </c>
      <c r="U1121" t="s">
        <v>15703</v>
      </c>
      <c r="V1121" s="3" t="s">
        <v>497</v>
      </c>
    </row>
    <row r="1122" spans="1:22" ht="18" customHeight="1">
      <c r="A1122" s="27">
        <v>4417</v>
      </c>
      <c r="B1122" s="27">
        <v>4417</v>
      </c>
      <c r="C1122" s="3">
        <v>41163</v>
      </c>
      <c r="D1122" s="3">
        <v>41222</v>
      </c>
      <c r="E1122" s="27" t="s">
        <v>1431</v>
      </c>
      <c r="F1122" s="27" t="s">
        <v>1432</v>
      </c>
      <c r="G1122" s="27" t="s">
        <v>7741</v>
      </c>
      <c r="H1122" s="27" t="s">
        <v>12653</v>
      </c>
      <c r="I1122" s="3">
        <v>41213</v>
      </c>
      <c r="J1122" s="27" t="s">
        <v>7742</v>
      </c>
      <c r="K1122" s="27" t="s">
        <v>7743</v>
      </c>
      <c r="L1122" s="27" t="s">
        <v>7744</v>
      </c>
      <c r="M1122" s="27" t="s">
        <v>7745</v>
      </c>
      <c r="N1122" s="27" t="s">
        <v>13175</v>
      </c>
      <c r="O1122" s="27" t="s">
        <v>12372</v>
      </c>
      <c r="P1122" s="3">
        <v>41255</v>
      </c>
      <c r="Q1122" s="41" t="s">
        <v>8939</v>
      </c>
      <c r="R1122" s="27" t="s">
        <v>12654</v>
      </c>
      <c r="S1122" s="27" t="s">
        <v>11917</v>
      </c>
      <c r="T1122" t="s">
        <v>4394</v>
      </c>
      <c r="U1122" t="s">
        <v>15492</v>
      </c>
      <c r="V1122" s="3" t="s">
        <v>497</v>
      </c>
    </row>
    <row r="1123" spans="1:22" ht="18" customHeight="1">
      <c r="A1123" s="27">
        <v>4426</v>
      </c>
      <c r="B1123" s="27">
        <v>4426</v>
      </c>
      <c r="C1123" s="3">
        <v>41163</v>
      </c>
      <c r="D1123" s="3">
        <v>41222</v>
      </c>
      <c r="E1123" s="27" t="s">
        <v>1431</v>
      </c>
      <c r="F1123" s="27" t="s">
        <v>1432</v>
      </c>
      <c r="G1123" s="27" t="s">
        <v>7741</v>
      </c>
      <c r="H1123" s="27" t="s">
        <v>13309</v>
      </c>
      <c r="I1123" s="3">
        <v>41213</v>
      </c>
      <c r="J1123" s="27" t="s">
        <v>7746</v>
      </c>
      <c r="K1123" s="27" t="s">
        <v>7747</v>
      </c>
      <c r="L1123" s="27" t="s">
        <v>7748</v>
      </c>
      <c r="M1123" s="27" t="s">
        <v>7749</v>
      </c>
      <c r="N1123" s="27" t="s">
        <v>13310</v>
      </c>
      <c r="O1123" s="27" t="s">
        <v>12372</v>
      </c>
      <c r="P1123" s="3">
        <v>41257</v>
      </c>
      <c r="Q1123" s="41" t="s">
        <v>8940</v>
      </c>
      <c r="R1123" s="27" t="s">
        <v>13311</v>
      </c>
      <c r="S1123" s="27" t="s">
        <v>11918</v>
      </c>
      <c r="T1123" t="s">
        <v>15449</v>
      </c>
      <c r="U1123" s="41" t="s">
        <v>15584</v>
      </c>
      <c r="V1123" s="3" t="s">
        <v>497</v>
      </c>
    </row>
    <row r="1124" spans="1:22" ht="18" customHeight="1">
      <c r="A1124" s="27">
        <v>4416</v>
      </c>
      <c r="B1124" s="27">
        <v>4416</v>
      </c>
      <c r="C1124" s="3">
        <v>41165</v>
      </c>
      <c r="D1124" s="3">
        <v>41224</v>
      </c>
      <c r="E1124" s="27" t="s">
        <v>1431</v>
      </c>
      <c r="F1124" s="27" t="s">
        <v>1432</v>
      </c>
      <c r="G1124" s="27" t="s">
        <v>7741</v>
      </c>
      <c r="H1124" s="27" t="s">
        <v>12489</v>
      </c>
      <c r="I1124" s="3">
        <v>41213</v>
      </c>
      <c r="J1124" s="27" t="s">
        <v>7750</v>
      </c>
      <c r="K1124" s="27" t="s">
        <v>7751</v>
      </c>
      <c r="L1124" s="27" t="s">
        <v>7748</v>
      </c>
      <c r="M1124" s="27" t="s">
        <v>7752</v>
      </c>
      <c r="N1124" s="27" t="s">
        <v>12490</v>
      </c>
      <c r="O1124" s="27" t="s">
        <v>12372</v>
      </c>
      <c r="P1124" s="3">
        <v>41250</v>
      </c>
      <c r="Q1124" s="41" t="s">
        <v>8941</v>
      </c>
      <c r="R1124" s="27" t="s">
        <v>12491</v>
      </c>
      <c r="S1124" s="27" t="s">
        <v>11919</v>
      </c>
      <c r="T1124" t="s">
        <v>15449</v>
      </c>
      <c r="U1124" t="s">
        <v>15541</v>
      </c>
      <c r="V1124" s="3" t="s">
        <v>497</v>
      </c>
    </row>
    <row r="1125" spans="1:22" ht="18" customHeight="1">
      <c r="A1125" s="27">
        <v>4419</v>
      </c>
      <c r="B1125" s="27">
        <v>4419</v>
      </c>
      <c r="C1125" s="3">
        <v>41165</v>
      </c>
      <c r="D1125" s="3">
        <v>41224</v>
      </c>
      <c r="E1125" s="27" t="s">
        <v>1431</v>
      </c>
      <c r="F1125" s="27" t="s">
        <v>1432</v>
      </c>
      <c r="G1125" s="27" t="s">
        <v>7741</v>
      </c>
      <c r="H1125" s="27" t="s">
        <v>13176</v>
      </c>
      <c r="I1125" s="3">
        <v>41213</v>
      </c>
      <c r="J1125" s="27" t="s">
        <v>7753</v>
      </c>
      <c r="K1125" s="27" t="s">
        <v>7754</v>
      </c>
      <c r="L1125" s="27" t="s">
        <v>7755</v>
      </c>
      <c r="M1125" s="27" t="s">
        <v>7756</v>
      </c>
      <c r="N1125" s="27" t="s">
        <v>13177</v>
      </c>
      <c r="O1125" s="27" t="s">
        <v>12372</v>
      </c>
      <c r="P1125" s="3">
        <v>41255</v>
      </c>
      <c r="Q1125" s="41" t="s">
        <v>8942</v>
      </c>
      <c r="R1125" s="27" t="s">
        <v>13178</v>
      </c>
      <c r="S1125" s="27" t="s">
        <v>11920</v>
      </c>
      <c r="T1125" t="s">
        <v>15449</v>
      </c>
      <c r="U1125" s="41" t="s">
        <v>15541</v>
      </c>
      <c r="V1125" s="3" t="s">
        <v>497</v>
      </c>
    </row>
    <row r="1126" spans="1:22" ht="18" customHeight="1">
      <c r="A1126" s="27">
        <v>4415</v>
      </c>
      <c r="B1126" s="27">
        <v>4415</v>
      </c>
      <c r="C1126" s="3">
        <v>41165</v>
      </c>
      <c r="D1126" s="3">
        <v>41217</v>
      </c>
      <c r="E1126" s="27" t="s">
        <v>1431</v>
      </c>
      <c r="F1126" s="27" t="s">
        <v>1432</v>
      </c>
      <c r="G1126" s="27" t="s">
        <v>7741</v>
      </c>
      <c r="H1126" s="27" t="s">
        <v>12655</v>
      </c>
      <c r="I1126" s="3">
        <v>41172</v>
      </c>
      <c r="J1126" s="27" t="s">
        <v>7757</v>
      </c>
      <c r="K1126" s="27" t="s">
        <v>7758</v>
      </c>
      <c r="L1126" s="27" t="s">
        <v>7759</v>
      </c>
      <c r="M1126" s="27" t="s">
        <v>7760</v>
      </c>
      <c r="N1126" s="27" t="s">
        <v>12656</v>
      </c>
      <c r="O1126" s="27" t="s">
        <v>12372</v>
      </c>
      <c r="P1126" s="3">
        <v>41254</v>
      </c>
      <c r="Q1126" s="41" t="s">
        <v>8943</v>
      </c>
      <c r="R1126" s="27" t="s">
        <v>12657</v>
      </c>
      <c r="S1126" s="27" t="s">
        <v>11921</v>
      </c>
      <c r="T1126" t="s">
        <v>15449</v>
      </c>
      <c r="U1126" t="s">
        <v>15704</v>
      </c>
      <c r="V1126" s="3" t="s">
        <v>497</v>
      </c>
    </row>
    <row r="1127" spans="1:22" ht="18" customHeight="1">
      <c r="A1127" s="27">
        <v>4431</v>
      </c>
      <c r="B1127" s="27">
        <v>4431</v>
      </c>
      <c r="C1127" s="3">
        <v>41165</v>
      </c>
      <c r="D1127" s="3">
        <v>41224</v>
      </c>
      <c r="E1127" s="27" t="s">
        <v>1431</v>
      </c>
      <c r="F1127" s="27" t="s">
        <v>1432</v>
      </c>
      <c r="G1127" s="27" t="s">
        <v>7741</v>
      </c>
      <c r="H1127" s="27" t="s">
        <v>13312</v>
      </c>
      <c r="I1127" s="3">
        <v>41213</v>
      </c>
      <c r="J1127" s="27" t="s">
        <v>7761</v>
      </c>
      <c r="K1127" s="27" t="s">
        <v>7762</v>
      </c>
      <c r="L1127" s="27" t="s">
        <v>7748</v>
      </c>
      <c r="M1127" s="27" t="s">
        <v>7763</v>
      </c>
      <c r="N1127" s="27" t="s">
        <v>13313</v>
      </c>
      <c r="O1127" s="27" t="s">
        <v>12372</v>
      </c>
      <c r="P1127" s="3">
        <v>41257</v>
      </c>
      <c r="Q1127" s="41" t="s">
        <v>8944</v>
      </c>
      <c r="R1127" s="27" t="s">
        <v>13314</v>
      </c>
      <c r="S1127" s="27" t="s">
        <v>11922</v>
      </c>
      <c r="T1127" t="s">
        <v>15449</v>
      </c>
      <c r="U1127" s="41" t="s">
        <v>15653</v>
      </c>
      <c r="V1127" s="3" t="s">
        <v>497</v>
      </c>
    </row>
    <row r="1128" spans="1:22" ht="18" customHeight="1">
      <c r="A1128" s="27">
        <v>4427</v>
      </c>
      <c r="B1128" s="27">
        <v>4427</v>
      </c>
      <c r="C1128" s="3">
        <v>41165</v>
      </c>
      <c r="D1128" s="3">
        <v>41224</v>
      </c>
      <c r="E1128" s="27" t="s">
        <v>1431</v>
      </c>
      <c r="F1128" s="27" t="s">
        <v>1432</v>
      </c>
      <c r="G1128" s="27" t="s">
        <v>7741</v>
      </c>
      <c r="H1128" s="27" t="s">
        <v>14203</v>
      </c>
      <c r="I1128" s="3">
        <v>41213</v>
      </c>
      <c r="J1128" s="27" t="s">
        <v>7764</v>
      </c>
      <c r="K1128" s="27" t="s">
        <v>7765</v>
      </c>
      <c r="L1128" s="27" t="s">
        <v>7766</v>
      </c>
      <c r="M1128" s="27" t="s">
        <v>7767</v>
      </c>
      <c r="N1128" s="27" t="s">
        <v>14697</v>
      </c>
      <c r="O1128" s="27" t="s">
        <v>12372</v>
      </c>
      <c r="P1128" s="27">
        <v>41284</v>
      </c>
      <c r="Q1128" s="41" t="s">
        <v>8945</v>
      </c>
      <c r="R1128" s="27" t="s">
        <v>14204</v>
      </c>
      <c r="S1128" s="27" t="s">
        <v>11923</v>
      </c>
      <c r="T1128" t="s">
        <v>15449</v>
      </c>
      <c r="U1128" s="41" t="s">
        <v>15541</v>
      </c>
      <c r="V1128" s="3" t="s">
        <v>497</v>
      </c>
    </row>
    <row r="1129" spans="1:22" ht="18" customHeight="1">
      <c r="A1129" s="27">
        <v>4430</v>
      </c>
      <c r="B1129" s="27">
        <v>4430</v>
      </c>
      <c r="C1129" s="3">
        <v>41165</v>
      </c>
      <c r="D1129" s="3">
        <v>41224</v>
      </c>
      <c r="E1129" s="27" t="s">
        <v>1431</v>
      </c>
      <c r="F1129" s="27" t="s">
        <v>1432</v>
      </c>
      <c r="G1129" s="27" t="s">
        <v>7741</v>
      </c>
      <c r="H1129" s="27" t="s">
        <v>13179</v>
      </c>
      <c r="I1129" s="3">
        <v>41213</v>
      </c>
      <c r="J1129" s="27" t="s">
        <v>7768</v>
      </c>
      <c r="K1129" s="27" t="s">
        <v>7769</v>
      </c>
      <c r="L1129" s="27" t="s">
        <v>7770</v>
      </c>
      <c r="M1129" s="27" t="s">
        <v>7771</v>
      </c>
      <c r="N1129" s="27" t="s">
        <v>13180</v>
      </c>
      <c r="O1129" s="27" t="s">
        <v>12372</v>
      </c>
      <c r="P1129" s="3">
        <v>41255</v>
      </c>
      <c r="Q1129" s="41" t="s">
        <v>8946</v>
      </c>
      <c r="R1129" s="27" t="s">
        <v>13181</v>
      </c>
      <c r="S1129" s="27" t="s">
        <v>11924</v>
      </c>
      <c r="T1129" t="s">
        <v>4394</v>
      </c>
      <c r="U1129" s="41" t="s">
        <v>497</v>
      </c>
      <c r="V1129" s="3" t="s">
        <v>497</v>
      </c>
    </row>
    <row r="1130" spans="1:22" ht="18" customHeight="1">
      <c r="A1130" s="27">
        <v>4429</v>
      </c>
      <c r="B1130" s="27">
        <v>4429</v>
      </c>
      <c r="C1130" s="3">
        <v>41165</v>
      </c>
      <c r="D1130" s="3">
        <v>41229</v>
      </c>
      <c r="E1130" s="27" t="s">
        <v>1495</v>
      </c>
      <c r="F1130" s="27" t="s">
        <v>1432</v>
      </c>
      <c r="G1130" s="27" t="s">
        <v>7741</v>
      </c>
      <c r="H1130" s="27" t="s">
        <v>497</v>
      </c>
      <c r="I1130" s="3">
        <v>41213</v>
      </c>
      <c r="J1130" s="27" t="s">
        <v>7772</v>
      </c>
      <c r="K1130" s="27" t="s">
        <v>13315</v>
      </c>
      <c r="L1130" s="27" t="s">
        <v>7748</v>
      </c>
      <c r="M1130" s="27" t="s">
        <v>7773</v>
      </c>
      <c r="N1130" s="27" t="s">
        <v>497</v>
      </c>
      <c r="O1130" s="27" t="s">
        <v>497</v>
      </c>
      <c r="P1130" s="27" t="s">
        <v>497</v>
      </c>
      <c r="Q1130" s="41" t="s">
        <v>9405</v>
      </c>
      <c r="R1130" s="27" t="s">
        <v>497</v>
      </c>
      <c r="S1130" s="27" t="s">
        <v>11925</v>
      </c>
      <c r="T1130" t="s">
        <v>15449</v>
      </c>
      <c r="U1130" s="41" t="s">
        <v>497</v>
      </c>
      <c r="V1130" s="3" t="s">
        <v>497</v>
      </c>
    </row>
    <row r="1131" spans="1:22" ht="18" customHeight="1">
      <c r="A1131" s="27">
        <v>4428</v>
      </c>
      <c r="B1131" s="27">
        <v>4428</v>
      </c>
      <c r="C1131" s="3">
        <v>41165</v>
      </c>
      <c r="D1131" s="3">
        <v>41217</v>
      </c>
      <c r="E1131" s="27" t="s">
        <v>1431</v>
      </c>
      <c r="F1131" s="27" t="s">
        <v>1432</v>
      </c>
      <c r="G1131" s="27" t="s">
        <v>7741</v>
      </c>
      <c r="H1131" s="27" t="s">
        <v>12658</v>
      </c>
      <c r="I1131" s="3">
        <v>41172</v>
      </c>
      <c r="J1131" s="27" t="s">
        <v>7774</v>
      </c>
      <c r="K1131" s="27" t="s">
        <v>7775</v>
      </c>
      <c r="L1131" s="27" t="s">
        <v>7748</v>
      </c>
      <c r="M1131" s="27" t="s">
        <v>7776</v>
      </c>
      <c r="N1131" s="27" t="s">
        <v>12659</v>
      </c>
      <c r="O1131" s="27" t="s">
        <v>12442</v>
      </c>
      <c r="P1131" s="3">
        <v>41253</v>
      </c>
      <c r="Q1131" s="41" t="s">
        <v>8947</v>
      </c>
      <c r="R1131" s="27" t="s">
        <v>12660</v>
      </c>
      <c r="S1131" s="27" t="s">
        <v>11926</v>
      </c>
      <c r="T1131" t="s">
        <v>15449</v>
      </c>
      <c r="U1131" t="s">
        <v>15541</v>
      </c>
      <c r="V1131" s="3" t="s">
        <v>497</v>
      </c>
    </row>
    <row r="1132" spans="1:22" ht="18" customHeight="1">
      <c r="A1132" s="27">
        <v>4418</v>
      </c>
      <c r="B1132" s="27">
        <v>4418</v>
      </c>
      <c r="C1132" s="3">
        <v>41165</v>
      </c>
      <c r="D1132" s="3">
        <v>41224</v>
      </c>
      <c r="E1132" s="27" t="s">
        <v>1431</v>
      </c>
      <c r="F1132" s="27" t="s">
        <v>1432</v>
      </c>
      <c r="G1132" s="27" t="s">
        <v>7741</v>
      </c>
      <c r="H1132" s="27" t="s">
        <v>12661</v>
      </c>
      <c r="I1132" s="3">
        <v>41213</v>
      </c>
      <c r="J1132" s="27" t="s">
        <v>7777</v>
      </c>
      <c r="K1132" s="27" t="s">
        <v>7778</v>
      </c>
      <c r="L1132" s="27" t="s">
        <v>7744</v>
      </c>
      <c r="M1132" s="27" t="s">
        <v>7779</v>
      </c>
      <c r="N1132" s="27" t="s">
        <v>12662</v>
      </c>
      <c r="O1132" s="27" t="s">
        <v>12442</v>
      </c>
      <c r="P1132" s="3">
        <v>41253</v>
      </c>
      <c r="Q1132" s="41" t="s">
        <v>8948</v>
      </c>
      <c r="R1132" s="27" t="s">
        <v>12663</v>
      </c>
      <c r="S1132" s="27" t="s">
        <v>11927</v>
      </c>
      <c r="T1132" t="s">
        <v>4394</v>
      </c>
      <c r="U1132" t="s">
        <v>15453</v>
      </c>
      <c r="V1132" s="3" t="s">
        <v>497</v>
      </c>
    </row>
    <row r="1133" spans="1:22" ht="18" customHeight="1">
      <c r="A1133" s="27">
        <v>4425</v>
      </c>
      <c r="B1133" s="27">
        <v>4425</v>
      </c>
      <c r="C1133" s="3">
        <v>41165</v>
      </c>
      <c r="D1133" s="3">
        <v>41224</v>
      </c>
      <c r="E1133" s="27" t="s">
        <v>1431</v>
      </c>
      <c r="F1133" s="27" t="s">
        <v>1432</v>
      </c>
      <c r="G1133" s="27" t="s">
        <v>7741</v>
      </c>
      <c r="H1133" s="27" t="s">
        <v>12664</v>
      </c>
      <c r="I1133" s="3">
        <v>41213</v>
      </c>
      <c r="J1133" s="27" t="s">
        <v>7780</v>
      </c>
      <c r="K1133" s="27" t="s">
        <v>7781</v>
      </c>
      <c r="L1133" s="27" t="s">
        <v>7782</v>
      </c>
      <c r="M1133" s="27" t="s">
        <v>7783</v>
      </c>
      <c r="N1133" s="27" t="s">
        <v>12665</v>
      </c>
      <c r="O1133" s="27" t="s">
        <v>12372</v>
      </c>
      <c r="P1133" s="3">
        <v>41253</v>
      </c>
      <c r="Q1133" s="41" t="s">
        <v>8949</v>
      </c>
      <c r="R1133" s="27" t="s">
        <v>12666</v>
      </c>
      <c r="S1133" s="27" t="s">
        <v>11928</v>
      </c>
      <c r="T1133" t="s">
        <v>15449</v>
      </c>
      <c r="U1133" t="s">
        <v>15653</v>
      </c>
      <c r="V1133" s="3" t="s">
        <v>497</v>
      </c>
    </row>
    <row r="1134" spans="1:22" ht="18" customHeight="1">
      <c r="A1134" s="27">
        <v>4424</v>
      </c>
      <c r="B1134" s="27">
        <v>4424</v>
      </c>
      <c r="C1134" s="3">
        <v>41165</v>
      </c>
      <c r="D1134" s="3">
        <v>41224</v>
      </c>
      <c r="E1134" s="27" t="s">
        <v>1431</v>
      </c>
      <c r="F1134" s="27" t="s">
        <v>1432</v>
      </c>
      <c r="G1134" s="27" t="s">
        <v>7741</v>
      </c>
      <c r="H1134" s="27" t="s">
        <v>12492</v>
      </c>
      <c r="I1134" s="3">
        <v>41213</v>
      </c>
      <c r="J1134" s="27" t="s">
        <v>7784</v>
      </c>
      <c r="K1134" s="27" t="s">
        <v>7785</v>
      </c>
      <c r="L1134" s="27" t="s">
        <v>7786</v>
      </c>
      <c r="M1134" s="27" t="s">
        <v>7787</v>
      </c>
      <c r="N1134" s="27" t="s">
        <v>12493</v>
      </c>
      <c r="O1134" s="27" t="s">
        <v>12372</v>
      </c>
      <c r="P1134" s="3">
        <v>41248</v>
      </c>
      <c r="Q1134" s="41" t="s">
        <v>8950</v>
      </c>
      <c r="R1134" s="27" t="s">
        <v>12494</v>
      </c>
      <c r="S1134" s="27" t="s">
        <v>11929</v>
      </c>
      <c r="T1134" t="s">
        <v>4394</v>
      </c>
      <c r="U1134" t="s">
        <v>15470</v>
      </c>
      <c r="V1134" s="3" t="s">
        <v>497</v>
      </c>
    </row>
    <row r="1135" spans="1:22" ht="18" customHeight="1">
      <c r="A1135" s="27">
        <v>4423</v>
      </c>
      <c r="B1135" s="27">
        <v>4423</v>
      </c>
      <c r="C1135" s="3">
        <v>41165</v>
      </c>
      <c r="D1135" s="3">
        <v>41224</v>
      </c>
      <c r="E1135" s="27" t="s">
        <v>1495</v>
      </c>
      <c r="F1135" s="27" t="s">
        <v>1432</v>
      </c>
      <c r="G1135" s="27" t="s">
        <v>7741</v>
      </c>
      <c r="H1135" s="27" t="s">
        <v>497</v>
      </c>
      <c r="I1135" s="3">
        <v>41213</v>
      </c>
      <c r="J1135" s="27" t="s">
        <v>9072</v>
      </c>
      <c r="K1135" s="27" t="s">
        <v>9073</v>
      </c>
      <c r="L1135" s="27" t="s">
        <v>7786</v>
      </c>
      <c r="M1135" s="27" t="s">
        <v>9074</v>
      </c>
      <c r="N1135" s="27" t="s">
        <v>497</v>
      </c>
      <c r="O1135" s="27" t="s">
        <v>497</v>
      </c>
      <c r="P1135" s="27" t="s">
        <v>497</v>
      </c>
      <c r="Q1135" s="41" t="s">
        <v>8951</v>
      </c>
      <c r="R1135" s="27" t="s">
        <v>497</v>
      </c>
      <c r="S1135" s="27" t="s">
        <v>11930</v>
      </c>
      <c r="T1135" t="s">
        <v>15449</v>
      </c>
      <c r="U1135" s="41" t="s">
        <v>497</v>
      </c>
      <c r="V1135" s="3" t="s">
        <v>497</v>
      </c>
    </row>
    <row r="1136" spans="1:22" ht="18" customHeight="1">
      <c r="A1136" s="27">
        <v>4422</v>
      </c>
      <c r="B1136" s="27">
        <v>4422</v>
      </c>
      <c r="C1136" s="3">
        <v>41165</v>
      </c>
      <c r="D1136" s="3">
        <v>41224</v>
      </c>
      <c r="E1136" s="27" t="s">
        <v>1431</v>
      </c>
      <c r="F1136" s="27" t="s">
        <v>1432</v>
      </c>
      <c r="G1136" s="27" t="s">
        <v>7741</v>
      </c>
      <c r="H1136" s="27" t="s">
        <v>11931</v>
      </c>
      <c r="I1136" s="3">
        <v>41213</v>
      </c>
      <c r="J1136" s="27" t="s">
        <v>7788</v>
      </c>
      <c r="K1136" s="27" t="s">
        <v>7789</v>
      </c>
      <c r="L1136" s="27" t="s">
        <v>7790</v>
      </c>
      <c r="M1136" s="27" t="s">
        <v>7791</v>
      </c>
      <c r="N1136" s="27" t="s">
        <v>12387</v>
      </c>
      <c r="O1136" s="27" t="s">
        <v>12372</v>
      </c>
      <c r="P1136" s="3">
        <v>41247</v>
      </c>
      <c r="Q1136" s="41" t="s">
        <v>8952</v>
      </c>
      <c r="R1136" s="27" t="s">
        <v>11932</v>
      </c>
      <c r="S1136" s="27" t="s">
        <v>11933</v>
      </c>
      <c r="T1136" t="s">
        <v>4394</v>
      </c>
      <c r="U1136" t="s">
        <v>15705</v>
      </c>
      <c r="V1136" s="3" t="s">
        <v>497</v>
      </c>
    </row>
    <row r="1137" spans="1:22" ht="18" customHeight="1">
      <c r="A1137" s="27">
        <v>4421</v>
      </c>
      <c r="B1137" s="27">
        <v>4421</v>
      </c>
      <c r="C1137" s="3">
        <v>41165</v>
      </c>
      <c r="D1137" s="3">
        <v>41224</v>
      </c>
      <c r="E1137" s="27" t="s">
        <v>1431</v>
      </c>
      <c r="F1137" s="27" t="s">
        <v>1432</v>
      </c>
      <c r="G1137" s="27" t="s">
        <v>7741</v>
      </c>
      <c r="H1137" s="27" t="s">
        <v>13182</v>
      </c>
      <c r="I1137" s="3">
        <v>41213</v>
      </c>
      <c r="J1137" s="27" t="s">
        <v>7792</v>
      </c>
      <c r="K1137" s="27" t="s">
        <v>7793</v>
      </c>
      <c r="L1137" s="27" t="s">
        <v>7794</v>
      </c>
      <c r="M1137" s="27" t="s">
        <v>7795</v>
      </c>
      <c r="N1137" s="27" t="s">
        <v>13183</v>
      </c>
      <c r="O1137" s="27" t="s">
        <v>12372</v>
      </c>
      <c r="P1137" s="3">
        <v>41256</v>
      </c>
      <c r="Q1137" s="41" t="s">
        <v>8953</v>
      </c>
      <c r="R1137" s="27" t="s">
        <v>13184</v>
      </c>
      <c r="S1137" s="27" t="s">
        <v>11934</v>
      </c>
      <c r="T1137" t="s">
        <v>15449</v>
      </c>
      <c r="U1137" s="41" t="s">
        <v>15706</v>
      </c>
      <c r="V1137" s="3" t="s">
        <v>497</v>
      </c>
    </row>
    <row r="1138" spans="1:22" ht="18" customHeight="1">
      <c r="A1138" s="27">
        <v>4420</v>
      </c>
      <c r="B1138" s="27">
        <v>4420</v>
      </c>
      <c r="C1138" s="3">
        <v>41165</v>
      </c>
      <c r="D1138" s="3">
        <v>41224</v>
      </c>
      <c r="E1138" s="27" t="s">
        <v>1431</v>
      </c>
      <c r="F1138" s="27" t="s">
        <v>1432</v>
      </c>
      <c r="G1138" s="27" t="s">
        <v>7741</v>
      </c>
      <c r="H1138" s="27" t="s">
        <v>12388</v>
      </c>
      <c r="I1138" s="3">
        <v>41213</v>
      </c>
      <c r="J1138" s="27" t="s">
        <v>7796</v>
      </c>
      <c r="K1138" s="27" t="s">
        <v>7797</v>
      </c>
      <c r="L1138" s="27" t="s">
        <v>7798</v>
      </c>
      <c r="M1138" s="27" t="s">
        <v>7799</v>
      </c>
      <c r="N1138" s="27" t="s">
        <v>12495</v>
      </c>
      <c r="O1138" s="27" t="s">
        <v>12442</v>
      </c>
      <c r="P1138" s="3">
        <v>41248</v>
      </c>
      <c r="Q1138" s="41" t="s">
        <v>8954</v>
      </c>
      <c r="R1138" s="27" t="s">
        <v>12389</v>
      </c>
      <c r="S1138" s="27" t="s">
        <v>11935</v>
      </c>
      <c r="T1138" t="s">
        <v>4394</v>
      </c>
      <c r="U1138" t="s">
        <v>15707</v>
      </c>
      <c r="V1138" s="3" t="s">
        <v>497</v>
      </c>
    </row>
    <row r="1139" spans="1:22" ht="18" customHeight="1">
      <c r="A1139" s="27">
        <v>4414</v>
      </c>
      <c r="B1139" s="27">
        <v>4414</v>
      </c>
      <c r="C1139" s="3">
        <v>41165</v>
      </c>
      <c r="D1139" s="3">
        <v>41217</v>
      </c>
      <c r="E1139" s="27" t="s">
        <v>1495</v>
      </c>
      <c r="F1139" s="27" t="s">
        <v>1432</v>
      </c>
      <c r="G1139" s="27" t="s">
        <v>7741</v>
      </c>
      <c r="H1139" s="27" t="s">
        <v>497</v>
      </c>
      <c r="I1139" s="3">
        <v>41172</v>
      </c>
      <c r="J1139" s="27" t="s">
        <v>7800</v>
      </c>
      <c r="K1139" s="27" t="s">
        <v>15356</v>
      </c>
      <c r="L1139" s="27" t="s">
        <v>7748</v>
      </c>
      <c r="M1139" s="27" t="s">
        <v>7801</v>
      </c>
      <c r="N1139" s="27" t="s">
        <v>497</v>
      </c>
      <c r="O1139" s="27" t="s">
        <v>497</v>
      </c>
      <c r="P1139" s="27" t="s">
        <v>497</v>
      </c>
      <c r="Q1139" s="41" t="s">
        <v>8955</v>
      </c>
      <c r="R1139" s="27" t="s">
        <v>497</v>
      </c>
      <c r="S1139" s="27" t="s">
        <v>11936</v>
      </c>
      <c r="T1139" t="s">
        <v>15449</v>
      </c>
      <c r="U1139" s="41" t="s">
        <v>497</v>
      </c>
      <c r="V1139" s="3" t="s">
        <v>497</v>
      </c>
    </row>
    <row r="1140" spans="1:22" ht="18" customHeight="1">
      <c r="A1140" s="27" t="s">
        <v>8667</v>
      </c>
      <c r="B1140" s="27">
        <v>4412</v>
      </c>
      <c r="C1140" s="3">
        <v>41165</v>
      </c>
      <c r="D1140" s="3">
        <v>41210</v>
      </c>
      <c r="E1140" s="27" t="s">
        <v>1495</v>
      </c>
      <c r="F1140" s="27" t="s">
        <v>1432</v>
      </c>
      <c r="G1140" s="27" t="s">
        <v>1671</v>
      </c>
      <c r="H1140" s="27" t="s">
        <v>8353</v>
      </c>
      <c r="I1140" s="3">
        <v>41170</v>
      </c>
      <c r="J1140" s="27" t="s">
        <v>7802</v>
      </c>
      <c r="K1140" s="27" t="s">
        <v>7803</v>
      </c>
      <c r="L1140" s="27" t="s">
        <v>7804</v>
      </c>
      <c r="M1140" s="27" t="s">
        <v>7805</v>
      </c>
      <c r="N1140" s="27" t="s">
        <v>497</v>
      </c>
      <c r="O1140" s="27" t="s">
        <v>497</v>
      </c>
      <c r="P1140" s="27" t="s">
        <v>497</v>
      </c>
      <c r="Q1140" s="41" t="s">
        <v>497</v>
      </c>
      <c r="R1140" s="27" t="s">
        <v>10583</v>
      </c>
      <c r="S1140" s="27" t="s">
        <v>11937</v>
      </c>
      <c r="T1140" s="41" t="s">
        <v>4394</v>
      </c>
      <c r="U1140" s="27" t="s">
        <v>497</v>
      </c>
      <c r="V1140" s="3" t="s">
        <v>497</v>
      </c>
    </row>
    <row r="1141" spans="1:22" ht="18" customHeight="1">
      <c r="A1141" s="27">
        <v>4411</v>
      </c>
      <c r="B1141" s="27">
        <v>4411</v>
      </c>
      <c r="C1141" s="3">
        <v>41165</v>
      </c>
      <c r="D1141" s="3">
        <v>41210</v>
      </c>
      <c r="E1141" s="27" t="s">
        <v>1431</v>
      </c>
      <c r="F1141" s="27" t="s">
        <v>1432</v>
      </c>
      <c r="G1141" s="27" t="s">
        <v>1671</v>
      </c>
      <c r="H1141" s="27" t="s">
        <v>8922</v>
      </c>
      <c r="I1141" s="3">
        <v>41170</v>
      </c>
      <c r="J1141" s="27" t="s">
        <v>7806</v>
      </c>
      <c r="K1141" s="27" t="s">
        <v>7807</v>
      </c>
      <c r="L1141" s="27" t="s">
        <v>7804</v>
      </c>
      <c r="M1141" s="27" t="s">
        <v>7808</v>
      </c>
      <c r="N1141" s="27" t="s">
        <v>8987</v>
      </c>
      <c r="O1141" s="27" t="s">
        <v>5316</v>
      </c>
      <c r="P1141" s="3">
        <v>41198</v>
      </c>
      <c r="Q1141" s="41" t="s">
        <v>497</v>
      </c>
      <c r="R1141" s="27" t="s">
        <v>11938</v>
      </c>
      <c r="S1141" s="27" t="s">
        <v>11939</v>
      </c>
      <c r="T1141" s="41" t="s">
        <v>4394</v>
      </c>
      <c r="U1141" t="s">
        <v>15589</v>
      </c>
      <c r="V1141" s="3" t="s">
        <v>497</v>
      </c>
    </row>
    <row r="1142" spans="1:22" ht="18" customHeight="1">
      <c r="A1142" s="27">
        <v>4410</v>
      </c>
      <c r="B1142" s="27">
        <v>4410</v>
      </c>
      <c r="C1142" s="3">
        <v>41165</v>
      </c>
      <c r="D1142" s="3">
        <v>41210</v>
      </c>
      <c r="E1142" s="27" t="s">
        <v>1495</v>
      </c>
      <c r="F1142" s="27" t="s">
        <v>1432</v>
      </c>
      <c r="G1142" s="27" t="s">
        <v>1671</v>
      </c>
      <c r="H1142" s="27" t="s">
        <v>8775</v>
      </c>
      <c r="I1142" s="3">
        <v>41187</v>
      </c>
      <c r="J1142" s="27" t="s">
        <v>7809</v>
      </c>
      <c r="K1142" s="27" t="s">
        <v>7810</v>
      </c>
      <c r="L1142" s="27" t="s">
        <v>7804</v>
      </c>
      <c r="M1142" s="27" t="s">
        <v>7811</v>
      </c>
      <c r="N1142" s="27" t="s">
        <v>497</v>
      </c>
      <c r="O1142" s="27" t="s">
        <v>497</v>
      </c>
      <c r="P1142" s="27" t="s">
        <v>497</v>
      </c>
      <c r="Q1142" s="41" t="s">
        <v>497</v>
      </c>
      <c r="R1142" s="27" t="s">
        <v>11940</v>
      </c>
      <c r="S1142" s="27" t="s">
        <v>11940</v>
      </c>
      <c r="T1142" s="41" t="s">
        <v>4394</v>
      </c>
      <c r="U1142" s="27" t="s">
        <v>497</v>
      </c>
      <c r="V1142" s="3" t="s">
        <v>497</v>
      </c>
    </row>
    <row r="1143" spans="1:22" ht="18" customHeight="1">
      <c r="A1143" s="27">
        <v>4403</v>
      </c>
      <c r="B1143" s="27">
        <v>4403</v>
      </c>
      <c r="C1143" s="3">
        <v>41165</v>
      </c>
      <c r="D1143" s="3">
        <v>41210</v>
      </c>
      <c r="E1143" s="27" t="s">
        <v>1431</v>
      </c>
      <c r="F1143" s="27" t="s">
        <v>1432</v>
      </c>
      <c r="G1143" s="27" t="s">
        <v>1952</v>
      </c>
      <c r="H1143" s="27" t="s">
        <v>9842</v>
      </c>
      <c r="I1143" s="3">
        <v>41169</v>
      </c>
      <c r="J1143" s="27" t="s">
        <v>7812</v>
      </c>
      <c r="K1143" s="27" t="s">
        <v>7813</v>
      </c>
      <c r="L1143" s="27" t="s">
        <v>4785</v>
      </c>
      <c r="M1143" s="27" t="s">
        <v>7814</v>
      </c>
      <c r="N1143" s="27" t="s">
        <v>9843</v>
      </c>
      <c r="O1143" s="27" t="s">
        <v>6590</v>
      </c>
      <c r="P1143" s="3">
        <v>41239</v>
      </c>
      <c r="Q1143" s="41" t="s">
        <v>497</v>
      </c>
      <c r="R1143" s="27" t="s">
        <v>11941</v>
      </c>
      <c r="S1143" s="27" t="s">
        <v>11942</v>
      </c>
      <c r="T1143" s="41" t="s">
        <v>15449</v>
      </c>
      <c r="U1143" t="s">
        <v>15653</v>
      </c>
      <c r="V1143" s="3" t="s">
        <v>497</v>
      </c>
    </row>
    <row r="1144" spans="1:22" ht="18" customHeight="1">
      <c r="A1144" s="27">
        <v>4402</v>
      </c>
      <c r="B1144" s="27">
        <v>4402</v>
      </c>
      <c r="C1144" s="3">
        <v>41165</v>
      </c>
      <c r="D1144" s="3">
        <v>41210</v>
      </c>
      <c r="E1144" s="27" t="s">
        <v>1431</v>
      </c>
      <c r="F1144" s="27" t="s">
        <v>1432</v>
      </c>
      <c r="G1144" s="27" t="s">
        <v>1857</v>
      </c>
      <c r="H1144" s="27" t="s">
        <v>8488</v>
      </c>
      <c r="I1144" s="3">
        <v>41169</v>
      </c>
      <c r="J1144" s="27" t="s">
        <v>7815</v>
      </c>
      <c r="K1144" s="27" t="s">
        <v>7816</v>
      </c>
      <c r="L1144" s="27" t="s">
        <v>4736</v>
      </c>
      <c r="M1144" s="27" t="s">
        <v>15357</v>
      </c>
      <c r="N1144" s="27" t="s">
        <v>15358</v>
      </c>
      <c r="O1144" s="27" t="s">
        <v>7092</v>
      </c>
      <c r="P1144" s="27">
        <v>41306</v>
      </c>
      <c r="Q1144" s="41" t="s">
        <v>497</v>
      </c>
      <c r="R1144" s="27" t="s">
        <v>11943</v>
      </c>
      <c r="S1144" s="27" t="s">
        <v>11944</v>
      </c>
      <c r="T1144" s="41" t="s">
        <v>4394</v>
      </c>
      <c r="U1144" t="s">
        <v>15642</v>
      </c>
      <c r="V1144" s="3" t="s">
        <v>497</v>
      </c>
    </row>
    <row r="1145" spans="1:22" ht="18" customHeight="1">
      <c r="A1145" s="27">
        <v>4401</v>
      </c>
      <c r="B1145" s="27">
        <v>4401</v>
      </c>
      <c r="C1145" s="3">
        <v>41165</v>
      </c>
      <c r="D1145" s="3">
        <v>41210</v>
      </c>
      <c r="E1145" s="27" t="s">
        <v>1431</v>
      </c>
      <c r="F1145" s="27" t="s">
        <v>12377</v>
      </c>
      <c r="G1145" s="27" t="s">
        <v>1986</v>
      </c>
      <c r="H1145" s="27" t="s">
        <v>13316</v>
      </c>
      <c r="I1145" s="3">
        <v>41169</v>
      </c>
      <c r="J1145" s="27" t="s">
        <v>7817</v>
      </c>
      <c r="K1145" s="27" t="s">
        <v>7818</v>
      </c>
      <c r="L1145" s="27" t="s">
        <v>4797</v>
      </c>
      <c r="M1145" s="27" t="s">
        <v>7819</v>
      </c>
      <c r="N1145" s="27" t="s">
        <v>13317</v>
      </c>
      <c r="O1145" s="27" t="s">
        <v>13268</v>
      </c>
      <c r="P1145" s="3">
        <v>41260</v>
      </c>
      <c r="Q1145" s="41" t="s">
        <v>497</v>
      </c>
      <c r="R1145" s="27" t="s">
        <v>13318</v>
      </c>
      <c r="S1145" s="27" t="s">
        <v>11945</v>
      </c>
      <c r="T1145" s="41" t="s">
        <v>4394</v>
      </c>
      <c r="U1145" s="41" t="s">
        <v>15642</v>
      </c>
      <c r="V1145" s="3" t="s">
        <v>497</v>
      </c>
    </row>
    <row r="1146" spans="1:22" ht="18" customHeight="1">
      <c r="A1146" s="27">
        <v>4398</v>
      </c>
      <c r="B1146" s="27">
        <v>4398</v>
      </c>
      <c r="C1146" s="3">
        <v>41165</v>
      </c>
      <c r="D1146" s="3">
        <v>41210</v>
      </c>
      <c r="E1146" s="27" t="s">
        <v>1431</v>
      </c>
      <c r="F1146" s="27" t="s">
        <v>1432</v>
      </c>
      <c r="G1146" s="27" t="s">
        <v>1920</v>
      </c>
      <c r="H1146" s="27" t="s">
        <v>9989</v>
      </c>
      <c r="I1146" s="3">
        <v>41236</v>
      </c>
      <c r="J1146" s="27" t="s">
        <v>7820</v>
      </c>
      <c r="K1146" s="27" t="s">
        <v>7821</v>
      </c>
      <c r="L1146" s="27" t="s">
        <v>7822</v>
      </c>
      <c r="M1146" s="27" t="s">
        <v>8169</v>
      </c>
      <c r="N1146" s="27" t="s">
        <v>11946</v>
      </c>
      <c r="O1146" s="27" t="s">
        <v>9641</v>
      </c>
      <c r="P1146" s="3">
        <v>41240</v>
      </c>
      <c r="Q1146" s="41" t="s">
        <v>497</v>
      </c>
      <c r="R1146" s="27" t="s">
        <v>11947</v>
      </c>
      <c r="S1146" s="27" t="s">
        <v>11948</v>
      </c>
      <c r="T1146" s="41" t="s">
        <v>15449</v>
      </c>
      <c r="U1146" t="s">
        <v>15541</v>
      </c>
      <c r="V1146" s="3" t="s">
        <v>497</v>
      </c>
    </row>
    <row r="1147" spans="1:22" ht="18" customHeight="1">
      <c r="A1147" s="27">
        <v>4397</v>
      </c>
      <c r="B1147" s="27">
        <v>4397</v>
      </c>
      <c r="C1147" s="3">
        <v>41165</v>
      </c>
      <c r="D1147" s="3">
        <v>41210</v>
      </c>
      <c r="E1147" s="27" t="s">
        <v>1431</v>
      </c>
      <c r="F1147" s="27" t="s">
        <v>1432</v>
      </c>
      <c r="G1147" s="27" t="s">
        <v>1202</v>
      </c>
      <c r="H1147" s="27" t="s">
        <v>11949</v>
      </c>
      <c r="I1147" s="3">
        <v>41172</v>
      </c>
      <c r="J1147" s="27" t="s">
        <v>7823</v>
      </c>
      <c r="K1147" s="27" t="s">
        <v>7824</v>
      </c>
      <c r="L1147" s="27" t="s">
        <v>4834</v>
      </c>
      <c r="M1147" s="27" t="s">
        <v>7825</v>
      </c>
      <c r="N1147" s="27" t="s">
        <v>11950</v>
      </c>
      <c r="O1147" s="27" t="s">
        <v>5003</v>
      </c>
      <c r="P1147" s="3">
        <v>41246</v>
      </c>
      <c r="Q1147" s="41" t="s">
        <v>497</v>
      </c>
      <c r="R1147" s="27" t="s">
        <v>11951</v>
      </c>
      <c r="S1147" s="27" t="s">
        <v>11952</v>
      </c>
      <c r="T1147" s="41" t="s">
        <v>4394</v>
      </c>
      <c r="U1147" t="s">
        <v>15575</v>
      </c>
      <c r="V1147" s="3" t="s">
        <v>497</v>
      </c>
    </row>
    <row r="1148" spans="1:22" ht="18" customHeight="1">
      <c r="A1148" s="27">
        <v>4396</v>
      </c>
      <c r="B1148" s="27">
        <v>4396</v>
      </c>
      <c r="C1148" s="3">
        <v>41165</v>
      </c>
      <c r="D1148" s="3">
        <v>41210</v>
      </c>
      <c r="E1148" s="27" t="s">
        <v>1431</v>
      </c>
      <c r="F1148" s="27" t="s">
        <v>1432</v>
      </c>
      <c r="G1148" s="27" t="s">
        <v>2065</v>
      </c>
      <c r="H1148" s="27" t="s">
        <v>9075</v>
      </c>
      <c r="I1148" s="3">
        <v>41169</v>
      </c>
      <c r="J1148" s="27" t="s">
        <v>7826</v>
      </c>
      <c r="K1148" s="27" t="s">
        <v>7827</v>
      </c>
      <c r="L1148" s="27" t="s">
        <v>4823</v>
      </c>
      <c r="M1148" s="27" t="s">
        <v>7828</v>
      </c>
      <c r="N1148" s="27" t="s">
        <v>9076</v>
      </c>
      <c r="O1148" s="27" t="s">
        <v>6080</v>
      </c>
      <c r="P1148" s="3">
        <v>41200</v>
      </c>
      <c r="Q1148" s="41" t="s">
        <v>497</v>
      </c>
      <c r="R1148" s="27" t="s">
        <v>11953</v>
      </c>
      <c r="S1148" s="27" t="s">
        <v>11954</v>
      </c>
      <c r="T1148" s="41" t="s">
        <v>4394</v>
      </c>
      <c r="U1148" t="s">
        <v>15542</v>
      </c>
      <c r="V1148" s="3" t="s">
        <v>497</v>
      </c>
    </row>
    <row r="1149" spans="1:22" ht="18" customHeight="1">
      <c r="A1149" s="27">
        <v>4393</v>
      </c>
      <c r="B1149" s="27">
        <v>4393</v>
      </c>
      <c r="C1149" s="3">
        <v>41165</v>
      </c>
      <c r="D1149" s="3">
        <v>41210</v>
      </c>
      <c r="E1149" s="27" t="s">
        <v>1431</v>
      </c>
      <c r="F1149" s="27" t="s">
        <v>1432</v>
      </c>
      <c r="G1149" s="27" t="s">
        <v>2065</v>
      </c>
      <c r="H1149" s="27" t="s">
        <v>8923</v>
      </c>
      <c r="I1149" s="3">
        <v>41169</v>
      </c>
      <c r="J1149" s="27" t="s">
        <v>7826</v>
      </c>
      <c r="K1149" s="27" t="s">
        <v>7829</v>
      </c>
      <c r="L1149" s="27" t="s">
        <v>4823</v>
      </c>
      <c r="M1149" s="27" t="s">
        <v>7830</v>
      </c>
      <c r="N1149" s="27" t="s">
        <v>9120</v>
      </c>
      <c r="O1149" s="27" t="s">
        <v>9121</v>
      </c>
      <c r="P1149" s="3">
        <v>41205</v>
      </c>
      <c r="Q1149" s="41" t="s">
        <v>497</v>
      </c>
      <c r="R1149" s="27" t="s">
        <v>11955</v>
      </c>
      <c r="S1149" s="27" t="s">
        <v>11956</v>
      </c>
      <c r="T1149" s="41" t="s">
        <v>4394</v>
      </c>
      <c r="U1149" t="s">
        <v>15708</v>
      </c>
      <c r="V1149" s="3" t="s">
        <v>497</v>
      </c>
    </row>
    <row r="1150" spans="1:22" ht="18" customHeight="1">
      <c r="A1150" s="27">
        <v>4395</v>
      </c>
      <c r="B1150" s="27">
        <v>4395</v>
      </c>
      <c r="C1150" s="3">
        <v>41165</v>
      </c>
      <c r="D1150" s="3">
        <v>41210</v>
      </c>
      <c r="E1150" s="27" t="s">
        <v>1431</v>
      </c>
      <c r="F1150" s="27" t="s">
        <v>1432</v>
      </c>
      <c r="G1150" s="27" t="s">
        <v>2065</v>
      </c>
      <c r="H1150" s="27" t="s">
        <v>12667</v>
      </c>
      <c r="I1150" s="3">
        <v>41169</v>
      </c>
      <c r="J1150" s="27" t="s">
        <v>7826</v>
      </c>
      <c r="K1150" s="27" t="s">
        <v>7831</v>
      </c>
      <c r="L1150" s="27" t="s">
        <v>4823</v>
      </c>
      <c r="M1150" s="27" t="s">
        <v>7828</v>
      </c>
      <c r="N1150" s="27" t="s">
        <v>12668</v>
      </c>
      <c r="O1150" s="27" t="s">
        <v>5316</v>
      </c>
      <c r="P1150" s="3">
        <v>41254</v>
      </c>
      <c r="Q1150" s="41" t="s">
        <v>497</v>
      </c>
      <c r="R1150" s="27" t="s">
        <v>12669</v>
      </c>
      <c r="S1150" s="27" t="s">
        <v>11957</v>
      </c>
      <c r="T1150" s="41" t="s">
        <v>15449</v>
      </c>
      <c r="U1150" t="s">
        <v>15653</v>
      </c>
      <c r="V1150" s="3" t="s">
        <v>497</v>
      </c>
    </row>
    <row r="1151" spans="1:22" ht="18" customHeight="1">
      <c r="A1151" s="27">
        <v>4394</v>
      </c>
      <c r="B1151" s="27">
        <v>4394</v>
      </c>
      <c r="C1151" s="3">
        <v>41165</v>
      </c>
      <c r="D1151" s="3">
        <v>41210</v>
      </c>
      <c r="E1151" s="27" t="s">
        <v>1431</v>
      </c>
      <c r="F1151" s="27" t="s">
        <v>1432</v>
      </c>
      <c r="G1151" s="27" t="s">
        <v>2065</v>
      </c>
      <c r="H1151" s="27" t="s">
        <v>13185</v>
      </c>
      <c r="I1151" s="3">
        <v>41169</v>
      </c>
      <c r="J1151" s="27" t="s">
        <v>7826</v>
      </c>
      <c r="K1151" s="27" t="s">
        <v>7832</v>
      </c>
      <c r="L1151" s="27" t="s">
        <v>4823</v>
      </c>
      <c r="M1151" s="27" t="s">
        <v>7833</v>
      </c>
      <c r="N1151" s="27" t="s">
        <v>13186</v>
      </c>
      <c r="O1151" s="27" t="s">
        <v>5316</v>
      </c>
      <c r="P1151" s="3">
        <v>41255</v>
      </c>
      <c r="Q1151" s="41" t="s">
        <v>497</v>
      </c>
      <c r="R1151" s="27" t="s">
        <v>13187</v>
      </c>
      <c r="S1151" s="27" t="s">
        <v>11958</v>
      </c>
      <c r="T1151" s="41" t="s">
        <v>15449</v>
      </c>
      <c r="U1151" s="41" t="s">
        <v>15468</v>
      </c>
      <c r="V1151" s="3" t="s">
        <v>497</v>
      </c>
    </row>
    <row r="1152" spans="1:22" ht="18" customHeight="1">
      <c r="A1152" s="27">
        <v>4392</v>
      </c>
      <c r="B1152" s="27">
        <v>4392</v>
      </c>
      <c r="C1152" s="3">
        <v>41165</v>
      </c>
      <c r="D1152" s="3">
        <v>41210</v>
      </c>
      <c r="E1152" s="27" t="s">
        <v>1431</v>
      </c>
      <c r="F1152" s="27" t="s">
        <v>1432</v>
      </c>
      <c r="G1152" s="27" t="s">
        <v>2065</v>
      </c>
      <c r="H1152" s="27" t="s">
        <v>8924</v>
      </c>
      <c r="I1152" s="3">
        <v>41169</v>
      </c>
      <c r="J1152" s="27" t="s">
        <v>7826</v>
      </c>
      <c r="K1152" s="27" t="s">
        <v>7834</v>
      </c>
      <c r="L1152" s="27" t="s">
        <v>7835</v>
      </c>
      <c r="M1152" s="27" t="s">
        <v>7828</v>
      </c>
      <c r="N1152" s="27" t="s">
        <v>8999</v>
      </c>
      <c r="O1152" s="27" t="s">
        <v>6080</v>
      </c>
      <c r="P1152" s="3">
        <v>41200</v>
      </c>
      <c r="Q1152" s="41" t="s">
        <v>497</v>
      </c>
      <c r="R1152" s="27" t="s">
        <v>11959</v>
      </c>
      <c r="S1152" s="27" t="s">
        <v>11960</v>
      </c>
      <c r="T1152" s="41" t="s">
        <v>4394</v>
      </c>
      <c r="U1152" t="s">
        <v>15709</v>
      </c>
      <c r="V1152" s="3" t="s">
        <v>497</v>
      </c>
    </row>
    <row r="1153" spans="1:22" ht="18" customHeight="1">
      <c r="A1153" s="27">
        <v>4391</v>
      </c>
      <c r="B1153" s="27">
        <v>4391</v>
      </c>
      <c r="C1153" s="3">
        <v>41165</v>
      </c>
      <c r="D1153" s="3">
        <v>41210</v>
      </c>
      <c r="E1153" s="27" t="s">
        <v>1431</v>
      </c>
      <c r="F1153" s="27" t="s">
        <v>1432</v>
      </c>
      <c r="G1153" s="27" t="s">
        <v>7836</v>
      </c>
      <c r="H1153" s="27" t="s">
        <v>8153</v>
      </c>
      <c r="I1153" s="3">
        <v>41170</v>
      </c>
      <c r="J1153" s="27" t="s">
        <v>7837</v>
      </c>
      <c r="K1153" s="27" t="s">
        <v>7838</v>
      </c>
      <c r="L1153" s="27" t="s">
        <v>7839</v>
      </c>
      <c r="M1153" s="27" t="s">
        <v>7840</v>
      </c>
      <c r="N1153" s="27" t="s">
        <v>8354</v>
      </c>
      <c r="O1153" s="27" t="s">
        <v>6071</v>
      </c>
      <c r="P1153" s="3">
        <v>41178</v>
      </c>
      <c r="Q1153" s="41" t="s">
        <v>497</v>
      </c>
      <c r="R1153" s="27" t="s">
        <v>11961</v>
      </c>
      <c r="S1153" s="27" t="s">
        <v>11962</v>
      </c>
      <c r="T1153" s="41" t="s">
        <v>4394</v>
      </c>
      <c r="U1153" t="s">
        <v>3740</v>
      </c>
      <c r="V1153" s="3" t="s">
        <v>497</v>
      </c>
    </row>
    <row r="1154" spans="1:22" ht="18" customHeight="1">
      <c r="A1154" s="27">
        <v>4390</v>
      </c>
      <c r="B1154" s="27">
        <v>4390</v>
      </c>
      <c r="C1154" s="3">
        <v>41165</v>
      </c>
      <c r="D1154" s="3">
        <v>41210</v>
      </c>
      <c r="E1154" s="27" t="s">
        <v>1431</v>
      </c>
      <c r="F1154" s="27" t="s">
        <v>1432</v>
      </c>
      <c r="G1154" s="27" t="s">
        <v>7836</v>
      </c>
      <c r="H1154" s="27" t="s">
        <v>8154</v>
      </c>
      <c r="I1154" s="3">
        <v>41170</v>
      </c>
      <c r="J1154" s="27" t="s">
        <v>7837</v>
      </c>
      <c r="K1154" s="27" t="s">
        <v>7841</v>
      </c>
      <c r="L1154" s="27" t="s">
        <v>7839</v>
      </c>
      <c r="M1154" s="27" t="s">
        <v>7842</v>
      </c>
      <c r="N1154" s="27" t="s">
        <v>8170</v>
      </c>
      <c r="O1154" s="27" t="s">
        <v>6071</v>
      </c>
      <c r="P1154" s="3">
        <v>41177</v>
      </c>
      <c r="Q1154" s="41" t="s">
        <v>497</v>
      </c>
      <c r="R1154" s="27" t="s">
        <v>11963</v>
      </c>
      <c r="S1154" s="27" t="s">
        <v>11964</v>
      </c>
      <c r="T1154" s="41" t="s">
        <v>4394</v>
      </c>
      <c r="U1154" t="s">
        <v>3740</v>
      </c>
      <c r="V1154" s="3" t="s">
        <v>497</v>
      </c>
    </row>
    <row r="1155" spans="1:22" ht="18" customHeight="1">
      <c r="A1155" s="27">
        <v>4389</v>
      </c>
      <c r="B1155" s="27">
        <v>4389</v>
      </c>
      <c r="C1155" s="3">
        <v>41165</v>
      </c>
      <c r="D1155" s="3">
        <v>41210</v>
      </c>
      <c r="E1155" s="27" t="s">
        <v>1431</v>
      </c>
      <c r="F1155" s="27" t="s">
        <v>1432</v>
      </c>
      <c r="G1155" s="27" t="s">
        <v>7843</v>
      </c>
      <c r="H1155" s="27" t="s">
        <v>9990</v>
      </c>
      <c r="I1155" s="3">
        <v>41170</v>
      </c>
      <c r="J1155" s="27" t="s">
        <v>7844</v>
      </c>
      <c r="K1155" s="27" t="s">
        <v>7845</v>
      </c>
      <c r="L1155" s="27" t="s">
        <v>7846</v>
      </c>
      <c r="M1155" s="27" t="s">
        <v>7847</v>
      </c>
      <c r="N1155" s="27" t="s">
        <v>9991</v>
      </c>
      <c r="O1155" s="27" t="s">
        <v>9992</v>
      </c>
      <c r="P1155" s="3">
        <v>41242</v>
      </c>
      <c r="Q1155" s="41" t="s">
        <v>497</v>
      </c>
      <c r="R1155" s="27" t="s">
        <v>11965</v>
      </c>
      <c r="S1155" s="27" t="s">
        <v>11966</v>
      </c>
      <c r="T1155" s="41" t="s">
        <v>15449</v>
      </c>
      <c r="U1155" t="s">
        <v>15541</v>
      </c>
      <c r="V1155" s="3" t="s">
        <v>497</v>
      </c>
    </row>
    <row r="1156" spans="1:22" ht="18" customHeight="1">
      <c r="A1156" s="27">
        <v>4388</v>
      </c>
      <c r="B1156" s="27">
        <v>4388</v>
      </c>
      <c r="C1156" s="3">
        <v>41165</v>
      </c>
      <c r="D1156" s="3">
        <v>41210</v>
      </c>
      <c r="E1156" s="27" t="s">
        <v>1431</v>
      </c>
      <c r="F1156" s="27" t="s">
        <v>1432</v>
      </c>
      <c r="G1156" s="27" t="s">
        <v>7843</v>
      </c>
      <c r="H1156" s="27" t="s">
        <v>11967</v>
      </c>
      <c r="I1156" s="3">
        <v>41170</v>
      </c>
      <c r="J1156" s="27" t="s">
        <v>7848</v>
      </c>
      <c r="K1156" s="27" t="s">
        <v>7849</v>
      </c>
      <c r="L1156" s="27" t="s">
        <v>7846</v>
      </c>
      <c r="M1156" s="27" t="s">
        <v>7850</v>
      </c>
      <c r="N1156" s="27" t="s">
        <v>11968</v>
      </c>
      <c r="O1156" s="27" t="s">
        <v>11969</v>
      </c>
      <c r="P1156" s="3">
        <v>41253</v>
      </c>
      <c r="Q1156" s="41" t="s">
        <v>497</v>
      </c>
      <c r="R1156" s="27" t="s">
        <v>11970</v>
      </c>
      <c r="S1156" s="27" t="s">
        <v>11971</v>
      </c>
      <c r="T1156" s="41" t="s">
        <v>15449</v>
      </c>
      <c r="U1156" t="s">
        <v>15710</v>
      </c>
      <c r="V1156" s="3" t="s">
        <v>497</v>
      </c>
    </row>
    <row r="1157" spans="1:22" ht="18" customHeight="1">
      <c r="A1157" s="27">
        <v>4387</v>
      </c>
      <c r="B1157" s="27">
        <v>4387</v>
      </c>
      <c r="C1157" s="3">
        <v>41165</v>
      </c>
      <c r="D1157" s="3">
        <v>41210</v>
      </c>
      <c r="E1157" s="27" t="s">
        <v>1431</v>
      </c>
      <c r="F1157" s="27" t="s">
        <v>1432</v>
      </c>
      <c r="G1157" s="27" t="s">
        <v>7843</v>
      </c>
      <c r="H1157" s="27" t="s">
        <v>9844</v>
      </c>
      <c r="I1157" s="3">
        <v>41170</v>
      </c>
      <c r="J1157" s="27" t="s">
        <v>7851</v>
      </c>
      <c r="K1157" s="27" t="s">
        <v>7852</v>
      </c>
      <c r="L1157" s="27" t="s">
        <v>7846</v>
      </c>
      <c r="M1157" s="27" t="s">
        <v>7853</v>
      </c>
      <c r="N1157" s="27" t="s">
        <v>9845</v>
      </c>
      <c r="O1157" s="27" t="s">
        <v>9846</v>
      </c>
      <c r="P1157" s="3">
        <v>41235</v>
      </c>
      <c r="Q1157" s="41" t="s">
        <v>497</v>
      </c>
      <c r="R1157" s="27" t="s">
        <v>11972</v>
      </c>
      <c r="S1157" s="27" t="s">
        <v>11973</v>
      </c>
      <c r="T1157" s="41" t="s">
        <v>15449</v>
      </c>
      <c r="U1157" t="s">
        <v>15711</v>
      </c>
      <c r="V1157" s="3" t="s">
        <v>497</v>
      </c>
    </row>
    <row r="1158" spans="1:22" ht="18" customHeight="1">
      <c r="A1158" s="27">
        <v>4380</v>
      </c>
      <c r="B1158" s="27">
        <v>4380</v>
      </c>
      <c r="C1158" s="3">
        <v>41165</v>
      </c>
      <c r="D1158" s="3">
        <v>41210</v>
      </c>
      <c r="E1158" s="27" t="s">
        <v>1431</v>
      </c>
      <c r="F1158" s="27" t="s">
        <v>1432</v>
      </c>
      <c r="G1158" s="27" t="s">
        <v>7330</v>
      </c>
      <c r="H1158" s="27" t="s">
        <v>12390</v>
      </c>
      <c r="I1158" s="3">
        <v>41170</v>
      </c>
      <c r="J1158" s="27" t="s">
        <v>7331</v>
      </c>
      <c r="K1158" s="27" t="s">
        <v>7854</v>
      </c>
      <c r="L1158" s="27" t="s">
        <v>7333</v>
      </c>
      <c r="M1158" s="27" t="s">
        <v>7334</v>
      </c>
      <c r="N1158" s="27" t="s">
        <v>12391</v>
      </c>
      <c r="O1158" s="27" t="s">
        <v>5677</v>
      </c>
      <c r="P1158" s="3">
        <v>41248</v>
      </c>
      <c r="Q1158" s="41" t="s">
        <v>497</v>
      </c>
      <c r="R1158" s="27" t="s">
        <v>12392</v>
      </c>
      <c r="S1158" s="27" t="s">
        <v>11974</v>
      </c>
      <c r="T1158" s="41" t="s">
        <v>4394</v>
      </c>
      <c r="U1158" t="s">
        <v>15712</v>
      </c>
      <c r="V1158" s="3" t="s">
        <v>497</v>
      </c>
    </row>
    <row r="1159" spans="1:22" ht="18" customHeight="1">
      <c r="A1159" s="27">
        <v>4475</v>
      </c>
      <c r="B1159" s="27">
        <v>4475</v>
      </c>
      <c r="C1159" s="3">
        <v>41165</v>
      </c>
      <c r="D1159" s="3">
        <v>41262</v>
      </c>
      <c r="E1159" s="27" t="s">
        <v>1431</v>
      </c>
      <c r="F1159" s="27" t="s">
        <v>1432</v>
      </c>
      <c r="G1159" s="27" t="s">
        <v>1736</v>
      </c>
      <c r="H1159" s="27" t="s">
        <v>15848</v>
      </c>
      <c r="I1159" s="3">
        <v>41170</v>
      </c>
      <c r="J1159" s="27" t="s">
        <v>7914</v>
      </c>
      <c r="K1159" s="27" t="s">
        <v>14084</v>
      </c>
      <c r="L1159" s="27" t="s">
        <v>4697</v>
      </c>
      <c r="M1159" s="27" t="s">
        <v>14085</v>
      </c>
      <c r="N1159" s="27" t="s">
        <v>15849</v>
      </c>
      <c r="O1159" s="27" t="s">
        <v>6592</v>
      </c>
      <c r="P1159" s="27">
        <v>41312</v>
      </c>
      <c r="Q1159" s="41" t="s">
        <v>14086</v>
      </c>
      <c r="R1159" s="27" t="s">
        <v>15850</v>
      </c>
      <c r="S1159" s="27" t="s">
        <v>11975</v>
      </c>
      <c r="T1159" s="41" t="s">
        <v>15449</v>
      </c>
      <c r="U1159" s="41" t="s">
        <v>15534</v>
      </c>
      <c r="V1159" s="3" t="s">
        <v>497</v>
      </c>
    </row>
    <row r="1160" spans="1:22" ht="18" customHeight="1">
      <c r="A1160" s="27">
        <v>4474</v>
      </c>
      <c r="B1160" s="27">
        <v>4474</v>
      </c>
      <c r="C1160" s="3">
        <v>41165</v>
      </c>
      <c r="D1160" s="3">
        <v>41210</v>
      </c>
      <c r="E1160" s="27" t="s">
        <v>1431</v>
      </c>
      <c r="F1160" s="27" t="s">
        <v>1432</v>
      </c>
      <c r="G1160" s="27" t="s">
        <v>1736</v>
      </c>
      <c r="H1160" s="27" t="s">
        <v>14052</v>
      </c>
      <c r="I1160" s="3">
        <v>41170</v>
      </c>
      <c r="J1160" s="27" t="s">
        <v>7914</v>
      </c>
      <c r="K1160" s="27" t="s">
        <v>7916</v>
      </c>
      <c r="L1160" s="27" t="s">
        <v>4697</v>
      </c>
      <c r="M1160" s="27" t="s">
        <v>7915</v>
      </c>
      <c r="N1160" s="27" t="s">
        <v>14053</v>
      </c>
      <c r="O1160" s="27" t="s">
        <v>7898</v>
      </c>
      <c r="P1160" s="3">
        <v>41270</v>
      </c>
      <c r="Q1160" s="41" t="s">
        <v>15945</v>
      </c>
      <c r="R1160" s="27" t="s">
        <v>13684</v>
      </c>
      <c r="S1160" s="27" t="s">
        <v>11976</v>
      </c>
      <c r="T1160" s="41" t="s">
        <v>4394</v>
      </c>
      <c r="U1160" s="41" t="s">
        <v>15492</v>
      </c>
      <c r="V1160" s="3" t="s">
        <v>497</v>
      </c>
    </row>
    <row r="1161" spans="1:22" ht="18" customHeight="1">
      <c r="A1161" s="27">
        <v>4473</v>
      </c>
      <c r="B1161" s="27">
        <v>4473</v>
      </c>
      <c r="C1161" s="3">
        <v>41165</v>
      </c>
      <c r="D1161" s="3">
        <v>41210</v>
      </c>
      <c r="E1161" s="27" t="s">
        <v>1431</v>
      </c>
      <c r="F1161" s="27" t="s">
        <v>1432</v>
      </c>
      <c r="G1161" s="27" t="s">
        <v>1736</v>
      </c>
      <c r="H1161" s="27" t="s">
        <v>13319</v>
      </c>
      <c r="I1161" s="3">
        <v>41197</v>
      </c>
      <c r="J1161" s="27" t="s">
        <v>7914</v>
      </c>
      <c r="K1161" s="27" t="s">
        <v>7917</v>
      </c>
      <c r="L1161" s="27" t="s">
        <v>4697</v>
      </c>
      <c r="M1161" s="27" t="s">
        <v>7915</v>
      </c>
      <c r="N1161" s="27" t="s">
        <v>13731</v>
      </c>
      <c r="O1161" s="27" t="s">
        <v>7858</v>
      </c>
      <c r="P1161" s="3">
        <v>41261</v>
      </c>
      <c r="Q1161" s="41" t="s">
        <v>15945</v>
      </c>
      <c r="R1161" s="27" t="s">
        <v>13320</v>
      </c>
      <c r="S1161" s="27" t="s">
        <v>11977</v>
      </c>
      <c r="T1161" s="41" t="s">
        <v>15449</v>
      </c>
      <c r="U1161" s="41" t="s">
        <v>15535</v>
      </c>
      <c r="V1161" s="3" t="s">
        <v>497</v>
      </c>
    </row>
    <row r="1162" spans="1:22" ht="18" customHeight="1">
      <c r="A1162" s="27">
        <v>4467</v>
      </c>
      <c r="B1162" s="27">
        <v>4467</v>
      </c>
      <c r="C1162" s="3">
        <v>41165</v>
      </c>
      <c r="D1162" s="3">
        <v>41210</v>
      </c>
      <c r="E1162" s="27" t="s">
        <v>1440</v>
      </c>
      <c r="F1162" s="27" t="s">
        <v>1432</v>
      </c>
      <c r="G1162" s="27" t="s">
        <v>1736</v>
      </c>
      <c r="H1162" s="27" t="s">
        <v>497</v>
      </c>
      <c r="I1162" s="27" t="s">
        <v>497</v>
      </c>
      <c r="J1162" s="27" t="s">
        <v>7918</v>
      </c>
      <c r="K1162" s="27" t="s">
        <v>7919</v>
      </c>
      <c r="L1162" s="27" t="s">
        <v>4697</v>
      </c>
      <c r="M1162" s="27" t="s">
        <v>7920</v>
      </c>
      <c r="N1162" s="27" t="s">
        <v>497</v>
      </c>
      <c r="O1162" s="27" t="s">
        <v>497</v>
      </c>
      <c r="P1162" s="27" t="s">
        <v>497</v>
      </c>
      <c r="Q1162" s="41" t="s">
        <v>14205</v>
      </c>
      <c r="R1162" s="27" t="s">
        <v>497</v>
      </c>
      <c r="S1162" s="27" t="s">
        <v>11978</v>
      </c>
      <c r="T1162" s="41" t="s">
        <v>15449</v>
      </c>
      <c r="U1162" s="41" t="s">
        <v>497</v>
      </c>
      <c r="V1162" s="3" t="s">
        <v>497</v>
      </c>
    </row>
    <row r="1163" spans="1:22" ht="18" customHeight="1">
      <c r="A1163" s="27">
        <v>4465</v>
      </c>
      <c r="B1163" s="27">
        <v>4465</v>
      </c>
      <c r="C1163" s="3">
        <v>41165</v>
      </c>
      <c r="D1163" s="3">
        <v>41210</v>
      </c>
      <c r="E1163" s="27" t="s">
        <v>1581</v>
      </c>
      <c r="F1163" s="27" t="s">
        <v>1432</v>
      </c>
      <c r="G1163" s="27" t="s">
        <v>2980</v>
      </c>
      <c r="H1163" s="27" t="s">
        <v>497</v>
      </c>
      <c r="I1163" s="27" t="s">
        <v>497</v>
      </c>
      <c r="J1163" s="27" t="s">
        <v>7921</v>
      </c>
      <c r="K1163" s="27" t="s">
        <v>7922</v>
      </c>
      <c r="L1163" s="27" t="s">
        <v>4936</v>
      </c>
      <c r="M1163" s="27" t="s">
        <v>7923</v>
      </c>
      <c r="N1163" s="27" t="s">
        <v>497</v>
      </c>
      <c r="O1163" s="27" t="s">
        <v>497</v>
      </c>
      <c r="P1163" s="27" t="s">
        <v>497</v>
      </c>
      <c r="Q1163" s="41" t="s">
        <v>13321</v>
      </c>
      <c r="R1163" s="27" t="s">
        <v>497</v>
      </c>
      <c r="S1163" s="27" t="s">
        <v>11979</v>
      </c>
      <c r="T1163" s="41" t="s">
        <v>15449</v>
      </c>
      <c r="U1163" s="41" t="s">
        <v>497</v>
      </c>
      <c r="V1163" s="3" t="s">
        <v>497</v>
      </c>
    </row>
    <row r="1164" spans="1:22" ht="18" customHeight="1">
      <c r="A1164" s="27">
        <v>3321</v>
      </c>
      <c r="B1164" s="27">
        <v>3321</v>
      </c>
      <c r="C1164" s="3">
        <v>41165</v>
      </c>
      <c r="D1164" s="3">
        <v>41210</v>
      </c>
      <c r="E1164" s="27" t="s">
        <v>1431</v>
      </c>
      <c r="F1164" s="27" t="s">
        <v>1432</v>
      </c>
      <c r="G1164" s="27" t="s">
        <v>7924</v>
      </c>
      <c r="H1164" s="27" t="s">
        <v>9847</v>
      </c>
      <c r="I1164" s="3">
        <v>41172</v>
      </c>
      <c r="J1164" s="27" t="s">
        <v>7925</v>
      </c>
      <c r="K1164" s="27" t="s">
        <v>7926</v>
      </c>
      <c r="L1164" s="27" t="s">
        <v>7927</v>
      </c>
      <c r="M1164" s="27" t="s">
        <v>7928</v>
      </c>
      <c r="N1164" s="27" t="s">
        <v>9993</v>
      </c>
      <c r="O1164" s="27" t="s">
        <v>9716</v>
      </c>
      <c r="P1164" s="3">
        <v>41239</v>
      </c>
      <c r="Q1164" s="41" t="s">
        <v>497</v>
      </c>
      <c r="R1164" s="27" t="s">
        <v>11980</v>
      </c>
      <c r="S1164" s="27" t="s">
        <v>11981</v>
      </c>
      <c r="T1164" s="41" t="s">
        <v>4394</v>
      </c>
      <c r="U1164" t="s">
        <v>15713</v>
      </c>
      <c r="V1164" s="3" t="s">
        <v>497</v>
      </c>
    </row>
    <row r="1165" spans="1:22" ht="18" customHeight="1">
      <c r="A1165" s="27">
        <v>4455</v>
      </c>
      <c r="B1165" s="27">
        <v>4455</v>
      </c>
      <c r="C1165" s="3">
        <v>41165</v>
      </c>
      <c r="D1165" s="3">
        <v>41210</v>
      </c>
      <c r="E1165" s="27" t="s">
        <v>1431</v>
      </c>
      <c r="F1165" s="27" t="s">
        <v>1432</v>
      </c>
      <c r="G1165" s="27" t="s">
        <v>7929</v>
      </c>
      <c r="H1165" s="27" t="s">
        <v>8925</v>
      </c>
      <c r="I1165" s="3">
        <v>41178</v>
      </c>
      <c r="J1165" s="27" t="s">
        <v>7930</v>
      </c>
      <c r="K1165" s="27" t="s">
        <v>15851</v>
      </c>
      <c r="L1165" s="27" t="s">
        <v>7931</v>
      </c>
      <c r="M1165" s="27" t="s">
        <v>7932</v>
      </c>
      <c r="N1165" s="27" t="s">
        <v>9122</v>
      </c>
      <c r="O1165" s="27" t="s">
        <v>7857</v>
      </c>
      <c r="P1165" s="3">
        <v>41205</v>
      </c>
      <c r="Q1165" s="41" t="s">
        <v>497</v>
      </c>
      <c r="R1165" s="27" t="s">
        <v>11982</v>
      </c>
      <c r="S1165" s="27" t="s">
        <v>11983</v>
      </c>
      <c r="T1165" s="41" t="s">
        <v>4394</v>
      </c>
      <c r="U1165" t="s">
        <v>15714</v>
      </c>
      <c r="V1165" s="3" t="s">
        <v>497</v>
      </c>
    </row>
    <row r="1166" spans="1:22" ht="18" customHeight="1">
      <c r="A1166" s="27">
        <v>4456</v>
      </c>
      <c r="B1166" s="27">
        <v>4456</v>
      </c>
      <c r="C1166" s="3">
        <v>41165</v>
      </c>
      <c r="D1166" s="3">
        <v>41210</v>
      </c>
      <c r="E1166" s="27" t="s">
        <v>1431</v>
      </c>
      <c r="F1166" s="27" t="s">
        <v>1432</v>
      </c>
      <c r="G1166" s="27" t="s">
        <v>7929</v>
      </c>
      <c r="H1166" s="27" t="s">
        <v>8988</v>
      </c>
      <c r="I1166" s="3">
        <v>41178</v>
      </c>
      <c r="J1166" s="27" t="s">
        <v>7933</v>
      </c>
      <c r="K1166" s="27" t="s">
        <v>7934</v>
      </c>
      <c r="L1166" s="27" t="s">
        <v>7931</v>
      </c>
      <c r="M1166" s="27" t="s">
        <v>7935</v>
      </c>
      <c r="N1166" s="27" t="s">
        <v>8989</v>
      </c>
      <c r="O1166" s="27" t="s">
        <v>8977</v>
      </c>
      <c r="P1166" s="3">
        <v>41198</v>
      </c>
      <c r="Q1166" s="41" t="s">
        <v>497</v>
      </c>
      <c r="R1166" s="27" t="s">
        <v>11984</v>
      </c>
      <c r="S1166" s="27" t="s">
        <v>11985</v>
      </c>
      <c r="T1166" s="41" t="s">
        <v>4394</v>
      </c>
      <c r="U1166" s="41" t="s">
        <v>497</v>
      </c>
      <c r="V1166" s="3" t="s">
        <v>497</v>
      </c>
    </row>
    <row r="1167" spans="1:22" ht="18" customHeight="1">
      <c r="A1167" s="27">
        <v>4454</v>
      </c>
      <c r="B1167" s="27">
        <v>4454</v>
      </c>
      <c r="C1167" s="3">
        <v>41165</v>
      </c>
      <c r="D1167" s="3">
        <v>41210</v>
      </c>
      <c r="E1167" s="27" t="s">
        <v>1431</v>
      </c>
      <c r="F1167" s="27" t="s">
        <v>1432</v>
      </c>
      <c r="G1167" s="27" t="s">
        <v>7929</v>
      </c>
      <c r="H1167" s="27" t="s">
        <v>8956</v>
      </c>
      <c r="I1167" s="3">
        <v>41178</v>
      </c>
      <c r="J1167" s="27" t="s">
        <v>7936</v>
      </c>
      <c r="K1167" s="27" t="s">
        <v>7937</v>
      </c>
      <c r="L1167" s="27" t="s">
        <v>7931</v>
      </c>
      <c r="M1167" s="27" t="s">
        <v>7938</v>
      </c>
      <c r="N1167" s="27" t="s">
        <v>9123</v>
      </c>
      <c r="O1167" s="27" t="s">
        <v>7857</v>
      </c>
      <c r="P1167" s="3">
        <v>41205</v>
      </c>
      <c r="Q1167" s="41" t="s">
        <v>497</v>
      </c>
      <c r="R1167" s="27" t="s">
        <v>11986</v>
      </c>
      <c r="S1167" s="27" t="s">
        <v>11987</v>
      </c>
      <c r="T1167" s="41" t="s">
        <v>4394</v>
      </c>
      <c r="U1167" t="s">
        <v>15715</v>
      </c>
      <c r="V1167" s="3" t="s">
        <v>497</v>
      </c>
    </row>
    <row r="1168" spans="1:22" ht="18" customHeight="1">
      <c r="A1168" s="27">
        <v>4453</v>
      </c>
      <c r="B1168" s="27">
        <v>4453</v>
      </c>
      <c r="C1168" s="3">
        <v>41165</v>
      </c>
      <c r="D1168" s="3">
        <v>41210</v>
      </c>
      <c r="E1168" s="27" t="s">
        <v>1431</v>
      </c>
      <c r="F1168" s="27" t="s">
        <v>1432</v>
      </c>
      <c r="G1168" s="27" t="s">
        <v>7929</v>
      </c>
      <c r="H1168" s="27" t="s">
        <v>8926</v>
      </c>
      <c r="I1168" s="3">
        <v>41178</v>
      </c>
      <c r="J1168" s="27" t="s">
        <v>7939</v>
      </c>
      <c r="K1168" s="27" t="s">
        <v>7940</v>
      </c>
      <c r="L1168" s="27" t="s">
        <v>7931</v>
      </c>
      <c r="M1168" s="27" t="s">
        <v>7941</v>
      </c>
      <c r="N1168" s="27" t="s">
        <v>9124</v>
      </c>
      <c r="O1168" s="27" t="s">
        <v>7857</v>
      </c>
      <c r="P1168" s="3">
        <v>41205</v>
      </c>
      <c r="Q1168" s="41" t="s">
        <v>497</v>
      </c>
      <c r="R1168" s="27" t="s">
        <v>11988</v>
      </c>
      <c r="S1168" s="27" t="s">
        <v>11989</v>
      </c>
      <c r="T1168" s="41" t="s">
        <v>4394</v>
      </c>
      <c r="U1168" t="s">
        <v>15716</v>
      </c>
      <c r="V1168" s="3" t="s">
        <v>497</v>
      </c>
    </row>
    <row r="1169" spans="1:22" ht="18" customHeight="1">
      <c r="A1169" s="27">
        <v>4452</v>
      </c>
      <c r="B1169" s="27">
        <v>4452</v>
      </c>
      <c r="C1169" s="3">
        <v>41165</v>
      </c>
      <c r="D1169" s="3">
        <v>41210</v>
      </c>
      <c r="E1169" s="27" t="s">
        <v>1431</v>
      </c>
      <c r="F1169" s="27" t="s">
        <v>1432</v>
      </c>
      <c r="G1169" s="27" t="s">
        <v>7929</v>
      </c>
      <c r="H1169" s="27" t="s">
        <v>8927</v>
      </c>
      <c r="I1169" s="3">
        <v>41178</v>
      </c>
      <c r="J1169" s="27" t="s">
        <v>7942</v>
      </c>
      <c r="K1169" s="27" t="s">
        <v>7943</v>
      </c>
      <c r="L1169" s="27" t="s">
        <v>7931</v>
      </c>
      <c r="M1169" s="27" t="s">
        <v>7944</v>
      </c>
      <c r="N1169" s="27" t="s">
        <v>8990</v>
      </c>
      <c r="O1169" s="27" t="s">
        <v>7859</v>
      </c>
      <c r="P1169" s="3">
        <v>41198</v>
      </c>
      <c r="Q1169" s="41" t="s">
        <v>497</v>
      </c>
      <c r="R1169" s="27" t="s">
        <v>11990</v>
      </c>
      <c r="S1169" s="27" t="s">
        <v>11991</v>
      </c>
      <c r="T1169" s="41" t="s">
        <v>4394</v>
      </c>
      <c r="U1169" t="s">
        <v>15717</v>
      </c>
      <c r="V1169" s="3" t="s">
        <v>497</v>
      </c>
    </row>
    <row r="1170" spans="1:22" ht="18" customHeight="1">
      <c r="A1170" s="27">
        <v>4451</v>
      </c>
      <c r="B1170" s="27">
        <v>4451</v>
      </c>
      <c r="C1170" s="3">
        <v>41165</v>
      </c>
      <c r="D1170" s="3">
        <v>41210</v>
      </c>
      <c r="E1170" s="27" t="s">
        <v>1431</v>
      </c>
      <c r="F1170" s="27" t="s">
        <v>1432</v>
      </c>
      <c r="G1170" s="27" t="s">
        <v>7929</v>
      </c>
      <c r="H1170" s="27" t="s">
        <v>8928</v>
      </c>
      <c r="I1170" s="3">
        <v>41178</v>
      </c>
      <c r="J1170" s="27" t="s">
        <v>7945</v>
      </c>
      <c r="K1170" s="27" t="s">
        <v>7946</v>
      </c>
      <c r="L1170" s="27" t="s">
        <v>7931</v>
      </c>
      <c r="M1170" s="27" t="s">
        <v>7947</v>
      </c>
      <c r="N1170" s="27" t="s">
        <v>8929</v>
      </c>
      <c r="O1170" s="27" t="s">
        <v>7857</v>
      </c>
      <c r="P1170" s="3">
        <v>41193</v>
      </c>
      <c r="Q1170" s="41" t="s">
        <v>497</v>
      </c>
      <c r="R1170" s="27" t="s">
        <v>11992</v>
      </c>
      <c r="S1170" s="27" t="s">
        <v>11993</v>
      </c>
      <c r="T1170" s="41" t="s">
        <v>4394</v>
      </c>
      <c r="U1170" t="s">
        <v>15670</v>
      </c>
      <c r="V1170" s="3" t="s">
        <v>497</v>
      </c>
    </row>
    <row r="1171" spans="1:22" ht="18" customHeight="1">
      <c r="A1171" s="27">
        <v>4450</v>
      </c>
      <c r="B1171" s="27">
        <v>4450</v>
      </c>
      <c r="C1171" s="3">
        <v>41165</v>
      </c>
      <c r="D1171" s="3">
        <v>41210</v>
      </c>
      <c r="E1171" s="27" t="s">
        <v>1431</v>
      </c>
      <c r="F1171" s="27" t="s">
        <v>1432</v>
      </c>
      <c r="G1171" s="27" t="s">
        <v>7929</v>
      </c>
      <c r="H1171" s="27" t="s">
        <v>8991</v>
      </c>
      <c r="I1171" s="3">
        <v>41178</v>
      </c>
      <c r="J1171" s="27" t="s">
        <v>7948</v>
      </c>
      <c r="K1171" s="27" t="s">
        <v>15852</v>
      </c>
      <c r="L1171" s="27" t="s">
        <v>7931</v>
      </c>
      <c r="M1171" s="27" t="s">
        <v>7949</v>
      </c>
      <c r="N1171" s="27" t="s">
        <v>8992</v>
      </c>
      <c r="O1171" s="27" t="s">
        <v>7857</v>
      </c>
      <c r="P1171" s="3">
        <v>41198</v>
      </c>
      <c r="Q1171" s="41" t="s">
        <v>497</v>
      </c>
      <c r="R1171" s="27" t="s">
        <v>11994</v>
      </c>
      <c r="S1171" s="27" t="s">
        <v>11995</v>
      </c>
      <c r="T1171" s="41" t="s">
        <v>4394</v>
      </c>
      <c r="U1171" s="27" t="s">
        <v>497</v>
      </c>
      <c r="V1171" s="3" t="s">
        <v>497</v>
      </c>
    </row>
    <row r="1172" spans="1:22" ht="18" customHeight="1">
      <c r="A1172" s="27" t="s">
        <v>9736</v>
      </c>
      <c r="B1172" s="27">
        <v>4449</v>
      </c>
      <c r="C1172" s="3">
        <v>41165</v>
      </c>
      <c r="D1172" s="3">
        <v>41210</v>
      </c>
      <c r="E1172" s="27" t="s">
        <v>1495</v>
      </c>
      <c r="F1172" s="27" t="s">
        <v>1432</v>
      </c>
      <c r="G1172" s="27" t="s">
        <v>3353</v>
      </c>
      <c r="H1172" s="27" t="s">
        <v>497</v>
      </c>
      <c r="I1172" s="3">
        <v>41213</v>
      </c>
      <c r="J1172" s="27" t="s">
        <v>7950</v>
      </c>
      <c r="K1172" s="27" t="s">
        <v>7951</v>
      </c>
      <c r="L1172" s="27" t="s">
        <v>4980</v>
      </c>
      <c r="M1172" s="27" t="s">
        <v>7952</v>
      </c>
      <c r="N1172" s="27" t="s">
        <v>497</v>
      </c>
      <c r="O1172" s="27" t="s">
        <v>497</v>
      </c>
      <c r="P1172" s="27" t="s">
        <v>497</v>
      </c>
      <c r="Q1172" s="41" t="s">
        <v>9737</v>
      </c>
      <c r="R1172" s="27" t="s">
        <v>497</v>
      </c>
      <c r="S1172" s="27" t="s">
        <v>11996</v>
      </c>
      <c r="T1172" t="s">
        <v>15449</v>
      </c>
      <c r="U1172" s="41" t="s">
        <v>497</v>
      </c>
      <c r="V1172" s="3" t="s">
        <v>497</v>
      </c>
    </row>
    <row r="1173" spans="1:22" ht="18" customHeight="1">
      <c r="A1173" s="27" t="s">
        <v>8668</v>
      </c>
      <c r="B1173" s="27">
        <v>4448</v>
      </c>
      <c r="C1173" s="3">
        <v>41165</v>
      </c>
      <c r="D1173" s="3">
        <v>41210</v>
      </c>
      <c r="E1173" s="27" t="s">
        <v>1495</v>
      </c>
      <c r="F1173" s="27" t="s">
        <v>1432</v>
      </c>
      <c r="G1173" s="27" t="s">
        <v>3353</v>
      </c>
      <c r="H1173" s="27" t="s">
        <v>497</v>
      </c>
      <c r="I1173" s="3">
        <v>41172</v>
      </c>
      <c r="J1173" s="27" t="s">
        <v>7953</v>
      </c>
      <c r="K1173" s="27" t="s">
        <v>7954</v>
      </c>
      <c r="L1173" s="27" t="s">
        <v>4980</v>
      </c>
      <c r="M1173" s="27" t="s">
        <v>7955</v>
      </c>
      <c r="N1173" s="27" t="s">
        <v>497</v>
      </c>
      <c r="O1173" s="27" t="s">
        <v>497</v>
      </c>
      <c r="P1173" s="27" t="s">
        <v>497</v>
      </c>
      <c r="Q1173" s="41" t="s">
        <v>497</v>
      </c>
      <c r="R1173" s="27" t="s">
        <v>497</v>
      </c>
      <c r="S1173" s="27" t="s">
        <v>11997</v>
      </c>
      <c r="T1173" s="41" t="s">
        <v>15449</v>
      </c>
      <c r="U1173" s="41" t="s">
        <v>497</v>
      </c>
      <c r="V1173" s="3" t="s">
        <v>497</v>
      </c>
    </row>
    <row r="1174" spans="1:22" ht="18" customHeight="1">
      <c r="A1174" s="27">
        <v>4447</v>
      </c>
      <c r="B1174" s="27">
        <v>4447</v>
      </c>
      <c r="C1174" s="3">
        <v>41165</v>
      </c>
      <c r="D1174" s="3">
        <v>41210</v>
      </c>
      <c r="E1174" s="27" t="s">
        <v>1495</v>
      </c>
      <c r="F1174" s="27" t="s">
        <v>1432</v>
      </c>
      <c r="G1174" s="27" t="s">
        <v>2039</v>
      </c>
      <c r="H1174" s="27" t="s">
        <v>497</v>
      </c>
      <c r="I1174" s="3">
        <v>41291</v>
      </c>
      <c r="J1174" s="27" t="s">
        <v>7956</v>
      </c>
      <c r="K1174" s="27" t="s">
        <v>7957</v>
      </c>
      <c r="L1174" s="27" t="s">
        <v>4814</v>
      </c>
      <c r="M1174" s="27" t="s">
        <v>7958</v>
      </c>
      <c r="N1174" s="27" t="s">
        <v>497</v>
      </c>
      <c r="O1174" s="27" t="s">
        <v>497</v>
      </c>
      <c r="P1174" s="27" t="s">
        <v>497</v>
      </c>
      <c r="Q1174" s="41" t="s">
        <v>497</v>
      </c>
      <c r="R1174" s="27" t="s">
        <v>497</v>
      </c>
      <c r="S1174" s="27" t="s">
        <v>11998</v>
      </c>
      <c r="T1174" s="41" t="s">
        <v>15449</v>
      </c>
      <c r="U1174" s="41" t="s">
        <v>497</v>
      </c>
      <c r="V1174" s="3" t="s">
        <v>497</v>
      </c>
    </row>
    <row r="1175" spans="1:22" ht="18" customHeight="1">
      <c r="A1175" s="27">
        <v>4444</v>
      </c>
      <c r="B1175" s="27">
        <v>4444</v>
      </c>
      <c r="C1175" s="3">
        <v>41165</v>
      </c>
      <c r="D1175" s="3">
        <v>41210</v>
      </c>
      <c r="E1175" s="27" t="s">
        <v>1431</v>
      </c>
      <c r="F1175" s="27" t="s">
        <v>1432</v>
      </c>
      <c r="G1175" s="27" t="s">
        <v>4495</v>
      </c>
      <c r="H1175" s="27" t="s">
        <v>11999</v>
      </c>
      <c r="I1175" s="3">
        <v>41172</v>
      </c>
      <c r="J1175" s="27" t="s">
        <v>7959</v>
      </c>
      <c r="K1175" s="27" t="s">
        <v>15718</v>
      </c>
      <c r="L1175" s="27" t="s">
        <v>7960</v>
      </c>
      <c r="M1175" s="27" t="s">
        <v>7961</v>
      </c>
      <c r="N1175" s="27" t="s">
        <v>12000</v>
      </c>
      <c r="O1175" s="27" t="s">
        <v>6071</v>
      </c>
      <c r="P1175" s="3">
        <v>41242</v>
      </c>
      <c r="Q1175" s="41" t="s">
        <v>497</v>
      </c>
      <c r="R1175" s="27" t="s">
        <v>12001</v>
      </c>
      <c r="S1175" s="27" t="s">
        <v>12002</v>
      </c>
      <c r="T1175" s="41" t="s">
        <v>4394</v>
      </c>
      <c r="U1175" t="s">
        <v>15542</v>
      </c>
      <c r="V1175" s="3" t="s">
        <v>497</v>
      </c>
    </row>
    <row r="1176" spans="1:22" ht="18" customHeight="1">
      <c r="A1176" s="27">
        <v>4438</v>
      </c>
      <c r="B1176" s="27">
        <v>4438</v>
      </c>
      <c r="C1176" s="3">
        <v>41165</v>
      </c>
      <c r="D1176" s="3">
        <v>41210</v>
      </c>
      <c r="E1176" s="27" t="s">
        <v>1431</v>
      </c>
      <c r="F1176" s="27" t="s">
        <v>1432</v>
      </c>
      <c r="G1176" s="27" t="s">
        <v>1950</v>
      </c>
      <c r="H1176" s="27" t="s">
        <v>9738</v>
      </c>
      <c r="I1176" s="3">
        <v>41173</v>
      </c>
      <c r="J1176" s="27" t="s">
        <v>7719</v>
      </c>
      <c r="K1176" s="27" t="s">
        <v>7962</v>
      </c>
      <c r="L1176" s="27" t="s">
        <v>4783</v>
      </c>
      <c r="M1176" s="27" t="s">
        <v>7963</v>
      </c>
      <c r="N1176" s="27" t="s">
        <v>9739</v>
      </c>
      <c r="O1176" s="27" t="s">
        <v>1600</v>
      </c>
      <c r="P1176" s="3">
        <v>41227</v>
      </c>
      <c r="Q1176" s="41" t="s">
        <v>497</v>
      </c>
      <c r="R1176" s="27" t="s">
        <v>12003</v>
      </c>
      <c r="S1176" s="27" t="s">
        <v>12004</v>
      </c>
      <c r="T1176" s="41" t="s">
        <v>15449</v>
      </c>
      <c r="U1176" t="s">
        <v>15704</v>
      </c>
      <c r="V1176" s="3" t="s">
        <v>497</v>
      </c>
    </row>
    <row r="1177" spans="1:22" ht="18" customHeight="1">
      <c r="A1177" s="27">
        <v>4446</v>
      </c>
      <c r="B1177" s="27">
        <v>4446</v>
      </c>
      <c r="C1177" s="3">
        <v>41165</v>
      </c>
      <c r="D1177" s="3">
        <v>41210</v>
      </c>
      <c r="E1177" s="27" t="s">
        <v>1431</v>
      </c>
      <c r="F1177" s="27" t="s">
        <v>1432</v>
      </c>
      <c r="G1177" s="27" t="s">
        <v>3923</v>
      </c>
      <c r="H1177" s="27" t="s">
        <v>14054</v>
      </c>
      <c r="I1177" s="3">
        <v>41172</v>
      </c>
      <c r="J1177" s="27" t="s">
        <v>7964</v>
      </c>
      <c r="K1177" s="27" t="s">
        <v>7965</v>
      </c>
      <c r="L1177" s="27" t="s">
        <v>5392</v>
      </c>
      <c r="M1177" s="27" t="s">
        <v>7966</v>
      </c>
      <c r="N1177" s="27" t="s">
        <v>14055</v>
      </c>
      <c r="O1177" s="27" t="s">
        <v>6071</v>
      </c>
      <c r="P1177" s="3">
        <v>41269</v>
      </c>
      <c r="Q1177" s="41" t="s">
        <v>497</v>
      </c>
      <c r="R1177" s="27" t="s">
        <v>14056</v>
      </c>
      <c r="S1177" s="27" t="s">
        <v>12005</v>
      </c>
      <c r="T1177" s="41" t="s">
        <v>4394</v>
      </c>
      <c r="U1177" s="41" t="s">
        <v>15474</v>
      </c>
      <c r="V1177" s="3" t="s">
        <v>497</v>
      </c>
    </row>
    <row r="1178" spans="1:22" ht="18" customHeight="1">
      <c r="A1178" s="27">
        <v>4440</v>
      </c>
      <c r="B1178" s="27">
        <v>4440</v>
      </c>
      <c r="C1178" s="3">
        <v>41165</v>
      </c>
      <c r="D1178" s="3">
        <v>41210</v>
      </c>
      <c r="E1178" s="27" t="s">
        <v>1431</v>
      </c>
      <c r="F1178" s="27" t="s">
        <v>1432</v>
      </c>
      <c r="G1178" s="27" t="s">
        <v>7711</v>
      </c>
      <c r="H1178" s="27" t="s">
        <v>8776</v>
      </c>
      <c r="I1178" s="3">
        <v>41172</v>
      </c>
      <c r="J1178" s="27" t="s">
        <v>7967</v>
      </c>
      <c r="K1178" s="27" t="s">
        <v>7968</v>
      </c>
      <c r="L1178" s="27" t="s">
        <v>7714</v>
      </c>
      <c r="M1178" s="27" t="s">
        <v>7969</v>
      </c>
      <c r="N1178" s="27" t="s">
        <v>8777</v>
      </c>
      <c r="O1178" s="27" t="s">
        <v>6071</v>
      </c>
      <c r="P1178" s="3">
        <v>41187</v>
      </c>
      <c r="Q1178" s="41" t="s">
        <v>497</v>
      </c>
      <c r="R1178" s="27" t="s">
        <v>12006</v>
      </c>
      <c r="S1178" s="27" t="s">
        <v>12007</v>
      </c>
      <c r="T1178" s="41" t="s">
        <v>4394</v>
      </c>
      <c r="U1178" t="s">
        <v>15719</v>
      </c>
      <c r="V1178" s="3" t="s">
        <v>497</v>
      </c>
    </row>
    <row r="1179" spans="1:22" ht="18" customHeight="1">
      <c r="A1179" s="27">
        <v>4442</v>
      </c>
      <c r="B1179" s="27">
        <v>4442</v>
      </c>
      <c r="C1179" s="3">
        <v>41165</v>
      </c>
      <c r="D1179" s="3">
        <v>41210</v>
      </c>
      <c r="E1179" s="27" t="s">
        <v>1431</v>
      </c>
      <c r="F1179" s="27" t="s">
        <v>1432</v>
      </c>
      <c r="G1179" s="27" t="s">
        <v>7711</v>
      </c>
      <c r="H1179" s="27" t="s">
        <v>8778</v>
      </c>
      <c r="I1179" s="3">
        <v>41172</v>
      </c>
      <c r="J1179" s="27" t="s">
        <v>7970</v>
      </c>
      <c r="K1179" s="27" t="s">
        <v>15720</v>
      </c>
      <c r="L1179" s="27" t="s">
        <v>7714</v>
      </c>
      <c r="M1179" s="27" t="s">
        <v>7971</v>
      </c>
      <c r="N1179" s="27" t="s">
        <v>8783</v>
      </c>
      <c r="O1179" s="27" t="s">
        <v>6071</v>
      </c>
      <c r="P1179" s="3">
        <v>41191</v>
      </c>
      <c r="Q1179" s="41" t="s">
        <v>497</v>
      </c>
      <c r="R1179" s="27" t="s">
        <v>12008</v>
      </c>
      <c r="S1179" s="27" t="s">
        <v>12009</v>
      </c>
      <c r="T1179" s="41" t="s">
        <v>4394</v>
      </c>
      <c r="U1179" t="s">
        <v>15721</v>
      </c>
      <c r="V1179" s="3" t="s">
        <v>497</v>
      </c>
    </row>
    <row r="1180" spans="1:22" ht="18" customHeight="1">
      <c r="A1180" s="27">
        <v>4441</v>
      </c>
      <c r="B1180" s="27">
        <v>4441</v>
      </c>
      <c r="C1180" s="3">
        <v>41165</v>
      </c>
      <c r="D1180" s="3">
        <v>41224</v>
      </c>
      <c r="E1180" s="27" t="s">
        <v>1495</v>
      </c>
      <c r="F1180" s="27" t="s">
        <v>1432</v>
      </c>
      <c r="G1180" s="27" t="s">
        <v>7711</v>
      </c>
      <c r="H1180" s="27" t="s">
        <v>497</v>
      </c>
      <c r="I1180" s="3">
        <v>41172</v>
      </c>
      <c r="J1180" s="27" t="s">
        <v>7972</v>
      </c>
      <c r="K1180" s="27" t="s">
        <v>8957</v>
      </c>
      <c r="L1180" s="27" t="s">
        <v>7714</v>
      </c>
      <c r="M1180" s="27" t="s">
        <v>7973</v>
      </c>
      <c r="N1180" s="27" t="s">
        <v>497</v>
      </c>
      <c r="O1180" s="27" t="s">
        <v>497</v>
      </c>
      <c r="P1180" s="27" t="s">
        <v>497</v>
      </c>
      <c r="Q1180" s="41" t="s">
        <v>8958</v>
      </c>
      <c r="R1180" s="27" t="s">
        <v>497</v>
      </c>
      <c r="S1180" s="27" t="s">
        <v>12010</v>
      </c>
      <c r="T1180" t="s">
        <v>15449</v>
      </c>
      <c r="U1180" s="41" t="s">
        <v>497</v>
      </c>
      <c r="V1180" s="3" t="s">
        <v>497</v>
      </c>
    </row>
    <row r="1181" spans="1:22" ht="18" customHeight="1">
      <c r="A1181" s="27">
        <v>4464</v>
      </c>
      <c r="B1181" s="27">
        <v>4464</v>
      </c>
      <c r="C1181" s="3">
        <v>41165</v>
      </c>
      <c r="D1181" s="3">
        <v>41210</v>
      </c>
      <c r="E1181" s="27" t="s">
        <v>1431</v>
      </c>
      <c r="F1181" s="27" t="s">
        <v>1432</v>
      </c>
      <c r="G1181" s="27" t="s">
        <v>7974</v>
      </c>
      <c r="H1181" s="27" t="s">
        <v>9994</v>
      </c>
      <c r="I1181" s="3">
        <v>41172</v>
      </c>
      <c r="J1181" s="27" t="s">
        <v>7975</v>
      </c>
      <c r="K1181" s="27" t="s">
        <v>7976</v>
      </c>
      <c r="L1181" s="27" t="s">
        <v>7977</v>
      </c>
      <c r="M1181" s="27" t="s">
        <v>7978</v>
      </c>
      <c r="N1181" s="27" t="s">
        <v>12670</v>
      </c>
      <c r="O1181" s="27" t="s">
        <v>8042</v>
      </c>
      <c r="P1181" s="3">
        <v>41261</v>
      </c>
      <c r="Q1181" s="41" t="s">
        <v>497</v>
      </c>
      <c r="R1181" s="27" t="s">
        <v>12011</v>
      </c>
      <c r="S1181" s="27" t="s">
        <v>12012</v>
      </c>
      <c r="T1181" s="41" t="s">
        <v>4394</v>
      </c>
      <c r="U1181" t="s">
        <v>15470</v>
      </c>
      <c r="V1181" s="3" t="s">
        <v>497</v>
      </c>
    </row>
    <row r="1182" spans="1:22" ht="18" customHeight="1">
      <c r="A1182" s="27">
        <v>4463</v>
      </c>
      <c r="B1182" s="27">
        <v>4463</v>
      </c>
      <c r="C1182" s="3">
        <v>41165</v>
      </c>
      <c r="D1182" s="3">
        <v>41210</v>
      </c>
      <c r="E1182" s="27" t="s">
        <v>1431</v>
      </c>
      <c r="F1182" s="27" t="s">
        <v>1432</v>
      </c>
      <c r="G1182" s="27" t="s">
        <v>7974</v>
      </c>
      <c r="H1182" s="27" t="s">
        <v>9995</v>
      </c>
      <c r="I1182" s="3">
        <v>41172</v>
      </c>
      <c r="J1182" s="27" t="s">
        <v>7979</v>
      </c>
      <c r="K1182" s="27" t="s">
        <v>15359</v>
      </c>
      <c r="L1182" s="27" t="s">
        <v>7977</v>
      </c>
      <c r="M1182" s="27" t="s">
        <v>7978</v>
      </c>
      <c r="N1182" s="27" t="s">
        <v>9996</v>
      </c>
      <c r="O1182" s="27" t="s">
        <v>8753</v>
      </c>
      <c r="P1182" s="3">
        <v>41239</v>
      </c>
      <c r="Q1182" s="41" t="s">
        <v>497</v>
      </c>
      <c r="R1182" s="27" t="s">
        <v>12013</v>
      </c>
      <c r="S1182" s="27" t="s">
        <v>12014</v>
      </c>
      <c r="T1182" s="41" t="s">
        <v>15449</v>
      </c>
      <c r="U1182" t="s">
        <v>15653</v>
      </c>
      <c r="V1182" s="3" t="s">
        <v>497</v>
      </c>
    </row>
    <row r="1183" spans="1:22" ht="18" customHeight="1">
      <c r="A1183" s="27">
        <v>4462</v>
      </c>
      <c r="B1183" s="27">
        <v>4462</v>
      </c>
      <c r="C1183" s="3">
        <v>41165</v>
      </c>
      <c r="D1183" s="3">
        <v>41210</v>
      </c>
      <c r="E1183" s="27" t="s">
        <v>1431</v>
      </c>
      <c r="F1183" s="27" t="s">
        <v>1432</v>
      </c>
      <c r="G1183" s="27" t="s">
        <v>7974</v>
      </c>
      <c r="H1183" s="27" t="s">
        <v>9997</v>
      </c>
      <c r="I1183" s="3">
        <v>41172</v>
      </c>
      <c r="J1183" s="27" t="s">
        <v>7975</v>
      </c>
      <c r="K1183" s="27" t="s">
        <v>7980</v>
      </c>
      <c r="L1183" s="27" t="s">
        <v>7977</v>
      </c>
      <c r="M1183" s="27" t="s">
        <v>7981</v>
      </c>
      <c r="N1183" s="27" t="s">
        <v>9998</v>
      </c>
      <c r="O1183" s="27" t="s">
        <v>7855</v>
      </c>
      <c r="P1183" s="3">
        <v>41239</v>
      </c>
      <c r="Q1183" s="41" t="s">
        <v>497</v>
      </c>
      <c r="R1183" s="27" t="s">
        <v>12015</v>
      </c>
      <c r="S1183" s="27" t="s">
        <v>12016</v>
      </c>
      <c r="T1183" s="41" t="s">
        <v>15449</v>
      </c>
      <c r="U1183" t="s">
        <v>15479</v>
      </c>
      <c r="V1183" s="3" t="s">
        <v>497</v>
      </c>
    </row>
    <row r="1184" spans="1:22" ht="18" customHeight="1">
      <c r="A1184" s="27">
        <v>4461</v>
      </c>
      <c r="B1184" s="27">
        <v>4461</v>
      </c>
      <c r="C1184" s="3">
        <v>41165</v>
      </c>
      <c r="D1184" s="3">
        <v>41210</v>
      </c>
      <c r="E1184" s="27" t="s">
        <v>1431</v>
      </c>
      <c r="F1184" s="27" t="s">
        <v>1432</v>
      </c>
      <c r="G1184" s="27" t="s">
        <v>7974</v>
      </c>
      <c r="H1184" s="27" t="s">
        <v>9999</v>
      </c>
      <c r="I1184" s="3">
        <v>41172</v>
      </c>
      <c r="J1184" s="27" t="s">
        <v>7975</v>
      </c>
      <c r="K1184" s="27" t="s">
        <v>7982</v>
      </c>
      <c r="L1184" s="27" t="s">
        <v>7977</v>
      </c>
      <c r="M1184" s="27" t="s">
        <v>7981</v>
      </c>
      <c r="N1184" s="27" t="s">
        <v>10000</v>
      </c>
      <c r="O1184" s="27" t="s">
        <v>10001</v>
      </c>
      <c r="P1184" s="3">
        <v>41239</v>
      </c>
      <c r="Q1184" s="41" t="s">
        <v>497</v>
      </c>
      <c r="R1184" s="27" t="s">
        <v>12017</v>
      </c>
      <c r="S1184" s="27" t="s">
        <v>12018</v>
      </c>
      <c r="T1184" s="41" t="s">
        <v>15449</v>
      </c>
      <c r="U1184" t="s">
        <v>15541</v>
      </c>
      <c r="V1184" s="3" t="s">
        <v>497</v>
      </c>
    </row>
    <row r="1185" spans="1:22" ht="18" customHeight="1">
      <c r="A1185" s="27">
        <v>4460</v>
      </c>
      <c r="B1185" s="27">
        <v>4460</v>
      </c>
      <c r="C1185" s="3">
        <v>41165</v>
      </c>
      <c r="D1185" s="3">
        <v>41210</v>
      </c>
      <c r="E1185" s="27" t="s">
        <v>1431</v>
      </c>
      <c r="F1185" s="27" t="s">
        <v>1432</v>
      </c>
      <c r="G1185" s="27" t="s">
        <v>7974</v>
      </c>
      <c r="H1185" s="27" t="s">
        <v>10002</v>
      </c>
      <c r="I1185" s="3">
        <v>41172</v>
      </c>
      <c r="J1185" s="27" t="s">
        <v>7975</v>
      </c>
      <c r="K1185" s="27" t="s">
        <v>7983</v>
      </c>
      <c r="L1185" s="27" t="s">
        <v>7977</v>
      </c>
      <c r="M1185" s="27" t="s">
        <v>7978</v>
      </c>
      <c r="N1185" s="27" t="s">
        <v>10003</v>
      </c>
      <c r="O1185" s="27" t="s">
        <v>7858</v>
      </c>
      <c r="P1185" s="3">
        <v>41239</v>
      </c>
      <c r="Q1185" s="41" t="s">
        <v>497</v>
      </c>
      <c r="R1185" s="27" t="s">
        <v>12019</v>
      </c>
      <c r="S1185" s="27" t="s">
        <v>12020</v>
      </c>
      <c r="T1185" s="41" t="s">
        <v>15449</v>
      </c>
      <c r="U1185" t="s">
        <v>15653</v>
      </c>
      <c r="V1185" s="3" t="s">
        <v>497</v>
      </c>
    </row>
    <row r="1186" spans="1:22" ht="18" customHeight="1">
      <c r="A1186" s="27">
        <v>4459</v>
      </c>
      <c r="B1186" s="27">
        <v>4459</v>
      </c>
      <c r="C1186" s="3">
        <v>41165</v>
      </c>
      <c r="D1186" s="3">
        <v>41210</v>
      </c>
      <c r="E1186" s="27" t="s">
        <v>1431</v>
      </c>
      <c r="F1186" s="27" t="s">
        <v>1432</v>
      </c>
      <c r="G1186" s="27" t="s">
        <v>7974</v>
      </c>
      <c r="H1186" s="27" t="s">
        <v>10004</v>
      </c>
      <c r="I1186" s="3">
        <v>41172</v>
      </c>
      <c r="J1186" s="27" t="s">
        <v>7975</v>
      </c>
      <c r="K1186" s="27" t="s">
        <v>7984</v>
      </c>
      <c r="L1186" s="27" t="s">
        <v>7977</v>
      </c>
      <c r="M1186" s="27" t="s">
        <v>7978</v>
      </c>
      <c r="N1186" s="27" t="s">
        <v>10005</v>
      </c>
      <c r="O1186" s="27" t="s">
        <v>7855</v>
      </c>
      <c r="P1186" s="3">
        <v>41240</v>
      </c>
      <c r="Q1186" s="41" t="s">
        <v>497</v>
      </c>
      <c r="R1186" s="27" t="s">
        <v>12021</v>
      </c>
      <c r="S1186" s="27" t="s">
        <v>12022</v>
      </c>
      <c r="T1186" s="41" t="s">
        <v>4394</v>
      </c>
      <c r="U1186" t="s">
        <v>15722</v>
      </c>
      <c r="V1186" s="3" t="s">
        <v>497</v>
      </c>
    </row>
    <row r="1187" spans="1:22" ht="18" customHeight="1">
      <c r="A1187" s="27">
        <v>4445</v>
      </c>
      <c r="B1187" s="27">
        <v>4445</v>
      </c>
      <c r="C1187" s="3">
        <v>41165</v>
      </c>
      <c r="D1187" s="3">
        <v>41210</v>
      </c>
      <c r="E1187" s="27" t="s">
        <v>1495</v>
      </c>
      <c r="F1187" s="27" t="s">
        <v>1432</v>
      </c>
      <c r="G1187" s="27" t="s">
        <v>7985</v>
      </c>
      <c r="H1187" s="27" t="s">
        <v>497</v>
      </c>
      <c r="I1187" s="3">
        <v>41291</v>
      </c>
      <c r="J1187" s="27" t="s">
        <v>7986</v>
      </c>
      <c r="K1187" s="27" t="s">
        <v>7987</v>
      </c>
      <c r="L1187" s="27" t="s">
        <v>7988</v>
      </c>
      <c r="M1187" s="27" t="s">
        <v>7989</v>
      </c>
      <c r="N1187" s="27" t="s">
        <v>497</v>
      </c>
      <c r="O1187" s="27" t="s">
        <v>497</v>
      </c>
      <c r="P1187" s="27" t="s">
        <v>497</v>
      </c>
      <c r="Q1187" s="41" t="s">
        <v>497</v>
      </c>
      <c r="R1187" s="27" t="s">
        <v>497</v>
      </c>
      <c r="S1187" s="27" t="s">
        <v>12023</v>
      </c>
      <c r="T1187" s="41" t="s">
        <v>15449</v>
      </c>
      <c r="U1187" s="41" t="s">
        <v>497</v>
      </c>
      <c r="V1187" s="3" t="s">
        <v>497</v>
      </c>
    </row>
    <row r="1188" spans="1:22" ht="18" customHeight="1">
      <c r="A1188" s="27">
        <v>4466</v>
      </c>
      <c r="B1188" s="27">
        <v>4466</v>
      </c>
      <c r="C1188" s="3">
        <v>41165</v>
      </c>
      <c r="D1188" s="3">
        <v>41210</v>
      </c>
      <c r="E1188" s="27" t="s">
        <v>1495</v>
      </c>
      <c r="F1188" s="27" t="s">
        <v>1432</v>
      </c>
      <c r="G1188" s="27" t="s">
        <v>2980</v>
      </c>
      <c r="H1188" s="27" t="s">
        <v>497</v>
      </c>
      <c r="I1188" s="3">
        <v>41172</v>
      </c>
      <c r="J1188" s="27" t="s">
        <v>7990</v>
      </c>
      <c r="K1188" s="27" t="s">
        <v>7991</v>
      </c>
      <c r="L1188" s="27" t="s">
        <v>4936</v>
      </c>
      <c r="M1188" s="27" t="s">
        <v>7992</v>
      </c>
      <c r="N1188" s="27" t="s">
        <v>497</v>
      </c>
      <c r="O1188" s="27" t="s">
        <v>497</v>
      </c>
      <c r="P1188" s="27" t="s">
        <v>497</v>
      </c>
      <c r="Q1188" s="41" t="s">
        <v>13322</v>
      </c>
      <c r="R1188" s="27" t="s">
        <v>497</v>
      </c>
      <c r="S1188" s="27" t="s">
        <v>12024</v>
      </c>
      <c r="T1188" s="41" t="s">
        <v>15449</v>
      </c>
      <c r="U1188" s="41" t="s">
        <v>497</v>
      </c>
      <c r="V1188" s="3" t="s">
        <v>497</v>
      </c>
    </row>
    <row r="1189" spans="1:22" ht="18" customHeight="1">
      <c r="A1189" s="27">
        <v>4468</v>
      </c>
      <c r="B1189" s="27">
        <v>4468</v>
      </c>
      <c r="C1189" s="3">
        <v>41170</v>
      </c>
      <c r="D1189" s="3">
        <v>41215</v>
      </c>
      <c r="E1189" s="27" t="s">
        <v>1431</v>
      </c>
      <c r="F1189" s="27" t="s">
        <v>1432</v>
      </c>
      <c r="G1189" s="27" t="s">
        <v>1736</v>
      </c>
      <c r="H1189" s="27" t="s">
        <v>13732</v>
      </c>
      <c r="I1189" s="3">
        <v>41197</v>
      </c>
      <c r="J1189" s="27" t="s">
        <v>8093</v>
      </c>
      <c r="K1189" s="27" t="s">
        <v>8094</v>
      </c>
      <c r="L1189" s="27" t="s">
        <v>4697</v>
      </c>
      <c r="M1189" s="27" t="s">
        <v>7915</v>
      </c>
      <c r="N1189" s="27" t="s">
        <v>13733</v>
      </c>
      <c r="O1189" s="27" t="s">
        <v>7858</v>
      </c>
      <c r="P1189" s="3">
        <v>41262</v>
      </c>
      <c r="Q1189" s="41" t="s">
        <v>15945</v>
      </c>
      <c r="R1189" s="27" t="s">
        <v>13734</v>
      </c>
      <c r="S1189" s="27" t="s">
        <v>12025</v>
      </c>
      <c r="T1189" s="41" t="s">
        <v>15449</v>
      </c>
      <c r="U1189" s="41" t="s">
        <v>15534</v>
      </c>
      <c r="V1189" s="3" t="s">
        <v>497</v>
      </c>
    </row>
    <row r="1190" spans="1:22" ht="18" customHeight="1">
      <c r="A1190" s="27">
        <v>4469</v>
      </c>
      <c r="B1190" s="27">
        <v>4469</v>
      </c>
      <c r="C1190" s="3">
        <v>41170</v>
      </c>
      <c r="D1190" s="3">
        <v>41215</v>
      </c>
      <c r="E1190" s="27" t="s">
        <v>1431</v>
      </c>
      <c r="F1190" s="27" t="s">
        <v>1432</v>
      </c>
      <c r="G1190" s="27" t="s">
        <v>1736</v>
      </c>
      <c r="H1190" s="27" t="s">
        <v>13735</v>
      </c>
      <c r="I1190" s="3">
        <v>41197</v>
      </c>
      <c r="J1190" s="27" t="s">
        <v>8093</v>
      </c>
      <c r="K1190" s="27" t="s">
        <v>8095</v>
      </c>
      <c r="L1190" s="27" t="s">
        <v>4697</v>
      </c>
      <c r="M1190" s="27" t="s">
        <v>7915</v>
      </c>
      <c r="N1190" s="27" t="s">
        <v>13736</v>
      </c>
      <c r="O1190" s="27" t="s">
        <v>7858</v>
      </c>
      <c r="P1190" s="3">
        <v>41262</v>
      </c>
      <c r="Q1190" s="41" t="s">
        <v>15945</v>
      </c>
      <c r="R1190" s="27" t="s">
        <v>13737</v>
      </c>
      <c r="S1190" s="27" t="s">
        <v>12026</v>
      </c>
      <c r="T1190" s="41" t="s">
        <v>15449</v>
      </c>
      <c r="U1190" s="41" t="s">
        <v>15704</v>
      </c>
      <c r="V1190" s="3" t="s">
        <v>497</v>
      </c>
    </row>
    <row r="1191" spans="1:22" ht="18" customHeight="1">
      <c r="A1191" s="27">
        <v>4470</v>
      </c>
      <c r="B1191" s="27">
        <v>4470</v>
      </c>
      <c r="C1191" s="3">
        <v>41170</v>
      </c>
      <c r="D1191" s="3">
        <v>41215</v>
      </c>
      <c r="E1191" s="27" t="s">
        <v>1431</v>
      </c>
      <c r="F1191" s="27" t="s">
        <v>1432</v>
      </c>
      <c r="G1191" s="27" t="s">
        <v>1736</v>
      </c>
      <c r="H1191" s="27" t="s">
        <v>13738</v>
      </c>
      <c r="I1191" s="3">
        <v>41197</v>
      </c>
      <c r="J1191" s="27" t="s">
        <v>8093</v>
      </c>
      <c r="K1191" s="27" t="s">
        <v>8096</v>
      </c>
      <c r="L1191" s="27" t="s">
        <v>4697</v>
      </c>
      <c r="M1191" s="27" t="s">
        <v>7915</v>
      </c>
      <c r="N1191" s="27" t="s">
        <v>13739</v>
      </c>
      <c r="O1191" s="27" t="s">
        <v>7855</v>
      </c>
      <c r="P1191" s="3">
        <v>41263</v>
      </c>
      <c r="Q1191" s="41" t="s">
        <v>15945</v>
      </c>
      <c r="R1191" s="27" t="s">
        <v>13740</v>
      </c>
      <c r="S1191" s="27" t="s">
        <v>12027</v>
      </c>
      <c r="T1191" s="41" t="s">
        <v>4394</v>
      </c>
      <c r="U1191" s="41" t="s">
        <v>15642</v>
      </c>
      <c r="V1191" s="3" t="s">
        <v>497</v>
      </c>
    </row>
    <row r="1192" spans="1:22" ht="18" customHeight="1">
      <c r="A1192" s="27">
        <v>4471</v>
      </c>
      <c r="B1192" s="27">
        <v>4471</v>
      </c>
      <c r="C1192" s="3">
        <v>41170</v>
      </c>
      <c r="D1192" s="3">
        <v>41215</v>
      </c>
      <c r="E1192" s="27" t="s">
        <v>1431</v>
      </c>
      <c r="F1192" s="27" t="s">
        <v>1432</v>
      </c>
      <c r="G1192" s="27" t="s">
        <v>1736</v>
      </c>
      <c r="H1192" s="27" t="s">
        <v>13741</v>
      </c>
      <c r="I1192" s="3">
        <v>41197</v>
      </c>
      <c r="J1192" s="27" t="s">
        <v>8093</v>
      </c>
      <c r="K1192" s="27" t="s">
        <v>8097</v>
      </c>
      <c r="L1192" s="27" t="s">
        <v>4697</v>
      </c>
      <c r="M1192" s="27">
        <v>38335694</v>
      </c>
      <c r="N1192" s="27" t="s">
        <v>14146</v>
      </c>
      <c r="O1192" s="27" t="s">
        <v>14147</v>
      </c>
      <c r="P1192" s="3">
        <v>41278</v>
      </c>
      <c r="Q1192" s="41" t="s">
        <v>15945</v>
      </c>
      <c r="R1192" s="27" t="s">
        <v>14148</v>
      </c>
      <c r="S1192" s="27" t="s">
        <v>12028</v>
      </c>
      <c r="T1192" s="41" t="s">
        <v>15449</v>
      </c>
      <c r="U1192" s="41" t="s">
        <v>15580</v>
      </c>
      <c r="V1192" s="3" t="s">
        <v>497</v>
      </c>
    </row>
    <row r="1193" spans="1:22" ht="18" customHeight="1">
      <c r="A1193" s="27">
        <v>4472</v>
      </c>
      <c r="B1193" s="27">
        <v>4472</v>
      </c>
      <c r="C1193" s="3">
        <v>41170</v>
      </c>
      <c r="D1193" s="3">
        <v>41215</v>
      </c>
      <c r="E1193" s="27" t="s">
        <v>1431</v>
      </c>
      <c r="F1193" s="27" t="s">
        <v>1432</v>
      </c>
      <c r="G1193" s="27" t="s">
        <v>1736</v>
      </c>
      <c r="H1193" s="27" t="s">
        <v>13742</v>
      </c>
      <c r="I1193" s="3">
        <v>41197</v>
      </c>
      <c r="J1193" s="27" t="s">
        <v>8093</v>
      </c>
      <c r="K1193" s="27" t="s">
        <v>8098</v>
      </c>
      <c r="L1193" s="27" t="s">
        <v>4697</v>
      </c>
      <c r="M1193" s="27" t="s">
        <v>7915</v>
      </c>
      <c r="N1193" s="27" t="s">
        <v>13743</v>
      </c>
      <c r="O1193" s="27" t="s">
        <v>7855</v>
      </c>
      <c r="P1193" s="3">
        <v>41263</v>
      </c>
      <c r="Q1193" s="41" t="s">
        <v>15945</v>
      </c>
      <c r="R1193" s="27" t="s">
        <v>13744</v>
      </c>
      <c r="S1193" s="27" t="s">
        <v>12029</v>
      </c>
      <c r="T1193" s="41" t="s">
        <v>4394</v>
      </c>
      <c r="U1193" s="41" t="s">
        <v>15642</v>
      </c>
      <c r="V1193" s="3" t="s">
        <v>497</v>
      </c>
    </row>
    <row r="1194" spans="1:22" ht="18" customHeight="1">
      <c r="A1194" s="27">
        <v>4477</v>
      </c>
      <c r="B1194" s="27">
        <v>4477</v>
      </c>
      <c r="C1194" s="3">
        <v>41170</v>
      </c>
      <c r="D1194" s="3">
        <v>41215</v>
      </c>
      <c r="E1194" s="27" t="s">
        <v>1431</v>
      </c>
      <c r="F1194" s="27" t="s">
        <v>1432</v>
      </c>
      <c r="G1194" s="27" t="s">
        <v>1736</v>
      </c>
      <c r="H1194" s="27" t="s">
        <v>12671</v>
      </c>
      <c r="I1194" s="3">
        <v>41197</v>
      </c>
      <c r="J1194" s="27" t="s">
        <v>7914</v>
      </c>
      <c r="K1194" s="27" t="s">
        <v>15360</v>
      </c>
      <c r="L1194" s="27" t="s">
        <v>4697</v>
      </c>
      <c r="M1194" s="27" t="s">
        <v>7915</v>
      </c>
      <c r="N1194" s="27" t="s">
        <v>13745</v>
      </c>
      <c r="O1194" s="27" t="s">
        <v>7858</v>
      </c>
      <c r="P1194" s="3">
        <v>41263</v>
      </c>
      <c r="Q1194" s="41" t="s">
        <v>15945</v>
      </c>
      <c r="R1194" s="27" t="s">
        <v>12672</v>
      </c>
      <c r="S1194" s="27" t="s">
        <v>12030</v>
      </c>
      <c r="T1194" s="41" t="s">
        <v>15449</v>
      </c>
      <c r="U1194" t="s">
        <v>15704</v>
      </c>
      <c r="V1194" s="3" t="s">
        <v>497</v>
      </c>
    </row>
    <row r="1195" spans="1:22" ht="18" customHeight="1">
      <c r="A1195" s="27">
        <v>4478</v>
      </c>
      <c r="B1195" s="27">
        <v>4478</v>
      </c>
      <c r="C1195" s="3">
        <v>41170</v>
      </c>
      <c r="D1195" s="3">
        <v>41215</v>
      </c>
      <c r="E1195" s="27" t="s">
        <v>1431</v>
      </c>
      <c r="F1195" s="27" t="s">
        <v>1432</v>
      </c>
      <c r="G1195" s="27" t="s">
        <v>1736</v>
      </c>
      <c r="H1195" s="27" t="s">
        <v>13323</v>
      </c>
      <c r="I1195" s="3">
        <v>41256</v>
      </c>
      <c r="J1195" s="27" t="s">
        <v>7914</v>
      </c>
      <c r="K1195" s="27" t="s">
        <v>8099</v>
      </c>
      <c r="L1195" s="27" t="s">
        <v>4697</v>
      </c>
      <c r="M1195" s="27" t="s">
        <v>7915</v>
      </c>
      <c r="N1195" s="27" t="s">
        <v>13324</v>
      </c>
      <c r="O1195" s="27" t="s">
        <v>5003</v>
      </c>
      <c r="P1195" s="3">
        <v>41256</v>
      </c>
      <c r="Q1195" s="41" t="s">
        <v>15945</v>
      </c>
      <c r="R1195" s="27" t="s">
        <v>13325</v>
      </c>
      <c r="S1195" s="27" t="s">
        <v>12031</v>
      </c>
      <c r="T1195" s="41" t="s">
        <v>4394</v>
      </c>
      <c r="U1195" s="41" t="s">
        <v>15723</v>
      </c>
      <c r="V1195" s="3" t="s">
        <v>497</v>
      </c>
    </row>
    <row r="1196" spans="1:22" ht="18" customHeight="1">
      <c r="A1196" s="27">
        <v>4479</v>
      </c>
      <c r="B1196" s="27">
        <v>4479</v>
      </c>
      <c r="C1196" s="3">
        <v>41170</v>
      </c>
      <c r="D1196" s="3">
        <v>41215</v>
      </c>
      <c r="E1196" s="27" t="s">
        <v>1431</v>
      </c>
      <c r="F1196" s="27" t="s">
        <v>1432</v>
      </c>
      <c r="G1196" s="27" t="s">
        <v>1736</v>
      </c>
      <c r="H1196" s="27" t="s">
        <v>13326</v>
      </c>
      <c r="I1196" s="3">
        <v>41197</v>
      </c>
      <c r="J1196" s="27" t="s">
        <v>8100</v>
      </c>
      <c r="K1196" s="27" t="s">
        <v>8101</v>
      </c>
      <c r="L1196" s="27" t="s">
        <v>4697</v>
      </c>
      <c r="M1196" s="27" t="s">
        <v>7915</v>
      </c>
      <c r="N1196" s="27" t="s">
        <v>13327</v>
      </c>
      <c r="O1196" s="27" t="s">
        <v>6592</v>
      </c>
      <c r="P1196" s="3">
        <v>41257</v>
      </c>
      <c r="Q1196" s="41" t="s">
        <v>15945</v>
      </c>
      <c r="R1196" s="27" t="s">
        <v>13328</v>
      </c>
      <c r="S1196" s="27" t="s">
        <v>12032</v>
      </c>
      <c r="T1196" s="41" t="s">
        <v>15449</v>
      </c>
      <c r="U1196" s="41" t="s">
        <v>15724</v>
      </c>
      <c r="V1196" s="3" t="s">
        <v>497</v>
      </c>
    </row>
    <row r="1197" spans="1:22" ht="18" customHeight="1">
      <c r="A1197" s="27">
        <v>4480</v>
      </c>
      <c r="B1197" s="27">
        <v>4480</v>
      </c>
      <c r="C1197" s="3">
        <v>41170</v>
      </c>
      <c r="D1197" s="3">
        <v>41215</v>
      </c>
      <c r="E1197" s="27" t="s">
        <v>1431</v>
      </c>
      <c r="F1197" s="27" t="s">
        <v>1432</v>
      </c>
      <c r="G1197" s="27" t="s">
        <v>1736</v>
      </c>
      <c r="H1197" s="27" t="s">
        <v>13746</v>
      </c>
      <c r="I1197" s="3">
        <v>41261</v>
      </c>
      <c r="J1197" s="27" t="s">
        <v>8100</v>
      </c>
      <c r="K1197" s="27" t="s">
        <v>8102</v>
      </c>
      <c r="L1197" s="27" t="s">
        <v>4697</v>
      </c>
      <c r="M1197" s="27" t="s">
        <v>7915</v>
      </c>
      <c r="N1197" s="27" t="s">
        <v>13747</v>
      </c>
      <c r="O1197" s="27" t="s">
        <v>7858</v>
      </c>
      <c r="P1197" s="3">
        <v>41261</v>
      </c>
      <c r="Q1197" s="41" t="s">
        <v>15945</v>
      </c>
      <c r="R1197" s="27" t="s">
        <v>13748</v>
      </c>
      <c r="S1197" s="27" t="s">
        <v>12033</v>
      </c>
      <c r="T1197" s="41" t="s">
        <v>15449</v>
      </c>
      <c r="U1197" s="41" t="s">
        <v>15534</v>
      </c>
      <c r="V1197" s="3" t="s">
        <v>497</v>
      </c>
    </row>
    <row r="1198" spans="1:22" ht="18" customHeight="1">
      <c r="A1198" s="27">
        <v>4481</v>
      </c>
      <c r="B1198" s="27">
        <v>4481</v>
      </c>
      <c r="C1198" s="3">
        <v>41170</v>
      </c>
      <c r="D1198" s="3">
        <v>41215</v>
      </c>
      <c r="E1198" s="27" t="s">
        <v>1431</v>
      </c>
      <c r="F1198" s="27" t="s">
        <v>1432</v>
      </c>
      <c r="G1198" s="27" t="s">
        <v>1736</v>
      </c>
      <c r="H1198" s="27" t="s">
        <v>13749</v>
      </c>
      <c r="I1198" s="3">
        <v>41262</v>
      </c>
      <c r="J1198" s="27" t="s">
        <v>8100</v>
      </c>
      <c r="K1198" s="27" t="s">
        <v>8103</v>
      </c>
      <c r="L1198" s="27" t="s">
        <v>4697</v>
      </c>
      <c r="M1198" s="27" t="s">
        <v>7915</v>
      </c>
      <c r="N1198" s="27" t="s">
        <v>13750</v>
      </c>
      <c r="O1198" s="27" t="s">
        <v>7858</v>
      </c>
      <c r="P1198" s="3">
        <v>41263</v>
      </c>
      <c r="Q1198" s="41" t="s">
        <v>15945</v>
      </c>
      <c r="R1198" s="27" t="s">
        <v>13751</v>
      </c>
      <c r="S1198" s="27" t="s">
        <v>12034</v>
      </c>
      <c r="T1198" s="41" t="s">
        <v>4394</v>
      </c>
      <c r="U1198" s="41" t="s">
        <v>15725</v>
      </c>
      <c r="V1198" s="3" t="s">
        <v>497</v>
      </c>
    </row>
    <row r="1199" spans="1:22" ht="18" customHeight="1">
      <c r="A1199" s="27">
        <v>4482</v>
      </c>
      <c r="B1199" s="27">
        <v>4482</v>
      </c>
      <c r="C1199" s="3">
        <v>41170</v>
      </c>
      <c r="D1199" s="3">
        <v>41215</v>
      </c>
      <c r="E1199" s="27" t="s">
        <v>1431</v>
      </c>
      <c r="F1199" s="27" t="s">
        <v>1432</v>
      </c>
      <c r="G1199" s="27" t="s">
        <v>1736</v>
      </c>
      <c r="H1199" s="27" t="s">
        <v>14057</v>
      </c>
      <c r="I1199" s="3">
        <v>41270</v>
      </c>
      <c r="J1199" s="27" t="s">
        <v>8100</v>
      </c>
      <c r="K1199" s="27" t="s">
        <v>8104</v>
      </c>
      <c r="L1199" s="27" t="s">
        <v>4697</v>
      </c>
      <c r="M1199" s="27" t="s">
        <v>7915</v>
      </c>
      <c r="N1199" s="27" t="s">
        <v>14058</v>
      </c>
      <c r="O1199" s="27" t="s">
        <v>9815</v>
      </c>
      <c r="P1199" s="27">
        <v>41271</v>
      </c>
      <c r="Q1199" s="41" t="s">
        <v>15945</v>
      </c>
      <c r="R1199" s="27" t="s">
        <v>13776</v>
      </c>
      <c r="S1199" s="27" t="s">
        <v>12035</v>
      </c>
      <c r="T1199" s="41" t="s">
        <v>4394</v>
      </c>
      <c r="U1199" s="41" t="s">
        <v>15726</v>
      </c>
      <c r="V1199" s="3" t="s">
        <v>497</v>
      </c>
    </row>
    <row r="1200" spans="1:22" ht="18" customHeight="1">
      <c r="A1200" s="27">
        <v>4483</v>
      </c>
      <c r="B1200" s="27">
        <v>4483</v>
      </c>
      <c r="C1200" s="3">
        <v>41170</v>
      </c>
      <c r="D1200" s="3">
        <v>41215</v>
      </c>
      <c r="E1200" s="27" t="s">
        <v>1431</v>
      </c>
      <c r="F1200" s="27" t="s">
        <v>1432</v>
      </c>
      <c r="G1200" s="27" t="s">
        <v>8105</v>
      </c>
      <c r="H1200" s="27" t="s">
        <v>12036</v>
      </c>
      <c r="I1200" s="3">
        <v>41197</v>
      </c>
      <c r="J1200" s="27" t="s">
        <v>8106</v>
      </c>
      <c r="K1200" s="27" t="s">
        <v>8107</v>
      </c>
      <c r="L1200" s="27" t="s">
        <v>8108</v>
      </c>
      <c r="M1200" s="27" t="s">
        <v>8109</v>
      </c>
      <c r="N1200" s="27" t="s">
        <v>12037</v>
      </c>
      <c r="O1200" s="27" t="s">
        <v>12038</v>
      </c>
      <c r="P1200" s="3">
        <v>41248</v>
      </c>
      <c r="Q1200" s="41" t="s">
        <v>497</v>
      </c>
      <c r="R1200" s="27" t="s">
        <v>12039</v>
      </c>
      <c r="S1200" s="27" t="s">
        <v>12040</v>
      </c>
      <c r="T1200" s="41" t="s">
        <v>15449</v>
      </c>
      <c r="U1200" t="s">
        <v>15479</v>
      </c>
      <c r="V1200" s="3" t="s">
        <v>497</v>
      </c>
    </row>
    <row r="1201" spans="1:22" ht="18" customHeight="1">
      <c r="A1201" s="27">
        <v>4484</v>
      </c>
      <c r="B1201" s="27">
        <v>4484</v>
      </c>
      <c r="C1201" s="3">
        <v>41170</v>
      </c>
      <c r="D1201" s="3">
        <v>41215</v>
      </c>
      <c r="E1201" s="27" t="s">
        <v>1431</v>
      </c>
      <c r="F1201" s="27" t="s">
        <v>1432</v>
      </c>
      <c r="G1201" s="27" t="s">
        <v>8105</v>
      </c>
      <c r="H1201" s="27" t="s">
        <v>12041</v>
      </c>
      <c r="I1201" s="3">
        <v>41197</v>
      </c>
      <c r="J1201" s="27" t="s">
        <v>8110</v>
      </c>
      <c r="K1201" s="27" t="s">
        <v>8111</v>
      </c>
      <c r="L1201" s="27" t="s">
        <v>8108</v>
      </c>
      <c r="M1201" s="27" t="s">
        <v>8112</v>
      </c>
      <c r="N1201" s="27" t="s">
        <v>12042</v>
      </c>
      <c r="O1201" s="27" t="s">
        <v>10015</v>
      </c>
      <c r="P1201" s="3">
        <v>41243</v>
      </c>
      <c r="Q1201" s="41" t="s">
        <v>497</v>
      </c>
      <c r="R1201" s="27" t="s">
        <v>12043</v>
      </c>
      <c r="S1201" s="27" t="s">
        <v>12044</v>
      </c>
      <c r="T1201" s="41" t="s">
        <v>15449</v>
      </c>
      <c r="U1201" t="s">
        <v>15468</v>
      </c>
      <c r="V1201" s="3" t="s">
        <v>497</v>
      </c>
    </row>
    <row r="1202" spans="1:22" ht="18" customHeight="1">
      <c r="A1202" s="27">
        <v>4485</v>
      </c>
      <c r="B1202" s="27">
        <v>4485</v>
      </c>
      <c r="C1202" s="3">
        <v>41170</v>
      </c>
      <c r="D1202" s="3">
        <v>41215</v>
      </c>
      <c r="E1202" s="27" t="s">
        <v>1431</v>
      </c>
      <c r="F1202" s="27" t="s">
        <v>1432</v>
      </c>
      <c r="G1202" s="27" t="s">
        <v>8105</v>
      </c>
      <c r="H1202" s="27" t="s">
        <v>12045</v>
      </c>
      <c r="I1202" s="3">
        <v>41197</v>
      </c>
      <c r="J1202" s="27" t="s">
        <v>8113</v>
      </c>
      <c r="K1202" s="27" t="s">
        <v>8114</v>
      </c>
      <c r="L1202" s="27" t="s">
        <v>8108</v>
      </c>
      <c r="M1202" s="27" t="s">
        <v>8115</v>
      </c>
      <c r="N1202" s="27" t="s">
        <v>12046</v>
      </c>
      <c r="O1202" s="27" t="s">
        <v>10014</v>
      </c>
      <c r="P1202" s="3">
        <v>41243</v>
      </c>
      <c r="Q1202" s="41" t="s">
        <v>497</v>
      </c>
      <c r="R1202" s="27" t="s">
        <v>12047</v>
      </c>
      <c r="S1202" s="27" t="s">
        <v>12048</v>
      </c>
      <c r="T1202" s="41" t="s">
        <v>15449</v>
      </c>
      <c r="U1202" t="s">
        <v>15727</v>
      </c>
      <c r="V1202" s="3" t="s">
        <v>497</v>
      </c>
    </row>
    <row r="1203" spans="1:22" ht="18" customHeight="1">
      <c r="A1203" s="27">
        <v>4486</v>
      </c>
      <c r="B1203" s="27">
        <v>4486</v>
      </c>
      <c r="C1203" s="3">
        <v>41170</v>
      </c>
      <c r="D1203" s="3">
        <v>41215</v>
      </c>
      <c r="E1203" s="27" t="s">
        <v>1495</v>
      </c>
      <c r="F1203" s="27" t="s">
        <v>1432</v>
      </c>
      <c r="G1203" s="27" t="s">
        <v>8105</v>
      </c>
      <c r="H1203" s="27" t="s">
        <v>497</v>
      </c>
      <c r="I1203" s="3">
        <v>41197</v>
      </c>
      <c r="J1203" s="27" t="s">
        <v>8116</v>
      </c>
      <c r="K1203" s="27" t="s">
        <v>8117</v>
      </c>
      <c r="L1203" s="27" t="s">
        <v>8108</v>
      </c>
      <c r="M1203" s="27" t="s">
        <v>8118</v>
      </c>
      <c r="N1203" s="27" t="s">
        <v>497</v>
      </c>
      <c r="O1203" s="27" t="s">
        <v>497</v>
      </c>
      <c r="P1203" s="27" t="s">
        <v>497</v>
      </c>
      <c r="Q1203" s="41" t="s">
        <v>497</v>
      </c>
      <c r="R1203" s="27" t="s">
        <v>497</v>
      </c>
      <c r="S1203" s="27" t="s">
        <v>12049</v>
      </c>
      <c r="T1203" s="41" t="s">
        <v>15449</v>
      </c>
      <c r="U1203" s="41" t="s">
        <v>497</v>
      </c>
      <c r="V1203" s="3" t="s">
        <v>497</v>
      </c>
    </row>
    <row r="1204" spans="1:22" ht="18" customHeight="1">
      <c r="A1204" s="27">
        <v>4487</v>
      </c>
      <c r="B1204" s="27">
        <v>4487</v>
      </c>
      <c r="C1204" s="3">
        <v>41170</v>
      </c>
      <c r="D1204" s="3">
        <v>41215</v>
      </c>
      <c r="E1204" s="27" t="s">
        <v>1431</v>
      </c>
      <c r="F1204" s="27" t="s">
        <v>1432</v>
      </c>
      <c r="G1204" s="27" t="s">
        <v>8105</v>
      </c>
      <c r="H1204" s="27" t="s">
        <v>12050</v>
      </c>
      <c r="I1204" s="3">
        <v>41197</v>
      </c>
      <c r="J1204" s="27" t="s">
        <v>8119</v>
      </c>
      <c r="K1204" s="27" t="s">
        <v>8120</v>
      </c>
      <c r="L1204" s="27" t="s">
        <v>8108</v>
      </c>
      <c r="M1204" s="27" t="s">
        <v>8121</v>
      </c>
      <c r="N1204" s="27" t="s">
        <v>12051</v>
      </c>
      <c r="O1204" s="27" t="s">
        <v>12052</v>
      </c>
      <c r="P1204" s="3">
        <v>41246</v>
      </c>
      <c r="Q1204" s="41" t="s">
        <v>497</v>
      </c>
      <c r="R1204" s="27" t="s">
        <v>12053</v>
      </c>
      <c r="S1204" s="27" t="s">
        <v>12054</v>
      </c>
      <c r="T1204" s="41" t="s">
        <v>15449</v>
      </c>
      <c r="U1204" t="s">
        <v>15728</v>
      </c>
      <c r="V1204" s="3" t="s">
        <v>497</v>
      </c>
    </row>
    <row r="1205" spans="1:22" ht="18" customHeight="1">
      <c r="A1205" s="27">
        <v>4488</v>
      </c>
      <c r="B1205" s="27">
        <v>4488</v>
      </c>
      <c r="C1205" s="3">
        <v>41170</v>
      </c>
      <c r="D1205" s="3">
        <v>41215</v>
      </c>
      <c r="E1205" s="27" t="s">
        <v>1431</v>
      </c>
      <c r="F1205" s="27" t="s">
        <v>1432</v>
      </c>
      <c r="G1205" s="27" t="s">
        <v>8105</v>
      </c>
      <c r="H1205" s="27" t="s">
        <v>12496</v>
      </c>
      <c r="I1205" s="3">
        <v>41197</v>
      </c>
      <c r="J1205" s="27" t="s">
        <v>8122</v>
      </c>
      <c r="K1205" s="27" t="s">
        <v>15361</v>
      </c>
      <c r="L1205" s="27" t="s">
        <v>8108</v>
      </c>
      <c r="M1205" s="27" t="s">
        <v>8123</v>
      </c>
      <c r="N1205" s="27" t="s">
        <v>12497</v>
      </c>
      <c r="O1205" s="27" t="s">
        <v>4223</v>
      </c>
      <c r="P1205" s="3">
        <v>41249</v>
      </c>
      <c r="Q1205" s="41" t="s">
        <v>497</v>
      </c>
      <c r="R1205" s="27" t="s">
        <v>12498</v>
      </c>
      <c r="S1205" s="27" t="s">
        <v>12055</v>
      </c>
      <c r="T1205" s="41" t="s">
        <v>15449</v>
      </c>
      <c r="U1205" t="s">
        <v>15468</v>
      </c>
      <c r="V1205" s="3" t="s">
        <v>497</v>
      </c>
    </row>
    <row r="1206" spans="1:22" ht="18" customHeight="1">
      <c r="A1206" s="27">
        <v>4489</v>
      </c>
      <c r="B1206" s="27">
        <v>4489</v>
      </c>
      <c r="C1206" s="3">
        <v>41170</v>
      </c>
      <c r="D1206" s="3">
        <v>41215</v>
      </c>
      <c r="E1206" s="27" t="s">
        <v>1431</v>
      </c>
      <c r="F1206" s="27" t="s">
        <v>1432</v>
      </c>
      <c r="G1206" s="27" t="s">
        <v>8105</v>
      </c>
      <c r="H1206" s="27" t="s">
        <v>12499</v>
      </c>
      <c r="I1206" s="3">
        <v>41197</v>
      </c>
      <c r="J1206" s="27" t="s">
        <v>8124</v>
      </c>
      <c r="K1206" s="27" t="s">
        <v>8125</v>
      </c>
      <c r="L1206" s="27" t="s">
        <v>8108</v>
      </c>
      <c r="M1206" s="27" t="s">
        <v>8126</v>
      </c>
      <c r="N1206" s="27" t="s">
        <v>12500</v>
      </c>
      <c r="O1206" s="27" t="s">
        <v>1981</v>
      </c>
      <c r="P1206" s="3">
        <v>41249</v>
      </c>
      <c r="Q1206" s="41" t="s">
        <v>497</v>
      </c>
      <c r="R1206" s="27" t="s">
        <v>12501</v>
      </c>
      <c r="S1206" s="27" t="s">
        <v>12056</v>
      </c>
      <c r="T1206" s="41" t="s">
        <v>15449</v>
      </c>
      <c r="U1206" t="s">
        <v>15541</v>
      </c>
      <c r="V1206" s="3" t="s">
        <v>497</v>
      </c>
    </row>
    <row r="1207" spans="1:22" ht="18" customHeight="1">
      <c r="A1207" s="27">
        <v>4490</v>
      </c>
      <c r="B1207" s="27">
        <v>4490</v>
      </c>
      <c r="C1207" s="3">
        <v>41170</v>
      </c>
      <c r="D1207" s="3">
        <v>41215</v>
      </c>
      <c r="E1207" s="27" t="s">
        <v>1431</v>
      </c>
      <c r="F1207" s="27" t="s">
        <v>1432</v>
      </c>
      <c r="G1207" s="27" t="s">
        <v>8105</v>
      </c>
      <c r="H1207" s="27" t="s">
        <v>12393</v>
      </c>
      <c r="I1207" s="3">
        <v>41197</v>
      </c>
      <c r="J1207" s="27" t="s">
        <v>8127</v>
      </c>
      <c r="K1207" s="27" t="s">
        <v>8128</v>
      </c>
      <c r="L1207" s="27" t="s">
        <v>8108</v>
      </c>
      <c r="M1207" s="27" t="s">
        <v>8129</v>
      </c>
      <c r="N1207" s="27" t="s">
        <v>12394</v>
      </c>
      <c r="O1207" s="27" t="s">
        <v>12038</v>
      </c>
      <c r="P1207" s="3">
        <v>41247</v>
      </c>
      <c r="Q1207" s="41" t="s">
        <v>497</v>
      </c>
      <c r="R1207" s="27" t="s">
        <v>12395</v>
      </c>
      <c r="S1207" s="27" t="s">
        <v>12057</v>
      </c>
      <c r="T1207" s="41" t="s">
        <v>15449</v>
      </c>
      <c r="U1207" t="s">
        <v>15584</v>
      </c>
      <c r="V1207" s="3" t="s">
        <v>497</v>
      </c>
    </row>
    <row r="1208" spans="1:22" ht="18" customHeight="1">
      <c r="A1208" s="27">
        <v>4492</v>
      </c>
      <c r="B1208" s="27">
        <v>4492</v>
      </c>
      <c r="C1208" s="3">
        <v>41170</v>
      </c>
      <c r="D1208" s="3">
        <v>41217</v>
      </c>
      <c r="E1208" s="27" t="s">
        <v>1495</v>
      </c>
      <c r="F1208" s="27" t="s">
        <v>1432</v>
      </c>
      <c r="G1208" s="27" t="s">
        <v>8130</v>
      </c>
      <c r="H1208" s="27" t="s">
        <v>497</v>
      </c>
      <c r="I1208" s="27">
        <v>41296</v>
      </c>
      <c r="J1208" s="27" t="s">
        <v>8131</v>
      </c>
      <c r="K1208" s="27" t="s">
        <v>14754</v>
      </c>
      <c r="L1208" s="27" t="s">
        <v>8132</v>
      </c>
      <c r="M1208" s="27" t="s">
        <v>9406</v>
      </c>
      <c r="N1208" s="27" t="s">
        <v>497</v>
      </c>
      <c r="O1208" s="27" t="s">
        <v>497</v>
      </c>
      <c r="P1208" s="27" t="s">
        <v>497</v>
      </c>
      <c r="Q1208" s="41" t="s">
        <v>9699</v>
      </c>
      <c r="R1208" s="27" t="s">
        <v>497</v>
      </c>
      <c r="S1208" s="27" t="s">
        <v>12058</v>
      </c>
      <c r="T1208" t="s">
        <v>15449</v>
      </c>
      <c r="U1208" s="41" t="s">
        <v>497</v>
      </c>
      <c r="V1208" s="3" t="s">
        <v>497</v>
      </c>
    </row>
    <row r="1209" spans="1:22" ht="18" customHeight="1">
      <c r="A1209" s="27">
        <v>4493</v>
      </c>
      <c r="B1209" s="27">
        <v>4493</v>
      </c>
      <c r="C1209" s="3">
        <v>41170</v>
      </c>
      <c r="D1209" s="3">
        <v>41215</v>
      </c>
      <c r="E1209" s="27" t="s">
        <v>1431</v>
      </c>
      <c r="F1209" s="27" t="s">
        <v>1432</v>
      </c>
      <c r="G1209" s="27" t="s">
        <v>8133</v>
      </c>
      <c r="H1209" s="27" t="s">
        <v>12059</v>
      </c>
      <c r="I1209" s="3">
        <v>41204</v>
      </c>
      <c r="J1209" s="27" t="s">
        <v>8134</v>
      </c>
      <c r="K1209" s="27" t="s">
        <v>8135</v>
      </c>
      <c r="L1209" s="27" t="s">
        <v>8136</v>
      </c>
      <c r="M1209" s="27" t="s">
        <v>8137</v>
      </c>
      <c r="N1209" s="27" t="s">
        <v>12060</v>
      </c>
      <c r="O1209" s="27" t="s">
        <v>5316</v>
      </c>
      <c r="P1209" s="3">
        <v>41243</v>
      </c>
      <c r="Q1209" s="41" t="s">
        <v>497</v>
      </c>
      <c r="R1209" s="27" t="s">
        <v>12061</v>
      </c>
      <c r="S1209" s="27" t="s">
        <v>12062</v>
      </c>
      <c r="T1209" s="41" t="s">
        <v>15449</v>
      </c>
      <c r="U1209" t="s">
        <v>15541</v>
      </c>
      <c r="V1209" s="3" t="s">
        <v>497</v>
      </c>
    </row>
    <row r="1210" spans="1:22" ht="18" customHeight="1">
      <c r="A1210" s="27">
        <v>4494</v>
      </c>
      <c r="B1210" s="27">
        <v>4494</v>
      </c>
      <c r="C1210" s="3">
        <v>41170</v>
      </c>
      <c r="D1210" s="3">
        <v>41215</v>
      </c>
      <c r="E1210" s="27" t="s">
        <v>1431</v>
      </c>
      <c r="F1210" s="27" t="s">
        <v>1432</v>
      </c>
      <c r="G1210" s="27" t="s">
        <v>8138</v>
      </c>
      <c r="H1210" s="27" t="s">
        <v>9511</v>
      </c>
      <c r="I1210" s="3">
        <v>41204</v>
      </c>
      <c r="J1210" s="27" t="s">
        <v>8139</v>
      </c>
      <c r="K1210" s="27" t="s">
        <v>8140</v>
      </c>
      <c r="L1210" s="27" t="s">
        <v>8141</v>
      </c>
      <c r="M1210" s="27" t="s">
        <v>8142</v>
      </c>
      <c r="N1210" s="27" t="s">
        <v>9512</v>
      </c>
      <c r="O1210" s="27" t="s">
        <v>9466</v>
      </c>
      <c r="P1210" s="3">
        <v>41220</v>
      </c>
      <c r="Q1210" s="41" t="s">
        <v>497</v>
      </c>
      <c r="R1210" s="27" t="s">
        <v>12063</v>
      </c>
      <c r="S1210" s="27" t="s">
        <v>12064</v>
      </c>
      <c r="T1210" s="41" t="s">
        <v>4394</v>
      </c>
      <c r="U1210" t="s">
        <v>15729</v>
      </c>
      <c r="V1210" s="3" t="s">
        <v>497</v>
      </c>
    </row>
    <row r="1211" spans="1:22" ht="18" customHeight="1">
      <c r="A1211" s="27">
        <v>4495</v>
      </c>
      <c r="B1211" s="27">
        <v>4495</v>
      </c>
      <c r="C1211" s="3">
        <v>41170</v>
      </c>
      <c r="D1211" s="3">
        <v>41215</v>
      </c>
      <c r="E1211" s="27" t="s">
        <v>1431</v>
      </c>
      <c r="F1211" s="27" t="s">
        <v>1432</v>
      </c>
      <c r="G1211" s="27" t="s">
        <v>8155</v>
      </c>
      <c r="H1211" s="27" t="s">
        <v>9848</v>
      </c>
      <c r="I1211" s="3">
        <v>41178</v>
      </c>
      <c r="J1211" s="27" t="s">
        <v>8156</v>
      </c>
      <c r="K1211" s="27" t="s">
        <v>8157</v>
      </c>
      <c r="L1211" s="27" t="s">
        <v>8158</v>
      </c>
      <c r="M1211" s="27" t="s">
        <v>8159</v>
      </c>
      <c r="N1211" s="27" t="s">
        <v>9849</v>
      </c>
      <c r="O1211" s="27" t="s">
        <v>6590</v>
      </c>
      <c r="P1211" s="3">
        <v>41261</v>
      </c>
      <c r="Q1211" s="41" t="s">
        <v>497</v>
      </c>
      <c r="R1211" s="27" t="s">
        <v>12065</v>
      </c>
      <c r="S1211" s="27" t="s">
        <v>12066</v>
      </c>
      <c r="T1211" s="41" t="s">
        <v>15449</v>
      </c>
      <c r="U1211" t="s">
        <v>15653</v>
      </c>
      <c r="V1211" s="3" t="s">
        <v>497</v>
      </c>
    </row>
    <row r="1212" spans="1:22" ht="18" customHeight="1">
      <c r="A1212" s="27">
        <v>4496</v>
      </c>
      <c r="B1212" s="27">
        <v>4496</v>
      </c>
      <c r="C1212" s="3">
        <v>41170</v>
      </c>
      <c r="D1212" s="3">
        <v>41215</v>
      </c>
      <c r="E1212" s="27" t="s">
        <v>1431</v>
      </c>
      <c r="F1212" s="27" t="s">
        <v>1432</v>
      </c>
      <c r="G1212" s="27" t="s">
        <v>8171</v>
      </c>
      <c r="H1212" s="27" t="s">
        <v>14059</v>
      </c>
      <c r="I1212" s="3">
        <v>41180</v>
      </c>
      <c r="J1212" s="27" t="s">
        <v>8172</v>
      </c>
      <c r="K1212" s="27" t="s">
        <v>8173</v>
      </c>
      <c r="L1212" s="27" t="s">
        <v>8174</v>
      </c>
      <c r="M1212" s="27" t="s">
        <v>8175</v>
      </c>
      <c r="N1212" s="27" t="s">
        <v>14060</v>
      </c>
      <c r="O1212" s="27" t="s">
        <v>12372</v>
      </c>
      <c r="P1212" s="3">
        <v>41264</v>
      </c>
      <c r="Q1212" s="41" t="s">
        <v>497</v>
      </c>
      <c r="R1212" s="27" t="s">
        <v>14061</v>
      </c>
      <c r="S1212" s="27" t="s">
        <v>12067</v>
      </c>
      <c r="T1212" s="41" t="s">
        <v>15449</v>
      </c>
      <c r="U1212" s="41" t="s">
        <v>15487</v>
      </c>
      <c r="V1212" s="3" t="s">
        <v>497</v>
      </c>
    </row>
    <row r="1213" spans="1:22" ht="18" customHeight="1">
      <c r="A1213" s="27">
        <v>4497</v>
      </c>
      <c r="B1213" s="27">
        <v>4497</v>
      </c>
      <c r="C1213" s="3">
        <v>41170</v>
      </c>
      <c r="D1213" s="3">
        <v>41215</v>
      </c>
      <c r="E1213" s="27" t="s">
        <v>1495</v>
      </c>
      <c r="F1213" s="27" t="s">
        <v>1432</v>
      </c>
      <c r="G1213" s="27" t="s">
        <v>8176</v>
      </c>
      <c r="H1213" s="27" t="s">
        <v>497</v>
      </c>
      <c r="I1213" s="3">
        <v>41296</v>
      </c>
      <c r="J1213" s="27" t="s">
        <v>8177</v>
      </c>
      <c r="K1213" s="27" t="s">
        <v>8178</v>
      </c>
      <c r="L1213" s="27" t="s">
        <v>8179</v>
      </c>
      <c r="M1213" s="27" t="s">
        <v>8180</v>
      </c>
      <c r="N1213" s="27" t="s">
        <v>497</v>
      </c>
      <c r="O1213" s="27" t="s">
        <v>497</v>
      </c>
      <c r="P1213" s="27" t="s">
        <v>497</v>
      </c>
      <c r="Q1213" s="41" t="s">
        <v>497</v>
      </c>
      <c r="R1213" s="27" t="s">
        <v>497</v>
      </c>
      <c r="S1213" s="27" t="s">
        <v>12068</v>
      </c>
      <c r="T1213" s="41" t="s">
        <v>15449</v>
      </c>
      <c r="U1213" s="41" t="s">
        <v>497</v>
      </c>
      <c r="V1213" s="3" t="s">
        <v>497</v>
      </c>
    </row>
    <row r="1214" spans="1:22" ht="18" customHeight="1">
      <c r="A1214" s="27">
        <v>4498</v>
      </c>
      <c r="B1214" s="27">
        <v>4498</v>
      </c>
      <c r="C1214" s="3">
        <v>41170</v>
      </c>
      <c r="D1214" s="3">
        <v>41215</v>
      </c>
      <c r="E1214" s="27" t="s">
        <v>1431</v>
      </c>
      <c r="F1214" s="27" t="s">
        <v>1432</v>
      </c>
      <c r="G1214" s="27" t="s">
        <v>8181</v>
      </c>
      <c r="H1214" s="27" t="s">
        <v>13752</v>
      </c>
      <c r="I1214" s="3">
        <v>41178</v>
      </c>
      <c r="J1214" s="27" t="s">
        <v>8182</v>
      </c>
      <c r="K1214" s="27" t="s">
        <v>8183</v>
      </c>
      <c r="L1214" s="27" t="s">
        <v>8184</v>
      </c>
      <c r="M1214" s="27" t="s">
        <v>8185</v>
      </c>
      <c r="N1214" s="27" t="s">
        <v>13753</v>
      </c>
      <c r="O1214" s="27" t="s">
        <v>6071</v>
      </c>
      <c r="P1214" s="3">
        <v>41263</v>
      </c>
      <c r="Q1214" s="41" t="s">
        <v>497</v>
      </c>
      <c r="R1214" s="27" t="s">
        <v>13754</v>
      </c>
      <c r="S1214" s="27" t="s">
        <v>12069</v>
      </c>
      <c r="T1214" s="41" t="s">
        <v>4394</v>
      </c>
      <c r="U1214" s="41" t="s">
        <v>15730</v>
      </c>
      <c r="V1214" s="3" t="s">
        <v>497</v>
      </c>
    </row>
    <row r="1215" spans="1:22" ht="18" customHeight="1">
      <c r="A1215" s="27">
        <v>4499</v>
      </c>
      <c r="B1215" s="27">
        <v>4499</v>
      </c>
      <c r="C1215" s="3">
        <v>41170</v>
      </c>
      <c r="D1215" s="3">
        <v>41215</v>
      </c>
      <c r="E1215" s="27" t="s">
        <v>1431</v>
      </c>
      <c r="F1215" s="27" t="s">
        <v>1432</v>
      </c>
      <c r="G1215" s="27" t="s">
        <v>8186</v>
      </c>
      <c r="H1215" s="27" t="s">
        <v>8930</v>
      </c>
      <c r="I1215" s="3">
        <v>41178</v>
      </c>
      <c r="J1215" s="27" t="s">
        <v>8187</v>
      </c>
      <c r="K1215" s="27" t="s">
        <v>8188</v>
      </c>
      <c r="L1215" s="27" t="s">
        <v>8189</v>
      </c>
      <c r="M1215" s="27" t="s">
        <v>8190</v>
      </c>
      <c r="N1215" s="27" t="s">
        <v>8931</v>
      </c>
      <c r="O1215" s="27" t="s">
        <v>8932</v>
      </c>
      <c r="P1215" s="3">
        <v>41193</v>
      </c>
      <c r="Q1215" s="41" t="s">
        <v>497</v>
      </c>
      <c r="R1215" s="27" t="s">
        <v>12070</v>
      </c>
      <c r="S1215" s="27" t="s">
        <v>12071</v>
      </c>
      <c r="T1215" s="41" t="s">
        <v>4394</v>
      </c>
      <c r="U1215" t="s">
        <v>15731</v>
      </c>
      <c r="V1215" s="3" t="s">
        <v>497</v>
      </c>
    </row>
    <row r="1216" spans="1:22" ht="18" customHeight="1">
      <c r="A1216" s="27">
        <v>4500</v>
      </c>
      <c r="B1216" s="27">
        <v>4500</v>
      </c>
      <c r="C1216" s="3">
        <v>41170</v>
      </c>
      <c r="D1216" s="3">
        <v>41215</v>
      </c>
      <c r="E1216" s="27" t="s">
        <v>1431</v>
      </c>
      <c r="F1216" s="27" t="s">
        <v>1432</v>
      </c>
      <c r="G1216" s="27" t="s">
        <v>8191</v>
      </c>
      <c r="H1216" s="27" t="s">
        <v>12396</v>
      </c>
      <c r="I1216" s="3">
        <v>41232</v>
      </c>
      <c r="J1216" s="27" t="s">
        <v>8192</v>
      </c>
      <c r="K1216" s="27" t="s">
        <v>8193</v>
      </c>
      <c r="L1216" s="27" t="s">
        <v>8194</v>
      </c>
      <c r="M1216" s="27" t="s">
        <v>8195</v>
      </c>
      <c r="N1216" s="27" t="s">
        <v>12397</v>
      </c>
      <c r="O1216" s="27" t="s">
        <v>7898</v>
      </c>
      <c r="P1216" s="3">
        <v>41247</v>
      </c>
      <c r="Q1216" s="41" t="s">
        <v>497</v>
      </c>
      <c r="R1216" s="27" t="s">
        <v>12398</v>
      </c>
      <c r="S1216" s="27" t="s">
        <v>12072</v>
      </c>
      <c r="T1216" s="41" t="s">
        <v>15449</v>
      </c>
      <c r="U1216" t="s">
        <v>15584</v>
      </c>
      <c r="V1216" s="3" t="s">
        <v>497</v>
      </c>
    </row>
    <row r="1217" spans="1:22" ht="18" customHeight="1">
      <c r="A1217" s="27">
        <v>4501</v>
      </c>
      <c r="B1217" s="27">
        <v>4501</v>
      </c>
      <c r="C1217" s="3">
        <v>41170</v>
      </c>
      <c r="D1217" s="3">
        <v>41215</v>
      </c>
      <c r="E1217" s="27" t="s">
        <v>1431</v>
      </c>
      <c r="F1217" s="27" t="s">
        <v>1432</v>
      </c>
      <c r="G1217" s="27" t="s">
        <v>8196</v>
      </c>
      <c r="H1217" s="27" t="s">
        <v>13755</v>
      </c>
      <c r="I1217" s="3">
        <v>41204</v>
      </c>
      <c r="J1217" s="27" t="s">
        <v>8197</v>
      </c>
      <c r="K1217" s="27" t="s">
        <v>8198</v>
      </c>
      <c r="L1217" s="27" t="s">
        <v>8199</v>
      </c>
      <c r="M1217" s="27" t="s">
        <v>8200</v>
      </c>
      <c r="N1217" s="27" t="s">
        <v>13756</v>
      </c>
      <c r="O1217" s="27" t="s">
        <v>5739</v>
      </c>
      <c r="P1217" s="3">
        <v>41262</v>
      </c>
      <c r="Q1217" s="41" t="s">
        <v>497</v>
      </c>
      <c r="R1217" s="27" t="s">
        <v>13757</v>
      </c>
      <c r="S1217" s="27" t="s">
        <v>12073</v>
      </c>
      <c r="T1217" s="41" t="s">
        <v>15449</v>
      </c>
      <c r="U1217" s="41" t="s">
        <v>15541</v>
      </c>
      <c r="V1217" s="3" t="s">
        <v>497</v>
      </c>
    </row>
    <row r="1218" spans="1:22" ht="18" customHeight="1">
      <c r="A1218" s="27">
        <v>4502</v>
      </c>
      <c r="B1218" s="27">
        <v>4502</v>
      </c>
      <c r="C1218" s="3">
        <v>41170</v>
      </c>
      <c r="D1218" s="3">
        <v>41216</v>
      </c>
      <c r="E1218" s="27" t="s">
        <v>1431</v>
      </c>
      <c r="F1218" s="27" t="s">
        <v>1432</v>
      </c>
      <c r="G1218" s="27" t="s">
        <v>8201</v>
      </c>
      <c r="H1218" s="27" t="s">
        <v>12074</v>
      </c>
      <c r="I1218" s="3">
        <v>41213</v>
      </c>
      <c r="J1218" s="27" t="s">
        <v>9077</v>
      </c>
      <c r="K1218" s="27" t="s">
        <v>9078</v>
      </c>
      <c r="L1218" s="27" t="s">
        <v>8202</v>
      </c>
      <c r="M1218" s="27" t="s">
        <v>8959</v>
      </c>
      <c r="N1218" s="27" t="s">
        <v>12075</v>
      </c>
      <c r="O1218" s="27" t="s">
        <v>6750</v>
      </c>
      <c r="P1218" s="3">
        <v>41243</v>
      </c>
      <c r="Q1218" s="41" t="s">
        <v>8960</v>
      </c>
      <c r="R1218" s="27" t="s">
        <v>12076</v>
      </c>
      <c r="S1218" s="27" t="s">
        <v>12077</v>
      </c>
      <c r="T1218" t="s">
        <v>15449</v>
      </c>
      <c r="U1218" t="s">
        <v>15559</v>
      </c>
      <c r="V1218" s="3" t="s">
        <v>497</v>
      </c>
    </row>
    <row r="1219" spans="1:22" ht="18" customHeight="1">
      <c r="A1219" s="27">
        <v>4503</v>
      </c>
      <c r="B1219" s="27">
        <v>4503</v>
      </c>
      <c r="C1219" s="3">
        <v>41170</v>
      </c>
      <c r="D1219" s="3">
        <v>41215</v>
      </c>
      <c r="E1219" s="27" t="s">
        <v>1431</v>
      </c>
      <c r="F1219" s="27" t="s">
        <v>1432</v>
      </c>
      <c r="G1219" s="27" t="s">
        <v>8203</v>
      </c>
      <c r="H1219" s="27" t="s">
        <v>9513</v>
      </c>
      <c r="I1219" s="3">
        <v>41180</v>
      </c>
      <c r="J1219" s="27" t="s">
        <v>8204</v>
      </c>
      <c r="K1219" s="27" t="s">
        <v>8205</v>
      </c>
      <c r="L1219" s="27" t="s">
        <v>8206</v>
      </c>
      <c r="M1219" s="27" t="s">
        <v>8207</v>
      </c>
      <c r="N1219" s="27" t="s">
        <v>9514</v>
      </c>
      <c r="O1219" s="27" t="s">
        <v>5739</v>
      </c>
      <c r="P1219" s="3">
        <v>41220</v>
      </c>
      <c r="Q1219" s="41" t="s">
        <v>497</v>
      </c>
      <c r="R1219" s="27" t="s">
        <v>12078</v>
      </c>
      <c r="S1219" s="27" t="s">
        <v>12079</v>
      </c>
      <c r="T1219" s="41" t="s">
        <v>4394</v>
      </c>
      <c r="U1219" t="s">
        <v>15642</v>
      </c>
      <c r="V1219" s="3" t="s">
        <v>497</v>
      </c>
    </row>
    <row r="1220" spans="1:22" ht="18" customHeight="1">
      <c r="A1220" s="27">
        <v>4504</v>
      </c>
      <c r="B1220" s="27">
        <v>4504</v>
      </c>
      <c r="C1220" s="3">
        <v>41170</v>
      </c>
      <c r="D1220" s="3">
        <v>41215</v>
      </c>
      <c r="E1220" s="27" t="s">
        <v>1431</v>
      </c>
      <c r="F1220" s="27" t="s">
        <v>1432</v>
      </c>
      <c r="G1220" s="27" t="s">
        <v>6354</v>
      </c>
      <c r="H1220" s="27" t="s">
        <v>8669</v>
      </c>
      <c r="I1220" s="3">
        <v>41180</v>
      </c>
      <c r="J1220" s="27" t="s">
        <v>8208</v>
      </c>
      <c r="K1220" s="27" t="s">
        <v>8209</v>
      </c>
      <c r="L1220" s="27" t="s">
        <v>6357</v>
      </c>
      <c r="M1220" s="27" t="s">
        <v>8210</v>
      </c>
      <c r="N1220" s="27" t="s">
        <v>8670</v>
      </c>
      <c r="O1220" s="27" t="s">
        <v>6071</v>
      </c>
      <c r="P1220" s="3">
        <v>41187</v>
      </c>
      <c r="Q1220" s="41" t="s">
        <v>497</v>
      </c>
      <c r="R1220" s="27" t="s">
        <v>12080</v>
      </c>
      <c r="S1220" s="27" t="s">
        <v>12081</v>
      </c>
      <c r="T1220" s="41" t="s">
        <v>4394</v>
      </c>
      <c r="U1220" t="s">
        <v>15542</v>
      </c>
      <c r="V1220" s="3" t="s">
        <v>497</v>
      </c>
    </row>
    <row r="1221" spans="1:22" ht="18" customHeight="1">
      <c r="A1221" s="27">
        <v>4505</v>
      </c>
      <c r="B1221" s="27">
        <v>4505</v>
      </c>
      <c r="C1221" s="3">
        <v>41170</v>
      </c>
      <c r="D1221" s="3">
        <v>41311</v>
      </c>
      <c r="E1221" s="27" t="s">
        <v>1431</v>
      </c>
      <c r="F1221" s="27" t="s">
        <v>1432</v>
      </c>
      <c r="G1221" s="27" t="s">
        <v>8211</v>
      </c>
      <c r="H1221" s="27" t="s">
        <v>15732</v>
      </c>
      <c r="I1221" s="3">
        <v>41178</v>
      </c>
      <c r="J1221" s="27" t="s">
        <v>8212</v>
      </c>
      <c r="K1221" s="27" t="s">
        <v>8213</v>
      </c>
      <c r="L1221" s="27" t="s">
        <v>8214</v>
      </c>
      <c r="M1221" s="27" t="s">
        <v>8215</v>
      </c>
      <c r="N1221" s="27" t="s">
        <v>15733</v>
      </c>
      <c r="O1221" s="27" t="s">
        <v>5316</v>
      </c>
      <c r="P1221" s="27">
        <v>41310</v>
      </c>
      <c r="Q1221" s="41" t="s">
        <v>14206</v>
      </c>
      <c r="R1221" s="27" t="s">
        <v>15734</v>
      </c>
      <c r="S1221" s="27" t="s">
        <v>12082</v>
      </c>
      <c r="T1221" s="41" t="s">
        <v>15449</v>
      </c>
      <c r="U1221" s="41" t="s">
        <v>15660</v>
      </c>
      <c r="V1221" s="3" t="s">
        <v>497</v>
      </c>
    </row>
    <row r="1222" spans="1:22" ht="18" customHeight="1">
      <c r="A1222" s="27">
        <v>4506</v>
      </c>
      <c r="B1222" s="27">
        <v>4506</v>
      </c>
      <c r="C1222" s="3">
        <v>41170</v>
      </c>
      <c r="D1222" s="3">
        <v>41215</v>
      </c>
      <c r="E1222" s="27" t="s">
        <v>1431</v>
      </c>
      <c r="F1222" s="27" t="s">
        <v>1432</v>
      </c>
      <c r="G1222" s="27" t="s">
        <v>2918</v>
      </c>
      <c r="H1222" s="27" t="s">
        <v>9125</v>
      </c>
      <c r="I1222" s="3">
        <v>41178</v>
      </c>
      <c r="J1222" s="27" t="s">
        <v>8216</v>
      </c>
      <c r="K1222" s="27" t="s">
        <v>8217</v>
      </c>
      <c r="L1222" s="27" t="s">
        <v>4934</v>
      </c>
      <c r="M1222" s="27" t="s">
        <v>8218</v>
      </c>
      <c r="N1222" s="27" t="s">
        <v>9146</v>
      </c>
      <c r="O1222" s="27" t="s">
        <v>7857</v>
      </c>
      <c r="P1222" s="3">
        <v>41206</v>
      </c>
      <c r="Q1222" s="41" t="s">
        <v>497</v>
      </c>
      <c r="R1222" s="27" t="s">
        <v>12083</v>
      </c>
      <c r="S1222" s="27" t="s">
        <v>12084</v>
      </c>
      <c r="T1222" s="41" t="s">
        <v>4394</v>
      </c>
      <c r="U1222" s="27" t="s">
        <v>497</v>
      </c>
      <c r="V1222" s="3" t="s">
        <v>497</v>
      </c>
    </row>
    <row r="1223" spans="1:22" ht="18" customHeight="1">
      <c r="A1223" s="27">
        <v>4507</v>
      </c>
      <c r="B1223" s="27">
        <v>4507</v>
      </c>
      <c r="C1223" s="3">
        <v>41170</v>
      </c>
      <c r="D1223" s="3">
        <v>41215</v>
      </c>
      <c r="E1223" s="27" t="s">
        <v>1431</v>
      </c>
      <c r="F1223" s="27" t="s">
        <v>1432</v>
      </c>
      <c r="G1223" s="27" t="s">
        <v>8219</v>
      </c>
      <c r="H1223" s="27" t="s">
        <v>14149</v>
      </c>
      <c r="I1223" s="3">
        <v>41178</v>
      </c>
      <c r="J1223" s="27" t="s">
        <v>8220</v>
      </c>
      <c r="K1223" s="27" t="s">
        <v>13329</v>
      </c>
      <c r="L1223" s="27" t="s">
        <v>8221</v>
      </c>
      <c r="M1223" s="27" t="s">
        <v>13330</v>
      </c>
      <c r="N1223" s="27" t="s">
        <v>14150</v>
      </c>
      <c r="O1223" s="27" t="s">
        <v>5316</v>
      </c>
      <c r="P1223" s="3">
        <v>41278</v>
      </c>
      <c r="Q1223" s="41" t="s">
        <v>497</v>
      </c>
      <c r="R1223" s="27" t="s">
        <v>14151</v>
      </c>
      <c r="S1223" s="27" t="s">
        <v>12085</v>
      </c>
      <c r="T1223" s="41" t="s">
        <v>15449</v>
      </c>
      <c r="U1223" s="41" t="s">
        <v>15726</v>
      </c>
      <c r="V1223" s="3" t="s">
        <v>497</v>
      </c>
    </row>
    <row r="1224" spans="1:22" ht="18" customHeight="1">
      <c r="A1224" s="27">
        <v>4508</v>
      </c>
      <c r="B1224" s="27">
        <v>4508</v>
      </c>
      <c r="C1224" s="3">
        <v>41170</v>
      </c>
      <c r="D1224" s="3">
        <v>41215</v>
      </c>
      <c r="E1224" s="27" t="s">
        <v>1431</v>
      </c>
      <c r="F1224" s="27" t="s">
        <v>1432</v>
      </c>
      <c r="G1224" s="27" t="s">
        <v>8222</v>
      </c>
      <c r="H1224" s="27" t="s">
        <v>12502</v>
      </c>
      <c r="I1224" s="3">
        <v>41178</v>
      </c>
      <c r="J1224" s="27" t="s">
        <v>8223</v>
      </c>
      <c r="K1224" s="27" t="s">
        <v>15735</v>
      </c>
      <c r="L1224" s="27" t="s">
        <v>8224</v>
      </c>
      <c r="M1224" s="27" t="s">
        <v>8225</v>
      </c>
      <c r="N1224" s="27" t="s">
        <v>12503</v>
      </c>
      <c r="O1224" s="27" t="s">
        <v>6592</v>
      </c>
      <c r="P1224" s="3">
        <v>41249</v>
      </c>
      <c r="Q1224" s="41" t="s">
        <v>497</v>
      </c>
      <c r="R1224" s="27" t="s">
        <v>12504</v>
      </c>
      <c r="S1224" s="27" t="s">
        <v>12086</v>
      </c>
      <c r="T1224" s="41" t="s">
        <v>15449</v>
      </c>
      <c r="U1224" t="s">
        <v>15534</v>
      </c>
      <c r="V1224" s="3" t="s">
        <v>497</v>
      </c>
    </row>
    <row r="1225" spans="1:22" ht="18" customHeight="1">
      <c r="A1225" s="27">
        <v>4509</v>
      </c>
      <c r="B1225" s="27">
        <v>4509</v>
      </c>
      <c r="C1225" s="3">
        <v>41170</v>
      </c>
      <c r="D1225" s="3">
        <v>41215</v>
      </c>
      <c r="E1225" s="27" t="s">
        <v>1431</v>
      </c>
      <c r="F1225" s="27" t="s">
        <v>1432</v>
      </c>
      <c r="G1225" s="27" t="s">
        <v>6346</v>
      </c>
      <c r="H1225" s="27" t="s">
        <v>9515</v>
      </c>
      <c r="I1225" s="3">
        <v>41178</v>
      </c>
      <c r="J1225" s="27" t="s">
        <v>8226</v>
      </c>
      <c r="K1225" s="27" t="s">
        <v>8227</v>
      </c>
      <c r="L1225" s="27" t="s">
        <v>6349</v>
      </c>
      <c r="M1225" s="27" t="s">
        <v>8228</v>
      </c>
      <c r="N1225" s="27" t="s">
        <v>9516</v>
      </c>
      <c r="O1225" s="27" t="s">
        <v>6688</v>
      </c>
      <c r="P1225" s="3">
        <v>41220</v>
      </c>
      <c r="Q1225" s="41" t="s">
        <v>497</v>
      </c>
      <c r="R1225" s="27" t="s">
        <v>12087</v>
      </c>
      <c r="S1225" s="27" t="s">
        <v>12088</v>
      </c>
      <c r="T1225" s="41" t="s">
        <v>4394</v>
      </c>
      <c r="U1225" t="s">
        <v>15589</v>
      </c>
      <c r="V1225" s="3" t="s">
        <v>497</v>
      </c>
    </row>
    <row r="1226" spans="1:22" ht="18" customHeight="1">
      <c r="A1226" s="27">
        <v>4510</v>
      </c>
      <c r="B1226" s="27">
        <v>4510</v>
      </c>
      <c r="C1226" s="3">
        <v>41170</v>
      </c>
      <c r="D1226" s="3">
        <v>41215</v>
      </c>
      <c r="E1226" s="27" t="s">
        <v>1431</v>
      </c>
      <c r="F1226" s="27" t="s">
        <v>12377</v>
      </c>
      <c r="G1226" s="27" t="s">
        <v>8229</v>
      </c>
      <c r="H1226" s="27" t="s">
        <v>13188</v>
      </c>
      <c r="I1226" s="3">
        <v>41178</v>
      </c>
      <c r="J1226" s="27" t="s">
        <v>8230</v>
      </c>
      <c r="K1226" s="27" t="s">
        <v>8231</v>
      </c>
      <c r="L1226" s="27" t="s">
        <v>8232</v>
      </c>
      <c r="M1226" s="27" t="s">
        <v>8233</v>
      </c>
      <c r="N1226" s="27" t="s">
        <v>13189</v>
      </c>
      <c r="O1226" s="27" t="s">
        <v>12560</v>
      </c>
      <c r="P1226" s="3">
        <v>41255</v>
      </c>
      <c r="Q1226" s="41" t="s">
        <v>497</v>
      </c>
      <c r="R1226" s="27" t="s">
        <v>13190</v>
      </c>
      <c r="S1226" s="27" t="s">
        <v>12089</v>
      </c>
      <c r="T1226" s="41" t="s">
        <v>15449</v>
      </c>
      <c r="U1226" s="41" t="s">
        <v>15535</v>
      </c>
      <c r="V1226" s="3" t="s">
        <v>497</v>
      </c>
    </row>
    <row r="1227" spans="1:22" ht="18" customHeight="1">
      <c r="A1227" s="27">
        <v>4511</v>
      </c>
      <c r="B1227" s="27">
        <v>4511</v>
      </c>
      <c r="C1227" s="3">
        <v>41170</v>
      </c>
      <c r="D1227" s="3">
        <v>41291</v>
      </c>
      <c r="E1227" s="27" t="s">
        <v>1431</v>
      </c>
      <c r="F1227" s="27" t="s">
        <v>1432</v>
      </c>
      <c r="G1227" s="27" t="s">
        <v>8234</v>
      </c>
      <c r="H1227" s="27" t="s">
        <v>16012</v>
      </c>
      <c r="I1227" s="3">
        <v>41180</v>
      </c>
      <c r="J1227" s="27" t="s">
        <v>8235</v>
      </c>
      <c r="K1227" s="27" t="s">
        <v>8236</v>
      </c>
      <c r="L1227" s="27" t="s">
        <v>8237</v>
      </c>
      <c r="M1227" s="27" t="s">
        <v>8238</v>
      </c>
      <c r="N1227" s="27" t="s">
        <v>16013</v>
      </c>
      <c r="O1227" s="27" t="s">
        <v>16014</v>
      </c>
      <c r="P1227" s="27">
        <v>41332</v>
      </c>
      <c r="Q1227" s="41" t="s">
        <v>14207</v>
      </c>
      <c r="R1227" s="27" t="s">
        <v>16015</v>
      </c>
      <c r="S1227" s="27" t="s">
        <v>12090</v>
      </c>
      <c r="T1227" s="41" t="s">
        <v>15449</v>
      </c>
      <c r="U1227" s="41" t="s">
        <v>16016</v>
      </c>
      <c r="V1227" s="3" t="s">
        <v>497</v>
      </c>
    </row>
    <row r="1228" spans="1:22" ht="18" customHeight="1">
      <c r="A1228" s="27">
        <v>4512</v>
      </c>
      <c r="B1228" s="27">
        <v>4512</v>
      </c>
      <c r="C1228" s="3">
        <v>41170</v>
      </c>
      <c r="D1228" s="3">
        <v>41249</v>
      </c>
      <c r="E1228" s="27" t="s">
        <v>1431</v>
      </c>
      <c r="F1228" s="27" t="s">
        <v>1432</v>
      </c>
      <c r="G1228" s="27" t="s">
        <v>8239</v>
      </c>
      <c r="H1228" s="27" t="s">
        <v>15362</v>
      </c>
      <c r="I1228" s="3">
        <v>41204</v>
      </c>
      <c r="J1228" s="27" t="s">
        <v>8240</v>
      </c>
      <c r="K1228" s="27" t="s">
        <v>13331</v>
      </c>
      <c r="L1228" s="27" t="s">
        <v>8241</v>
      </c>
      <c r="M1228" s="27" t="s">
        <v>8242</v>
      </c>
      <c r="N1228" s="27" t="s">
        <v>15363</v>
      </c>
      <c r="O1228" s="27" t="s">
        <v>5316</v>
      </c>
      <c r="P1228" s="27">
        <v>41306</v>
      </c>
      <c r="Q1228" s="41" t="s">
        <v>13332</v>
      </c>
      <c r="R1228" s="27" t="s">
        <v>15364</v>
      </c>
      <c r="S1228" s="27" t="s">
        <v>12091</v>
      </c>
      <c r="T1228" t="s">
        <v>15449</v>
      </c>
      <c r="U1228" s="41" t="s">
        <v>15541</v>
      </c>
      <c r="V1228" s="3" t="s">
        <v>497</v>
      </c>
    </row>
    <row r="1229" spans="1:22" ht="18" customHeight="1">
      <c r="A1229" s="27">
        <v>4513</v>
      </c>
      <c r="B1229" s="27">
        <v>4513</v>
      </c>
      <c r="C1229" s="3">
        <v>41170</v>
      </c>
      <c r="D1229" s="3">
        <v>41215</v>
      </c>
      <c r="E1229" s="27" t="s">
        <v>1431</v>
      </c>
      <c r="F1229" s="27" t="s">
        <v>12377</v>
      </c>
      <c r="G1229" s="27" t="s">
        <v>8243</v>
      </c>
      <c r="H1229" s="27" t="s">
        <v>13191</v>
      </c>
      <c r="I1229" s="3">
        <v>41180</v>
      </c>
      <c r="J1229" s="27" t="s">
        <v>8244</v>
      </c>
      <c r="K1229" s="27" t="s">
        <v>8245</v>
      </c>
      <c r="L1229" s="27" t="s">
        <v>8246</v>
      </c>
      <c r="M1229" s="27" t="s">
        <v>8247</v>
      </c>
      <c r="N1229" s="27" t="s">
        <v>13192</v>
      </c>
      <c r="O1229" s="27" t="s">
        <v>13193</v>
      </c>
      <c r="P1229" s="3">
        <v>41261</v>
      </c>
      <c r="Q1229" s="41" t="s">
        <v>497</v>
      </c>
      <c r="R1229" s="27" t="s">
        <v>13194</v>
      </c>
      <c r="S1229" s="27" t="s">
        <v>12092</v>
      </c>
      <c r="T1229" s="41" t="s">
        <v>4394</v>
      </c>
      <c r="U1229" s="41" t="s">
        <v>15638</v>
      </c>
      <c r="V1229" s="3" t="s">
        <v>497</v>
      </c>
    </row>
    <row r="1230" spans="1:22" ht="18" customHeight="1">
      <c r="A1230" s="27">
        <v>4514</v>
      </c>
      <c r="B1230" s="27">
        <v>4514</v>
      </c>
      <c r="C1230" s="3">
        <v>41170</v>
      </c>
      <c r="D1230" s="3">
        <v>41215</v>
      </c>
      <c r="E1230" s="27" t="s">
        <v>1431</v>
      </c>
      <c r="F1230" s="27" t="s">
        <v>1432</v>
      </c>
      <c r="G1230" s="27" t="s">
        <v>8248</v>
      </c>
      <c r="H1230" s="27" t="s">
        <v>12673</v>
      </c>
      <c r="I1230" s="3">
        <v>41178</v>
      </c>
      <c r="J1230" s="27" t="s">
        <v>8249</v>
      </c>
      <c r="K1230" s="27" t="s">
        <v>8250</v>
      </c>
      <c r="L1230" s="27" t="s">
        <v>8251</v>
      </c>
      <c r="M1230" s="27" t="s">
        <v>8252</v>
      </c>
      <c r="N1230" s="27" t="s">
        <v>13195</v>
      </c>
      <c r="O1230" s="27" t="s">
        <v>6177</v>
      </c>
      <c r="P1230" s="3">
        <v>41254</v>
      </c>
      <c r="Q1230" s="41" t="s">
        <v>497</v>
      </c>
      <c r="R1230" s="27" t="s">
        <v>12674</v>
      </c>
      <c r="S1230" s="27" t="s">
        <v>12093</v>
      </c>
      <c r="T1230" s="41" t="s">
        <v>15449</v>
      </c>
      <c r="U1230" t="s">
        <v>15541</v>
      </c>
      <c r="V1230" s="3" t="s">
        <v>497</v>
      </c>
    </row>
    <row r="1231" spans="1:22" ht="18" customHeight="1">
      <c r="A1231" s="27">
        <v>4515</v>
      </c>
      <c r="B1231" s="27">
        <v>4515</v>
      </c>
      <c r="C1231" s="3">
        <v>41170</v>
      </c>
      <c r="D1231" s="3">
        <v>41216</v>
      </c>
      <c r="E1231" s="27" t="s">
        <v>1431</v>
      </c>
      <c r="F1231" s="27" t="s">
        <v>1432</v>
      </c>
      <c r="G1231" s="27" t="s">
        <v>8253</v>
      </c>
      <c r="H1231" s="27" t="s">
        <v>12094</v>
      </c>
      <c r="I1231" s="3">
        <v>41178</v>
      </c>
      <c r="J1231" s="27" t="s">
        <v>8254</v>
      </c>
      <c r="K1231" s="27" t="s">
        <v>8961</v>
      </c>
      <c r="L1231" s="27" t="s">
        <v>8255</v>
      </c>
      <c r="M1231" s="27" t="s">
        <v>16017</v>
      </c>
      <c r="N1231" s="27" t="s">
        <v>12095</v>
      </c>
      <c r="O1231" s="27" t="s">
        <v>5739</v>
      </c>
      <c r="P1231" s="3">
        <v>41242</v>
      </c>
      <c r="Q1231" s="41" t="s">
        <v>8962</v>
      </c>
      <c r="R1231" s="27" t="s">
        <v>12096</v>
      </c>
      <c r="S1231" s="27" t="s">
        <v>12097</v>
      </c>
      <c r="T1231" t="s">
        <v>15449</v>
      </c>
      <c r="U1231" t="s">
        <v>15736</v>
      </c>
      <c r="V1231" s="3" t="s">
        <v>497</v>
      </c>
    </row>
    <row r="1232" spans="1:22" ht="18" customHeight="1">
      <c r="A1232" s="27">
        <v>4516</v>
      </c>
      <c r="B1232" s="27">
        <v>4516</v>
      </c>
      <c r="C1232" s="3">
        <v>41170</v>
      </c>
      <c r="D1232" s="3">
        <v>41215</v>
      </c>
      <c r="E1232" s="27" t="s">
        <v>1431</v>
      </c>
      <c r="F1232" s="27" t="s">
        <v>1432</v>
      </c>
      <c r="G1232" s="27" t="s">
        <v>8256</v>
      </c>
      <c r="H1232" s="27" t="s">
        <v>13758</v>
      </c>
      <c r="I1232" s="3">
        <v>41178</v>
      </c>
      <c r="J1232" s="27" t="s">
        <v>8257</v>
      </c>
      <c r="K1232" s="27" t="s">
        <v>8258</v>
      </c>
      <c r="L1232" s="27" t="s">
        <v>8259</v>
      </c>
      <c r="M1232" s="27" t="s">
        <v>8260</v>
      </c>
      <c r="N1232" s="27" t="s">
        <v>13759</v>
      </c>
      <c r="O1232" s="27" t="s">
        <v>5739</v>
      </c>
      <c r="P1232" s="3">
        <v>41262</v>
      </c>
      <c r="Q1232" s="41" t="s">
        <v>497</v>
      </c>
      <c r="R1232" s="27" t="s">
        <v>13760</v>
      </c>
      <c r="S1232" s="27" t="s">
        <v>12098</v>
      </c>
      <c r="T1232" s="41" t="s">
        <v>4394</v>
      </c>
      <c r="U1232" s="41" t="s">
        <v>15492</v>
      </c>
      <c r="V1232" s="3" t="s">
        <v>497</v>
      </c>
    </row>
    <row r="1233" spans="1:22" ht="18" customHeight="1">
      <c r="A1233" s="27">
        <v>4517</v>
      </c>
      <c r="B1233" s="27">
        <v>4517</v>
      </c>
      <c r="C1233" s="3">
        <v>41170</v>
      </c>
      <c r="D1233" s="3">
        <v>41215</v>
      </c>
      <c r="E1233" s="27" t="s">
        <v>1431</v>
      </c>
      <c r="F1233" s="27" t="s">
        <v>1432</v>
      </c>
      <c r="G1233" s="27" t="s">
        <v>8261</v>
      </c>
      <c r="H1233" s="27" t="s">
        <v>15872</v>
      </c>
      <c r="I1233" s="3">
        <v>41180</v>
      </c>
      <c r="J1233" s="27" t="s">
        <v>8262</v>
      </c>
      <c r="K1233" s="27" t="s">
        <v>8263</v>
      </c>
      <c r="L1233" s="27" t="s">
        <v>8264</v>
      </c>
      <c r="M1233" s="27" t="s">
        <v>8265</v>
      </c>
      <c r="N1233" s="27" t="s">
        <v>15873</v>
      </c>
      <c r="O1233" s="27" t="s">
        <v>5316</v>
      </c>
      <c r="P1233" s="27">
        <v>41323</v>
      </c>
      <c r="Q1233" s="41" t="s">
        <v>497</v>
      </c>
      <c r="R1233" s="27" t="s">
        <v>15874</v>
      </c>
      <c r="S1233" s="27" t="s">
        <v>12099</v>
      </c>
      <c r="T1233" s="41" t="s">
        <v>15449</v>
      </c>
      <c r="U1233" s="41" t="s">
        <v>15541</v>
      </c>
      <c r="V1233" s="3" t="s">
        <v>497</v>
      </c>
    </row>
    <row r="1234" spans="1:22" ht="18" customHeight="1">
      <c r="A1234" s="27">
        <v>4518</v>
      </c>
      <c r="B1234" s="27">
        <v>4518</v>
      </c>
      <c r="C1234" s="3">
        <v>41170</v>
      </c>
      <c r="D1234" s="3">
        <v>41215</v>
      </c>
      <c r="E1234" s="27" t="s">
        <v>1431</v>
      </c>
      <c r="F1234" s="27" t="s">
        <v>1432</v>
      </c>
      <c r="G1234" s="27" t="s">
        <v>4331</v>
      </c>
      <c r="H1234" s="27" t="s">
        <v>12100</v>
      </c>
      <c r="I1234" s="3">
        <v>41178</v>
      </c>
      <c r="J1234" s="27" t="s">
        <v>8266</v>
      </c>
      <c r="K1234" s="27" t="s">
        <v>8267</v>
      </c>
      <c r="L1234" s="27" t="s">
        <v>5541</v>
      </c>
      <c r="M1234" s="27" t="s">
        <v>5542</v>
      </c>
      <c r="N1234" s="27" t="s">
        <v>12101</v>
      </c>
      <c r="O1234" s="27" t="s">
        <v>5003</v>
      </c>
      <c r="P1234" s="3">
        <v>41242</v>
      </c>
      <c r="Q1234" s="41" t="s">
        <v>497</v>
      </c>
      <c r="R1234" s="27" t="s">
        <v>12102</v>
      </c>
      <c r="S1234" s="27" t="s">
        <v>12103</v>
      </c>
      <c r="T1234" s="41" t="s">
        <v>4394</v>
      </c>
      <c r="U1234" t="s">
        <v>15542</v>
      </c>
      <c r="V1234" s="3" t="s">
        <v>497</v>
      </c>
    </row>
    <row r="1235" spans="1:22" ht="18" customHeight="1">
      <c r="A1235" s="27">
        <v>4519</v>
      </c>
      <c r="B1235" s="27">
        <v>4519</v>
      </c>
      <c r="C1235" s="3">
        <v>41170</v>
      </c>
      <c r="D1235" s="3">
        <v>41215</v>
      </c>
      <c r="E1235" s="27" t="s">
        <v>1431</v>
      </c>
      <c r="F1235" s="27" t="s">
        <v>1432</v>
      </c>
      <c r="G1235" s="27" t="s">
        <v>8268</v>
      </c>
      <c r="H1235" s="27" t="s">
        <v>12104</v>
      </c>
      <c r="I1235" s="3">
        <v>41178</v>
      </c>
      <c r="J1235" s="27" t="s">
        <v>8269</v>
      </c>
      <c r="K1235" s="27" t="s">
        <v>8270</v>
      </c>
      <c r="L1235" s="27" t="s">
        <v>8271</v>
      </c>
      <c r="M1235" s="27" t="s">
        <v>8272</v>
      </c>
      <c r="N1235" s="27" t="s">
        <v>12105</v>
      </c>
      <c r="O1235" s="27" t="s">
        <v>12106</v>
      </c>
      <c r="P1235" s="3">
        <v>41247</v>
      </c>
      <c r="Q1235" s="41" t="s">
        <v>497</v>
      </c>
      <c r="R1235" s="27" t="s">
        <v>12107</v>
      </c>
      <c r="S1235" s="27" t="s">
        <v>12108</v>
      </c>
      <c r="T1235" s="41" t="s">
        <v>15449</v>
      </c>
      <c r="U1235" t="s">
        <v>15487</v>
      </c>
      <c r="V1235" s="3" t="s">
        <v>497</v>
      </c>
    </row>
    <row r="1236" spans="1:22" ht="18" customHeight="1">
      <c r="A1236" s="27">
        <v>4520</v>
      </c>
      <c r="B1236" s="27">
        <v>4520</v>
      </c>
      <c r="C1236" s="3">
        <v>41170</v>
      </c>
      <c r="D1236" s="3">
        <v>41256</v>
      </c>
      <c r="E1236" s="27" t="s">
        <v>1495</v>
      </c>
      <c r="F1236" s="27" t="s">
        <v>1432</v>
      </c>
      <c r="G1236" s="27" t="s">
        <v>8273</v>
      </c>
      <c r="H1236" s="27" t="s">
        <v>13196</v>
      </c>
      <c r="I1236" s="3">
        <v>41180</v>
      </c>
      <c r="J1236" s="27" t="s">
        <v>8274</v>
      </c>
      <c r="K1236" s="27" t="s">
        <v>13333</v>
      </c>
      <c r="L1236" s="27" t="s">
        <v>8275</v>
      </c>
      <c r="M1236" s="27" t="s">
        <v>8276</v>
      </c>
      <c r="N1236" s="27" t="s">
        <v>497</v>
      </c>
      <c r="O1236" s="27" t="s">
        <v>497</v>
      </c>
      <c r="P1236" s="27" t="s">
        <v>497</v>
      </c>
      <c r="Q1236" s="41" t="s">
        <v>13334</v>
      </c>
      <c r="R1236" s="27" t="s">
        <v>13197</v>
      </c>
      <c r="S1236" s="27" t="s">
        <v>12109</v>
      </c>
      <c r="T1236" s="41" t="s">
        <v>15449</v>
      </c>
      <c r="U1236" s="41" t="s">
        <v>497</v>
      </c>
      <c r="V1236" s="3" t="s">
        <v>497</v>
      </c>
    </row>
    <row r="1237" spans="1:22" ht="18" customHeight="1">
      <c r="A1237" s="27">
        <v>4522</v>
      </c>
      <c r="B1237" s="27">
        <v>4522</v>
      </c>
      <c r="C1237" s="3">
        <v>41170</v>
      </c>
      <c r="D1237" s="3">
        <v>41215</v>
      </c>
      <c r="E1237" s="27" t="s">
        <v>1431</v>
      </c>
      <c r="F1237" s="27" t="s">
        <v>1432</v>
      </c>
      <c r="G1237" s="27" t="s">
        <v>4495</v>
      </c>
      <c r="H1237" s="27" t="s">
        <v>12110</v>
      </c>
      <c r="I1237" s="3">
        <v>41180</v>
      </c>
      <c r="J1237" s="27" t="s">
        <v>9850</v>
      </c>
      <c r="K1237" s="27" t="s">
        <v>9851</v>
      </c>
      <c r="L1237" s="27" t="s">
        <v>7960</v>
      </c>
      <c r="M1237" s="27" t="s">
        <v>8277</v>
      </c>
      <c r="N1237" s="27" t="s">
        <v>12111</v>
      </c>
      <c r="O1237" s="27" t="s">
        <v>6071</v>
      </c>
      <c r="P1237" s="3">
        <v>41249</v>
      </c>
      <c r="Q1237" s="41" t="s">
        <v>9852</v>
      </c>
      <c r="R1237" s="27" t="s">
        <v>12112</v>
      </c>
      <c r="S1237" s="27" t="s">
        <v>12113</v>
      </c>
      <c r="T1237" t="s">
        <v>4394</v>
      </c>
      <c r="U1237" t="s">
        <v>15674</v>
      </c>
      <c r="V1237" s="3" t="s">
        <v>497</v>
      </c>
    </row>
    <row r="1238" spans="1:22" ht="18" customHeight="1">
      <c r="A1238" s="27">
        <v>4523</v>
      </c>
      <c r="B1238" s="27">
        <v>4523</v>
      </c>
      <c r="C1238" s="3">
        <v>41170</v>
      </c>
      <c r="D1238" s="3">
        <v>41257</v>
      </c>
      <c r="E1238" s="27" t="s">
        <v>1495</v>
      </c>
      <c r="F1238" s="27" t="s">
        <v>1432</v>
      </c>
      <c r="G1238" s="27" t="s">
        <v>7985</v>
      </c>
      <c r="H1238" s="27" t="s">
        <v>497</v>
      </c>
      <c r="I1238" s="3">
        <v>41213</v>
      </c>
      <c r="J1238" s="27" t="s">
        <v>8278</v>
      </c>
      <c r="K1238" s="27" t="s">
        <v>8963</v>
      </c>
      <c r="L1238" s="27" t="s">
        <v>7988</v>
      </c>
      <c r="M1238" s="27" t="s">
        <v>8279</v>
      </c>
      <c r="N1238" s="27" t="s">
        <v>497</v>
      </c>
      <c r="O1238" s="27" t="s">
        <v>497</v>
      </c>
      <c r="P1238" s="27" t="s">
        <v>497</v>
      </c>
      <c r="Q1238" s="41" t="s">
        <v>13335</v>
      </c>
      <c r="R1238" s="27" t="s">
        <v>497</v>
      </c>
      <c r="S1238" s="27" t="s">
        <v>12114</v>
      </c>
      <c r="T1238" t="s">
        <v>15449</v>
      </c>
      <c r="U1238" s="41" t="s">
        <v>497</v>
      </c>
      <c r="V1238" s="3" t="s">
        <v>497</v>
      </c>
    </row>
    <row r="1239" spans="1:22" ht="18" customHeight="1">
      <c r="A1239" s="27">
        <v>4524</v>
      </c>
      <c r="B1239" s="27">
        <v>4524</v>
      </c>
      <c r="C1239" s="3">
        <v>41170</v>
      </c>
      <c r="D1239" s="3">
        <v>41215</v>
      </c>
      <c r="E1239" s="27" t="s">
        <v>1495</v>
      </c>
      <c r="F1239" s="27" t="s">
        <v>1432</v>
      </c>
      <c r="G1239" s="27" t="s">
        <v>8280</v>
      </c>
      <c r="H1239" s="27" t="s">
        <v>497</v>
      </c>
      <c r="I1239" s="3">
        <v>41180</v>
      </c>
      <c r="J1239" s="27" t="s">
        <v>8281</v>
      </c>
      <c r="K1239" s="27" t="s">
        <v>8282</v>
      </c>
      <c r="L1239" s="27" t="s">
        <v>8283</v>
      </c>
      <c r="M1239" s="27" t="s">
        <v>8284</v>
      </c>
      <c r="N1239" s="27" t="s">
        <v>497</v>
      </c>
      <c r="O1239" s="27" t="s">
        <v>497</v>
      </c>
      <c r="P1239" s="27" t="s">
        <v>497</v>
      </c>
      <c r="Q1239" s="41" t="s">
        <v>497</v>
      </c>
      <c r="R1239" s="27" t="s">
        <v>497</v>
      </c>
      <c r="S1239" s="27" t="s">
        <v>12115</v>
      </c>
      <c r="T1239" s="41" t="s">
        <v>15449</v>
      </c>
      <c r="U1239" s="41" t="s">
        <v>497</v>
      </c>
      <c r="V1239" s="3" t="s">
        <v>497</v>
      </c>
    </row>
    <row r="1240" spans="1:22" ht="18" customHeight="1">
      <c r="A1240" s="27">
        <v>4525</v>
      </c>
      <c r="B1240" s="27">
        <v>4525</v>
      </c>
      <c r="C1240" s="3">
        <v>41170</v>
      </c>
      <c r="D1240" s="3">
        <v>41216</v>
      </c>
      <c r="E1240" s="27" t="s">
        <v>1431</v>
      </c>
      <c r="F1240" s="27" t="s">
        <v>1432</v>
      </c>
      <c r="G1240" s="27" t="s">
        <v>8285</v>
      </c>
      <c r="H1240" s="27" t="s">
        <v>15853</v>
      </c>
      <c r="I1240" s="3">
        <v>41187</v>
      </c>
      <c r="J1240" s="27" t="s">
        <v>8286</v>
      </c>
      <c r="K1240" s="27" t="s">
        <v>8964</v>
      </c>
      <c r="L1240" s="27" t="s">
        <v>8287</v>
      </c>
      <c r="M1240" s="27" t="s">
        <v>8965</v>
      </c>
      <c r="N1240" s="27" t="s">
        <v>15854</v>
      </c>
      <c r="O1240" s="27" t="s">
        <v>5316</v>
      </c>
      <c r="P1240" s="27">
        <v>41311</v>
      </c>
      <c r="Q1240" s="41" t="s">
        <v>8966</v>
      </c>
      <c r="R1240" s="27" t="s">
        <v>15855</v>
      </c>
      <c r="S1240" s="27" t="s">
        <v>12116</v>
      </c>
      <c r="T1240" t="s">
        <v>15449</v>
      </c>
      <c r="U1240" s="41" t="s">
        <v>15541</v>
      </c>
      <c r="V1240" s="3" t="s">
        <v>497</v>
      </c>
    </row>
    <row r="1241" spans="1:22" ht="18" customHeight="1">
      <c r="A1241" s="27">
        <v>4526</v>
      </c>
      <c r="B1241" s="27">
        <v>4526</v>
      </c>
      <c r="C1241" s="3">
        <v>41170</v>
      </c>
      <c r="D1241" s="3">
        <v>41215</v>
      </c>
      <c r="E1241" s="27" t="s">
        <v>1431</v>
      </c>
      <c r="F1241" s="27" t="s">
        <v>1432</v>
      </c>
      <c r="G1241" s="27" t="s">
        <v>8288</v>
      </c>
      <c r="H1241" s="27" t="s">
        <v>9517</v>
      </c>
      <c r="I1241" s="3">
        <v>41180</v>
      </c>
      <c r="J1241" s="27" t="s">
        <v>8289</v>
      </c>
      <c r="K1241" s="27" t="s">
        <v>15737</v>
      </c>
      <c r="L1241" s="27" t="s">
        <v>8290</v>
      </c>
      <c r="M1241" s="27" t="s">
        <v>8291</v>
      </c>
      <c r="N1241" s="27" t="s">
        <v>9518</v>
      </c>
      <c r="O1241" s="27" t="s">
        <v>6688</v>
      </c>
      <c r="P1241" s="3">
        <v>41218</v>
      </c>
      <c r="Q1241" s="41" t="s">
        <v>497</v>
      </c>
      <c r="R1241" s="27" t="s">
        <v>12117</v>
      </c>
      <c r="S1241" s="27" t="s">
        <v>12118</v>
      </c>
      <c r="T1241" s="41" t="s">
        <v>4394</v>
      </c>
      <c r="U1241" t="s">
        <v>15589</v>
      </c>
      <c r="V1241" s="3" t="s">
        <v>497</v>
      </c>
    </row>
    <row r="1242" spans="1:22" ht="18" customHeight="1">
      <c r="A1242" s="27">
        <v>4528</v>
      </c>
      <c r="B1242" s="27">
        <v>4528</v>
      </c>
      <c r="C1242" s="3">
        <v>41170</v>
      </c>
      <c r="D1242" s="3">
        <v>41215</v>
      </c>
      <c r="E1242" s="27" t="s">
        <v>1495</v>
      </c>
      <c r="F1242" s="27" t="s">
        <v>1432</v>
      </c>
      <c r="G1242" s="27" t="s">
        <v>8292</v>
      </c>
      <c r="H1242" s="27" t="s">
        <v>497</v>
      </c>
      <c r="I1242" s="3">
        <v>41180</v>
      </c>
      <c r="J1242" s="27" t="s">
        <v>8293</v>
      </c>
      <c r="K1242" s="27" t="s">
        <v>8294</v>
      </c>
      <c r="L1242" s="27" t="s">
        <v>8295</v>
      </c>
      <c r="M1242" s="27" t="s">
        <v>8296</v>
      </c>
      <c r="N1242" s="27" t="s">
        <v>497</v>
      </c>
      <c r="O1242" s="27" t="s">
        <v>497</v>
      </c>
      <c r="P1242" s="27" t="s">
        <v>497</v>
      </c>
      <c r="Q1242" s="41" t="s">
        <v>497</v>
      </c>
      <c r="R1242" s="27" t="s">
        <v>497</v>
      </c>
      <c r="S1242" s="27" t="s">
        <v>12119</v>
      </c>
      <c r="T1242" s="41" t="s">
        <v>15449</v>
      </c>
      <c r="U1242" s="41" t="s">
        <v>497</v>
      </c>
      <c r="V1242" s="3" t="s">
        <v>497</v>
      </c>
    </row>
    <row r="1243" spans="1:22" ht="18" customHeight="1">
      <c r="A1243" s="27">
        <v>4491</v>
      </c>
      <c r="B1243" s="27">
        <v>4491</v>
      </c>
      <c r="C1243" s="3">
        <v>41170</v>
      </c>
      <c r="D1243" s="3">
        <v>41216</v>
      </c>
      <c r="E1243" s="27" t="s">
        <v>1431</v>
      </c>
      <c r="F1243" s="27" t="s">
        <v>1432</v>
      </c>
      <c r="G1243" s="27" t="s">
        <v>8298</v>
      </c>
      <c r="H1243" s="27" t="s">
        <v>12675</v>
      </c>
      <c r="I1243" s="3">
        <v>41245</v>
      </c>
      <c r="J1243" s="27" t="s">
        <v>8967</v>
      </c>
      <c r="K1243" s="27" t="s">
        <v>8968</v>
      </c>
      <c r="L1243" s="27" t="s">
        <v>8299</v>
      </c>
      <c r="M1243" s="27" t="s">
        <v>8969</v>
      </c>
      <c r="N1243" s="27" t="s">
        <v>12676</v>
      </c>
      <c r="O1243" s="27" t="s">
        <v>6080</v>
      </c>
      <c r="P1243" s="3">
        <v>41250</v>
      </c>
      <c r="Q1243" s="41" t="s">
        <v>8970</v>
      </c>
      <c r="R1243" s="27" t="s">
        <v>12677</v>
      </c>
      <c r="S1243" s="27" t="s">
        <v>12120</v>
      </c>
      <c r="T1243" t="s">
        <v>15449</v>
      </c>
      <c r="U1243" t="s">
        <v>15584</v>
      </c>
      <c r="V1243" s="3" t="s">
        <v>497</v>
      </c>
    </row>
    <row r="1244" spans="1:22" ht="18" customHeight="1">
      <c r="A1244" s="27">
        <v>4527</v>
      </c>
      <c r="B1244" s="27">
        <v>4527</v>
      </c>
      <c r="C1244" s="3">
        <v>41176</v>
      </c>
      <c r="D1244" s="3">
        <v>41221</v>
      </c>
      <c r="E1244" s="27" t="s">
        <v>1431</v>
      </c>
      <c r="F1244" s="27" t="s">
        <v>12377</v>
      </c>
      <c r="G1244" s="27" t="s">
        <v>8355</v>
      </c>
      <c r="H1244" s="27" t="s">
        <v>12678</v>
      </c>
      <c r="I1244" s="3">
        <v>41197</v>
      </c>
      <c r="J1244" s="27" t="s">
        <v>8356</v>
      </c>
      <c r="K1244" s="27" t="s">
        <v>8357</v>
      </c>
      <c r="L1244" s="27" t="s">
        <v>8358</v>
      </c>
      <c r="M1244" s="27" t="s">
        <v>8359</v>
      </c>
      <c r="N1244" s="27" t="s">
        <v>13198</v>
      </c>
      <c r="O1244" s="27" t="s">
        <v>13123</v>
      </c>
      <c r="P1244" s="3">
        <v>41255</v>
      </c>
      <c r="Q1244" s="41" t="s">
        <v>497</v>
      </c>
      <c r="R1244" s="27" t="s">
        <v>12679</v>
      </c>
      <c r="S1244" s="27" t="s">
        <v>12121</v>
      </c>
      <c r="T1244" s="41" t="s">
        <v>4394</v>
      </c>
      <c r="U1244" t="s">
        <v>15738</v>
      </c>
      <c r="V1244" s="3" t="s">
        <v>497</v>
      </c>
    </row>
    <row r="1245" spans="1:22" ht="18" customHeight="1">
      <c r="A1245" s="27">
        <v>4529</v>
      </c>
      <c r="B1245" s="27">
        <v>4529</v>
      </c>
      <c r="C1245" s="3">
        <v>41176</v>
      </c>
      <c r="D1245" s="3">
        <v>41221</v>
      </c>
      <c r="E1245" s="27" t="s">
        <v>1431</v>
      </c>
      <c r="F1245" s="27" t="s">
        <v>1432</v>
      </c>
      <c r="G1245" s="27" t="s">
        <v>8360</v>
      </c>
      <c r="H1245" s="27" t="s">
        <v>9853</v>
      </c>
      <c r="I1245" s="3">
        <v>41197</v>
      </c>
      <c r="J1245" s="27" t="s">
        <v>8361</v>
      </c>
      <c r="K1245" s="27" t="s">
        <v>8362</v>
      </c>
      <c r="L1245" s="27" t="s">
        <v>8363</v>
      </c>
      <c r="M1245" s="27" t="s">
        <v>8364</v>
      </c>
      <c r="N1245" s="27" t="s">
        <v>9854</v>
      </c>
      <c r="O1245" s="27" t="s">
        <v>1452</v>
      </c>
      <c r="P1245" s="3">
        <v>41236</v>
      </c>
      <c r="Q1245" s="41" t="s">
        <v>497</v>
      </c>
      <c r="R1245" s="27" t="s">
        <v>12122</v>
      </c>
      <c r="S1245" s="27" t="s">
        <v>12123</v>
      </c>
      <c r="T1245" s="41" t="s">
        <v>15449</v>
      </c>
      <c r="U1245" t="s">
        <v>15633</v>
      </c>
      <c r="V1245" s="3" t="s">
        <v>497</v>
      </c>
    </row>
    <row r="1246" spans="1:22" ht="18" customHeight="1">
      <c r="A1246" s="27">
        <v>4530</v>
      </c>
      <c r="B1246" s="27">
        <v>4530</v>
      </c>
      <c r="C1246" s="3">
        <v>41176</v>
      </c>
      <c r="D1246" s="3">
        <v>41221</v>
      </c>
      <c r="E1246" s="27" t="s">
        <v>1431</v>
      </c>
      <c r="F1246" s="27" t="s">
        <v>1432</v>
      </c>
      <c r="G1246" s="27" t="s">
        <v>1998</v>
      </c>
      <c r="H1246" s="27" t="s">
        <v>13761</v>
      </c>
      <c r="I1246" s="3">
        <v>41197</v>
      </c>
      <c r="J1246" s="27" t="s">
        <v>8365</v>
      </c>
      <c r="K1246" s="27" t="s">
        <v>8366</v>
      </c>
      <c r="L1246" s="27" t="s">
        <v>4802</v>
      </c>
      <c r="M1246" s="27" t="s">
        <v>8367</v>
      </c>
      <c r="N1246" s="27" t="s">
        <v>13762</v>
      </c>
      <c r="O1246" s="27" t="s">
        <v>6080</v>
      </c>
      <c r="P1246" s="3">
        <v>41263</v>
      </c>
      <c r="Q1246" s="41" t="s">
        <v>497</v>
      </c>
      <c r="R1246" s="27" t="s">
        <v>13763</v>
      </c>
      <c r="S1246" s="27" t="s">
        <v>12124</v>
      </c>
      <c r="T1246" s="41" t="s">
        <v>4394</v>
      </c>
      <c r="U1246" s="41" t="s">
        <v>4443</v>
      </c>
      <c r="V1246" s="3" t="s">
        <v>497</v>
      </c>
    </row>
    <row r="1247" spans="1:22" ht="18" customHeight="1">
      <c r="A1247" s="27">
        <v>4531</v>
      </c>
      <c r="B1247" s="27">
        <v>4531</v>
      </c>
      <c r="C1247" s="3">
        <v>41176</v>
      </c>
      <c r="D1247" s="3">
        <v>41281</v>
      </c>
      <c r="E1247" s="27" t="s">
        <v>1495</v>
      </c>
      <c r="F1247" s="27" t="s">
        <v>1432</v>
      </c>
      <c r="G1247" s="27" t="s">
        <v>8368</v>
      </c>
      <c r="H1247" s="27" t="s">
        <v>497</v>
      </c>
      <c r="I1247" s="27">
        <v>41324</v>
      </c>
      <c r="J1247" s="27" t="s">
        <v>8369</v>
      </c>
      <c r="K1247" s="27" t="s">
        <v>8370</v>
      </c>
      <c r="L1247" s="27" t="s">
        <v>4824</v>
      </c>
      <c r="M1247" s="27" t="s">
        <v>8371</v>
      </c>
      <c r="N1247" s="27" t="s">
        <v>497</v>
      </c>
      <c r="O1247" s="27" t="s">
        <v>497</v>
      </c>
      <c r="P1247" s="27" t="s">
        <v>497</v>
      </c>
      <c r="Q1247" s="41" t="s">
        <v>13336</v>
      </c>
      <c r="R1247" s="27" t="s">
        <v>497</v>
      </c>
      <c r="S1247" s="27" t="s">
        <v>12125</v>
      </c>
      <c r="T1247" t="s">
        <v>15449</v>
      </c>
      <c r="U1247" s="41" t="s">
        <v>497</v>
      </c>
      <c r="V1247" s="3" t="s">
        <v>497</v>
      </c>
    </row>
    <row r="1248" spans="1:22" ht="18" customHeight="1">
      <c r="A1248" s="27">
        <v>4532</v>
      </c>
      <c r="B1248" s="27">
        <v>4532</v>
      </c>
      <c r="C1248" s="3">
        <v>41176</v>
      </c>
      <c r="D1248" s="3">
        <v>41221</v>
      </c>
      <c r="E1248" s="27" t="s">
        <v>1431</v>
      </c>
      <c r="F1248" s="27" t="s">
        <v>1432</v>
      </c>
      <c r="G1248" s="27" t="s">
        <v>8368</v>
      </c>
      <c r="H1248" s="27" t="s">
        <v>13337</v>
      </c>
      <c r="I1248" s="3">
        <v>41204</v>
      </c>
      <c r="J1248" s="27" t="s">
        <v>8369</v>
      </c>
      <c r="K1248" s="27" t="s">
        <v>8372</v>
      </c>
      <c r="L1248" s="27" t="s">
        <v>4824</v>
      </c>
      <c r="M1248" s="27" t="s">
        <v>8373</v>
      </c>
      <c r="N1248" s="27" t="s">
        <v>13338</v>
      </c>
      <c r="O1248" s="27" t="s">
        <v>5316</v>
      </c>
      <c r="P1248" s="3">
        <v>41257</v>
      </c>
      <c r="Q1248" s="41" t="s">
        <v>497</v>
      </c>
      <c r="R1248" s="27" t="s">
        <v>12669</v>
      </c>
      <c r="S1248" s="27" t="s">
        <v>12126</v>
      </c>
      <c r="T1248" s="41" t="s">
        <v>15449</v>
      </c>
      <c r="U1248" s="41" t="s">
        <v>15482</v>
      </c>
      <c r="V1248" s="3" t="s">
        <v>497</v>
      </c>
    </row>
    <row r="1249" spans="1:22" ht="18" customHeight="1">
      <c r="A1249" s="27">
        <v>4534</v>
      </c>
      <c r="B1249" s="27">
        <v>4534</v>
      </c>
      <c r="C1249" s="3">
        <v>41176</v>
      </c>
      <c r="D1249" s="3">
        <v>41222</v>
      </c>
      <c r="E1249" s="27" t="s">
        <v>1431</v>
      </c>
      <c r="F1249" s="27" t="s">
        <v>1432</v>
      </c>
      <c r="G1249" s="27" t="s">
        <v>8374</v>
      </c>
      <c r="H1249" s="27" t="s">
        <v>9652</v>
      </c>
      <c r="I1249" s="3">
        <v>41213</v>
      </c>
      <c r="J1249" s="27" t="s">
        <v>8375</v>
      </c>
      <c r="K1249" s="27" t="s">
        <v>9000</v>
      </c>
      <c r="L1249" s="27" t="s">
        <v>8376</v>
      </c>
      <c r="M1249" s="27" t="s">
        <v>9001</v>
      </c>
      <c r="N1249" s="27" t="s">
        <v>9653</v>
      </c>
      <c r="O1249" s="27" t="s">
        <v>6688</v>
      </c>
      <c r="P1249" s="3">
        <v>41222</v>
      </c>
      <c r="Q1249" s="41" t="s">
        <v>9002</v>
      </c>
      <c r="R1249" s="27" t="s">
        <v>12127</v>
      </c>
      <c r="S1249" s="27" t="s">
        <v>12128</v>
      </c>
      <c r="T1249" t="s">
        <v>4394</v>
      </c>
      <c r="U1249" t="s">
        <v>15458</v>
      </c>
      <c r="V1249" s="3" t="s">
        <v>497</v>
      </c>
    </row>
    <row r="1250" spans="1:22" ht="18" customHeight="1">
      <c r="A1250" s="27">
        <v>4535</v>
      </c>
      <c r="B1250" s="27">
        <v>4535</v>
      </c>
      <c r="C1250" s="3">
        <v>41176</v>
      </c>
      <c r="D1250" s="3">
        <v>41221</v>
      </c>
      <c r="E1250" s="27" t="s">
        <v>1431</v>
      </c>
      <c r="F1250" s="27" t="s">
        <v>1432</v>
      </c>
      <c r="G1250" s="27" t="s">
        <v>8374</v>
      </c>
      <c r="H1250" s="27" t="s">
        <v>9654</v>
      </c>
      <c r="I1250" s="3">
        <v>41197</v>
      </c>
      <c r="J1250" s="27" t="s">
        <v>8377</v>
      </c>
      <c r="K1250" s="27" t="s">
        <v>8378</v>
      </c>
      <c r="L1250" s="27" t="s">
        <v>8376</v>
      </c>
      <c r="M1250" s="27" t="s">
        <v>8379</v>
      </c>
      <c r="N1250" s="27" t="s">
        <v>9655</v>
      </c>
      <c r="O1250" s="27" t="s">
        <v>8754</v>
      </c>
      <c r="P1250" s="3">
        <v>41222</v>
      </c>
      <c r="Q1250" s="41" t="s">
        <v>497</v>
      </c>
      <c r="R1250" s="27" t="s">
        <v>12129</v>
      </c>
      <c r="S1250" s="27" t="s">
        <v>12130</v>
      </c>
      <c r="T1250" s="41" t="s">
        <v>4394</v>
      </c>
      <c r="U1250" t="s">
        <v>15589</v>
      </c>
      <c r="V1250" s="3" t="s">
        <v>497</v>
      </c>
    </row>
    <row r="1251" spans="1:22" ht="18" customHeight="1">
      <c r="A1251" s="27">
        <v>4536</v>
      </c>
      <c r="B1251" s="27">
        <v>4536</v>
      </c>
      <c r="C1251" s="3">
        <v>41176</v>
      </c>
      <c r="D1251" s="3">
        <v>41221</v>
      </c>
      <c r="E1251" s="27" t="s">
        <v>1431</v>
      </c>
      <c r="F1251" s="27" t="s">
        <v>1432</v>
      </c>
      <c r="G1251" s="27" t="s">
        <v>8374</v>
      </c>
      <c r="H1251" s="27" t="s">
        <v>9519</v>
      </c>
      <c r="I1251" s="3">
        <v>41197</v>
      </c>
      <c r="J1251" s="27" t="s">
        <v>8380</v>
      </c>
      <c r="K1251" s="27" t="s">
        <v>8381</v>
      </c>
      <c r="L1251" s="27" t="s">
        <v>8376</v>
      </c>
      <c r="M1251" s="27" t="s">
        <v>8382</v>
      </c>
      <c r="N1251" s="27" t="s">
        <v>9520</v>
      </c>
      <c r="O1251" s="27" t="s">
        <v>6688</v>
      </c>
      <c r="P1251" s="3">
        <v>41221</v>
      </c>
      <c r="Q1251" s="41" t="s">
        <v>497</v>
      </c>
      <c r="R1251" s="27" t="s">
        <v>12131</v>
      </c>
      <c r="S1251" s="27" t="s">
        <v>12132</v>
      </c>
      <c r="T1251" s="41" t="s">
        <v>4394</v>
      </c>
      <c r="U1251" t="s">
        <v>15460</v>
      </c>
      <c r="V1251" s="3" t="s">
        <v>497</v>
      </c>
    </row>
    <row r="1252" spans="1:22" ht="18" customHeight="1">
      <c r="A1252" s="27">
        <v>4537</v>
      </c>
      <c r="B1252" s="27">
        <v>4537</v>
      </c>
      <c r="C1252" s="3">
        <v>41176</v>
      </c>
      <c r="D1252" s="3">
        <v>41221</v>
      </c>
      <c r="E1252" s="27" t="s">
        <v>1431</v>
      </c>
      <c r="F1252" s="27" t="s">
        <v>1432</v>
      </c>
      <c r="G1252" s="27" t="s">
        <v>8374</v>
      </c>
      <c r="H1252" s="27" t="s">
        <v>9521</v>
      </c>
      <c r="I1252" s="3">
        <v>41197</v>
      </c>
      <c r="J1252" s="27" t="s">
        <v>8383</v>
      </c>
      <c r="K1252" s="27" t="s">
        <v>8384</v>
      </c>
      <c r="L1252" s="27" t="s">
        <v>8376</v>
      </c>
      <c r="M1252" s="27" t="s">
        <v>8385</v>
      </c>
      <c r="N1252" s="27" t="s">
        <v>9522</v>
      </c>
      <c r="O1252" s="27" t="s">
        <v>5739</v>
      </c>
      <c r="P1252" s="3">
        <v>41220</v>
      </c>
      <c r="Q1252" s="41" t="s">
        <v>497</v>
      </c>
      <c r="R1252" s="27" t="s">
        <v>12133</v>
      </c>
      <c r="S1252" s="27" t="s">
        <v>12134</v>
      </c>
      <c r="T1252" s="41" t="s">
        <v>4394</v>
      </c>
      <c r="U1252" t="s">
        <v>15674</v>
      </c>
      <c r="V1252" s="3" t="s">
        <v>497</v>
      </c>
    </row>
    <row r="1253" spans="1:22" ht="18" customHeight="1">
      <c r="A1253" s="27">
        <v>4538</v>
      </c>
      <c r="B1253" s="27">
        <v>4538</v>
      </c>
      <c r="C1253" s="3">
        <v>41176</v>
      </c>
      <c r="D1253" s="3">
        <v>41221</v>
      </c>
      <c r="E1253" s="27" t="s">
        <v>1431</v>
      </c>
      <c r="F1253" s="27" t="s">
        <v>1432</v>
      </c>
      <c r="G1253" s="27" t="s">
        <v>8374</v>
      </c>
      <c r="H1253" s="27" t="s">
        <v>9523</v>
      </c>
      <c r="I1253" s="3">
        <v>41197</v>
      </c>
      <c r="J1253" s="27" t="s">
        <v>15739</v>
      </c>
      <c r="K1253" s="27" t="s">
        <v>8386</v>
      </c>
      <c r="L1253" s="27" t="s">
        <v>8376</v>
      </c>
      <c r="M1253" s="27" t="s">
        <v>8382</v>
      </c>
      <c r="N1253" s="27" t="s">
        <v>9524</v>
      </c>
      <c r="O1253" s="27" t="s">
        <v>6688</v>
      </c>
      <c r="P1253" s="3">
        <v>41220</v>
      </c>
      <c r="Q1253" s="41" t="s">
        <v>15875</v>
      </c>
      <c r="R1253" s="27" t="s">
        <v>12135</v>
      </c>
      <c r="S1253" s="27" t="s">
        <v>12136</v>
      </c>
      <c r="T1253" s="41" t="s">
        <v>4394</v>
      </c>
      <c r="U1253" t="s">
        <v>15589</v>
      </c>
      <c r="V1253" s="3" t="s">
        <v>497</v>
      </c>
    </row>
    <row r="1254" spans="1:22" ht="18" customHeight="1">
      <c r="A1254" s="27">
        <v>4539</v>
      </c>
      <c r="B1254" s="27">
        <v>4539</v>
      </c>
      <c r="C1254" s="3">
        <v>41176</v>
      </c>
      <c r="D1254" s="3">
        <v>41221</v>
      </c>
      <c r="E1254" s="27" t="s">
        <v>1431</v>
      </c>
      <c r="F1254" s="27" t="s">
        <v>1432</v>
      </c>
      <c r="G1254" s="27" t="s">
        <v>8374</v>
      </c>
      <c r="H1254" s="27" t="s">
        <v>9525</v>
      </c>
      <c r="I1254" s="3">
        <v>41197</v>
      </c>
      <c r="J1254" s="27" t="s">
        <v>8387</v>
      </c>
      <c r="K1254" s="27" t="s">
        <v>8388</v>
      </c>
      <c r="L1254" s="27" t="s">
        <v>8389</v>
      </c>
      <c r="M1254" s="27" t="s">
        <v>8390</v>
      </c>
      <c r="N1254" s="27" t="s">
        <v>9526</v>
      </c>
      <c r="O1254" s="27" t="s">
        <v>6688</v>
      </c>
      <c r="P1254" s="3">
        <v>41221</v>
      </c>
      <c r="Q1254" s="41" t="s">
        <v>497</v>
      </c>
      <c r="R1254" s="27" t="s">
        <v>12137</v>
      </c>
      <c r="S1254" s="27" t="s">
        <v>12138</v>
      </c>
      <c r="T1254" s="41" t="s">
        <v>4394</v>
      </c>
      <c r="U1254" t="s">
        <v>15589</v>
      </c>
      <c r="V1254" s="3" t="s">
        <v>497</v>
      </c>
    </row>
    <row r="1255" spans="1:22" ht="18" customHeight="1">
      <c r="A1255" s="27">
        <v>4540</v>
      </c>
      <c r="B1255" s="27">
        <v>4540</v>
      </c>
      <c r="C1255" s="3">
        <v>41176</v>
      </c>
      <c r="D1255" s="3">
        <v>41221</v>
      </c>
      <c r="E1255" s="27" t="s">
        <v>1431</v>
      </c>
      <c r="F1255" s="27" t="s">
        <v>1432</v>
      </c>
      <c r="G1255" s="27" t="s">
        <v>190</v>
      </c>
      <c r="H1255" s="27" t="s">
        <v>9740</v>
      </c>
      <c r="I1255" s="3">
        <v>41197</v>
      </c>
      <c r="J1255" s="27" t="s">
        <v>8391</v>
      </c>
      <c r="K1255" s="27" t="s">
        <v>8392</v>
      </c>
      <c r="L1255" s="27" t="s">
        <v>4634</v>
      </c>
      <c r="M1255" s="27" t="s">
        <v>8393</v>
      </c>
      <c r="N1255" s="27" t="s">
        <v>9741</v>
      </c>
      <c r="O1255" s="27" t="s">
        <v>7857</v>
      </c>
      <c r="P1255" s="3">
        <v>41233</v>
      </c>
      <c r="Q1255" s="41" t="s">
        <v>497</v>
      </c>
      <c r="R1255" s="27" t="s">
        <v>12139</v>
      </c>
      <c r="S1255" s="27" t="s">
        <v>12140</v>
      </c>
      <c r="T1255" s="41" t="s">
        <v>4394</v>
      </c>
      <c r="U1255" t="s">
        <v>15458</v>
      </c>
      <c r="V1255" s="3" t="s">
        <v>497</v>
      </c>
    </row>
    <row r="1256" spans="1:22" ht="18" customHeight="1">
      <c r="A1256" s="27">
        <v>4541</v>
      </c>
      <c r="B1256" s="27">
        <v>4541</v>
      </c>
      <c r="C1256" s="3">
        <v>41176</v>
      </c>
      <c r="D1256" s="3">
        <v>41221</v>
      </c>
      <c r="E1256" s="27" t="s">
        <v>1431</v>
      </c>
      <c r="F1256" s="27" t="s">
        <v>1432</v>
      </c>
      <c r="G1256" s="27" t="s">
        <v>190</v>
      </c>
      <c r="H1256" s="27" t="s">
        <v>13764</v>
      </c>
      <c r="I1256" s="3">
        <v>41197</v>
      </c>
      <c r="J1256" s="27" t="s">
        <v>8394</v>
      </c>
      <c r="K1256" s="27" t="s">
        <v>8395</v>
      </c>
      <c r="L1256" s="27" t="s">
        <v>8396</v>
      </c>
      <c r="M1256" s="27" t="s">
        <v>8397</v>
      </c>
      <c r="N1256" s="27" t="s">
        <v>13765</v>
      </c>
      <c r="O1256" s="27" t="s">
        <v>12372</v>
      </c>
      <c r="P1256" s="3">
        <v>41261</v>
      </c>
      <c r="Q1256" s="41" t="s">
        <v>497</v>
      </c>
      <c r="R1256" s="27" t="s">
        <v>13766</v>
      </c>
      <c r="S1256" s="27" t="s">
        <v>12141</v>
      </c>
      <c r="T1256" s="41" t="s">
        <v>15449</v>
      </c>
      <c r="U1256" s="41" t="s">
        <v>15541</v>
      </c>
      <c r="V1256" s="3" t="s">
        <v>497</v>
      </c>
    </row>
    <row r="1257" spans="1:22" ht="18" customHeight="1">
      <c r="A1257" s="27">
        <v>4543</v>
      </c>
      <c r="B1257" s="27">
        <v>4543</v>
      </c>
      <c r="C1257" s="3">
        <v>41176</v>
      </c>
      <c r="D1257" s="3">
        <v>41221</v>
      </c>
      <c r="E1257" s="27" t="s">
        <v>1431</v>
      </c>
      <c r="F1257" s="27" t="s">
        <v>1432</v>
      </c>
      <c r="G1257" s="27" t="s">
        <v>190</v>
      </c>
      <c r="H1257" s="27" t="s">
        <v>9742</v>
      </c>
      <c r="I1257" s="3">
        <v>41197</v>
      </c>
      <c r="J1257" s="27" t="s">
        <v>8398</v>
      </c>
      <c r="K1257" s="27" t="s">
        <v>8399</v>
      </c>
      <c r="L1257" s="27" t="s">
        <v>8400</v>
      </c>
      <c r="M1257" s="27" t="s">
        <v>8401</v>
      </c>
      <c r="N1257" s="27" t="s">
        <v>9743</v>
      </c>
      <c r="O1257" s="27" t="s">
        <v>8977</v>
      </c>
      <c r="P1257" s="3">
        <v>41232</v>
      </c>
      <c r="Q1257" s="41" t="s">
        <v>497</v>
      </c>
      <c r="R1257" s="27" t="s">
        <v>11895</v>
      </c>
      <c r="S1257" s="27" t="s">
        <v>12142</v>
      </c>
      <c r="T1257" s="41" t="s">
        <v>15449</v>
      </c>
      <c r="U1257" t="s">
        <v>15509</v>
      </c>
      <c r="V1257" s="3" t="s">
        <v>497</v>
      </c>
    </row>
    <row r="1258" spans="1:22" ht="18" customHeight="1">
      <c r="A1258" s="27">
        <v>4544</v>
      </c>
      <c r="B1258" s="27">
        <v>4544</v>
      </c>
      <c r="C1258" s="3">
        <v>41176</v>
      </c>
      <c r="D1258" s="3">
        <v>41221</v>
      </c>
      <c r="E1258" s="27" t="s">
        <v>1431</v>
      </c>
      <c r="F1258" s="27" t="s">
        <v>1432</v>
      </c>
      <c r="G1258" s="27" t="s">
        <v>190</v>
      </c>
      <c r="H1258" s="27" t="s">
        <v>9744</v>
      </c>
      <c r="I1258" s="3">
        <v>41197</v>
      </c>
      <c r="J1258" s="27" t="s">
        <v>8402</v>
      </c>
      <c r="K1258" s="27" t="s">
        <v>8403</v>
      </c>
      <c r="L1258" s="27" t="s">
        <v>8404</v>
      </c>
      <c r="M1258" s="27" t="s">
        <v>8405</v>
      </c>
      <c r="N1258" s="27" t="s">
        <v>13767</v>
      </c>
      <c r="O1258" s="27" t="s">
        <v>12372</v>
      </c>
      <c r="P1258" s="3">
        <v>41261</v>
      </c>
      <c r="Q1258" s="41" t="s">
        <v>497</v>
      </c>
      <c r="R1258" s="27" t="s">
        <v>12143</v>
      </c>
      <c r="S1258" s="27" t="s">
        <v>12144</v>
      </c>
      <c r="T1258" s="41" t="s">
        <v>15449</v>
      </c>
      <c r="U1258" t="s">
        <v>15653</v>
      </c>
      <c r="V1258" s="3" t="s">
        <v>497</v>
      </c>
    </row>
    <row r="1259" spans="1:22" ht="18" customHeight="1">
      <c r="A1259" s="27">
        <v>4545</v>
      </c>
      <c r="B1259" s="27">
        <v>4545</v>
      </c>
      <c r="C1259" s="3">
        <v>41176</v>
      </c>
      <c r="D1259" s="3">
        <v>41221</v>
      </c>
      <c r="E1259" s="27" t="s">
        <v>1431</v>
      </c>
      <c r="F1259" s="27" t="s">
        <v>1432</v>
      </c>
      <c r="G1259" s="27" t="s">
        <v>190</v>
      </c>
      <c r="H1259" s="27" t="s">
        <v>13768</v>
      </c>
      <c r="I1259" s="3">
        <v>41197</v>
      </c>
      <c r="J1259" s="27" t="s">
        <v>8406</v>
      </c>
      <c r="K1259" s="27" t="s">
        <v>8407</v>
      </c>
      <c r="L1259" s="27" t="s">
        <v>4634</v>
      </c>
      <c r="M1259" s="27" t="s">
        <v>8408</v>
      </c>
      <c r="N1259" s="27" t="s">
        <v>13769</v>
      </c>
      <c r="O1259" s="27" t="s">
        <v>12372</v>
      </c>
      <c r="P1259" s="3">
        <v>41262</v>
      </c>
      <c r="Q1259" s="41" t="s">
        <v>497</v>
      </c>
      <c r="R1259" s="27" t="s">
        <v>13770</v>
      </c>
      <c r="S1259" s="27" t="s">
        <v>12145</v>
      </c>
      <c r="T1259" s="41" t="s">
        <v>15449</v>
      </c>
      <c r="U1259" s="41" t="s">
        <v>15740</v>
      </c>
      <c r="V1259" s="3" t="s">
        <v>497</v>
      </c>
    </row>
    <row r="1260" spans="1:22" ht="18" customHeight="1">
      <c r="A1260" s="27">
        <v>4546</v>
      </c>
      <c r="B1260" s="27">
        <v>4546</v>
      </c>
      <c r="C1260" s="3">
        <v>41176</v>
      </c>
      <c r="D1260" s="3">
        <v>41221</v>
      </c>
      <c r="E1260" s="27" t="s">
        <v>1495</v>
      </c>
      <c r="F1260" s="27" t="s">
        <v>1432</v>
      </c>
      <c r="G1260" s="27" t="s">
        <v>190</v>
      </c>
      <c r="H1260" s="27" t="s">
        <v>497</v>
      </c>
      <c r="I1260" s="3">
        <v>41197</v>
      </c>
      <c r="J1260" s="27" t="s">
        <v>8409</v>
      </c>
      <c r="K1260" s="27" t="s">
        <v>8410</v>
      </c>
      <c r="L1260" s="27" t="s">
        <v>4634</v>
      </c>
      <c r="M1260" s="27" t="s">
        <v>8411</v>
      </c>
      <c r="N1260" s="27" t="s">
        <v>497</v>
      </c>
      <c r="O1260" s="27" t="s">
        <v>497</v>
      </c>
      <c r="P1260" s="27" t="s">
        <v>497</v>
      </c>
      <c r="Q1260" s="41" t="s">
        <v>14087</v>
      </c>
      <c r="R1260" s="27" t="s">
        <v>497</v>
      </c>
      <c r="S1260" s="27" t="s">
        <v>12146</v>
      </c>
      <c r="T1260" s="41" t="s">
        <v>15449</v>
      </c>
      <c r="U1260" s="41" t="s">
        <v>497</v>
      </c>
      <c r="V1260" s="3" t="s">
        <v>497</v>
      </c>
    </row>
    <row r="1261" spans="1:22" ht="18" customHeight="1">
      <c r="A1261" s="27">
        <v>4547</v>
      </c>
      <c r="B1261" s="27">
        <v>4547</v>
      </c>
      <c r="C1261" s="3">
        <v>41176</v>
      </c>
      <c r="D1261" s="3">
        <v>41221</v>
      </c>
      <c r="E1261" s="27" t="s">
        <v>1440</v>
      </c>
      <c r="F1261" s="27" t="s">
        <v>1432</v>
      </c>
      <c r="G1261" s="27" t="s">
        <v>8412</v>
      </c>
      <c r="H1261" s="27" t="s">
        <v>497</v>
      </c>
      <c r="I1261" s="3">
        <v>41197</v>
      </c>
      <c r="J1261" s="27" t="s">
        <v>8413</v>
      </c>
      <c r="K1261" s="27" t="s">
        <v>8414</v>
      </c>
      <c r="L1261" s="27" t="s">
        <v>8415</v>
      </c>
      <c r="M1261" s="27" t="s">
        <v>8416</v>
      </c>
      <c r="N1261" s="27" t="s">
        <v>497</v>
      </c>
      <c r="O1261" s="27" t="s">
        <v>497</v>
      </c>
      <c r="P1261" s="27" t="s">
        <v>497</v>
      </c>
      <c r="Q1261" s="41" t="s">
        <v>14208</v>
      </c>
      <c r="R1261" s="27" t="s">
        <v>497</v>
      </c>
      <c r="S1261" s="27" t="s">
        <v>12147</v>
      </c>
      <c r="T1261" s="41" t="s">
        <v>15449</v>
      </c>
      <c r="U1261" s="41" t="s">
        <v>497</v>
      </c>
      <c r="V1261" s="3" t="s">
        <v>497</v>
      </c>
    </row>
    <row r="1262" spans="1:22" ht="18" customHeight="1">
      <c r="A1262" s="27">
        <v>4548</v>
      </c>
      <c r="B1262" s="27">
        <v>4548</v>
      </c>
      <c r="C1262" s="3">
        <v>41176</v>
      </c>
      <c r="D1262" s="3">
        <v>41221</v>
      </c>
      <c r="E1262" s="27" t="s">
        <v>1431</v>
      </c>
      <c r="F1262" s="27" t="s">
        <v>1432</v>
      </c>
      <c r="G1262" s="27" t="s">
        <v>8234</v>
      </c>
      <c r="H1262" s="27" t="s">
        <v>16018</v>
      </c>
      <c r="I1262" s="3">
        <v>41197</v>
      </c>
      <c r="J1262" s="27" t="s">
        <v>8417</v>
      </c>
      <c r="K1262" s="27" t="s">
        <v>8418</v>
      </c>
      <c r="L1262" s="27" t="s">
        <v>8419</v>
      </c>
      <c r="M1262" s="27" t="s">
        <v>8420</v>
      </c>
      <c r="N1262" s="27" t="s">
        <v>16019</v>
      </c>
      <c r="O1262" s="27" t="s">
        <v>13671</v>
      </c>
      <c r="P1262" s="27">
        <v>41332</v>
      </c>
      <c r="Q1262" s="41" t="s">
        <v>497</v>
      </c>
      <c r="R1262" s="27" t="s">
        <v>16020</v>
      </c>
      <c r="S1262" s="27" t="s">
        <v>12148</v>
      </c>
      <c r="T1262" s="41" t="s">
        <v>15449</v>
      </c>
      <c r="U1262" s="41" t="s">
        <v>15468</v>
      </c>
      <c r="V1262" s="3" t="s">
        <v>497</v>
      </c>
    </row>
    <row r="1263" spans="1:22" ht="18" customHeight="1">
      <c r="A1263" s="27">
        <v>4549</v>
      </c>
      <c r="B1263" s="27">
        <v>4549</v>
      </c>
      <c r="C1263" s="3">
        <v>41176</v>
      </c>
      <c r="D1263" s="3">
        <v>41338</v>
      </c>
      <c r="E1263" s="27" t="s">
        <v>1431</v>
      </c>
      <c r="F1263" s="27" t="s">
        <v>1432</v>
      </c>
      <c r="G1263" s="27" t="s">
        <v>8234</v>
      </c>
      <c r="H1263" s="27" t="s">
        <v>16021</v>
      </c>
      <c r="I1263" s="3">
        <v>41290</v>
      </c>
      <c r="J1263" s="27" t="s">
        <v>8417</v>
      </c>
      <c r="K1263" s="27" t="s">
        <v>8421</v>
      </c>
      <c r="L1263" s="27" t="s">
        <v>8237</v>
      </c>
      <c r="M1263" s="27" t="s">
        <v>8422</v>
      </c>
      <c r="N1263" s="27" t="s">
        <v>16022</v>
      </c>
      <c r="O1263" s="27" t="s">
        <v>497</v>
      </c>
      <c r="P1263" s="27">
        <v>41332</v>
      </c>
      <c r="Q1263" s="41" t="s">
        <v>15165</v>
      </c>
      <c r="R1263" s="27" t="s">
        <v>16023</v>
      </c>
      <c r="S1263" s="27" t="s">
        <v>12149</v>
      </c>
      <c r="T1263" s="41" t="s">
        <v>15449</v>
      </c>
      <c r="U1263" s="41" t="s">
        <v>16024</v>
      </c>
      <c r="V1263" s="3" t="s">
        <v>497</v>
      </c>
    </row>
    <row r="1264" spans="1:22" ht="18" customHeight="1">
      <c r="A1264" s="27">
        <v>4550</v>
      </c>
      <c r="B1264" s="27">
        <v>4550</v>
      </c>
      <c r="C1264" s="3">
        <v>41176</v>
      </c>
      <c r="D1264" s="3">
        <v>41221</v>
      </c>
      <c r="E1264" s="27" t="s">
        <v>1431</v>
      </c>
      <c r="F1264" s="27" t="s">
        <v>1432</v>
      </c>
      <c r="G1264" s="27" t="s">
        <v>1953</v>
      </c>
      <c r="H1264" s="27" t="s">
        <v>12680</v>
      </c>
      <c r="I1264" s="3">
        <v>41180</v>
      </c>
      <c r="J1264" s="27" t="s">
        <v>8423</v>
      </c>
      <c r="K1264" s="27" t="s">
        <v>8424</v>
      </c>
      <c r="L1264" s="27" t="s">
        <v>4786</v>
      </c>
      <c r="M1264" s="27" t="s">
        <v>1111</v>
      </c>
      <c r="N1264" s="27" t="s">
        <v>12681</v>
      </c>
      <c r="O1264" s="27" t="s">
        <v>6688</v>
      </c>
      <c r="P1264" s="3">
        <v>41253</v>
      </c>
      <c r="Q1264" s="41" t="s">
        <v>497</v>
      </c>
      <c r="R1264" s="27" t="s">
        <v>12682</v>
      </c>
      <c r="S1264" s="27" t="s">
        <v>12150</v>
      </c>
      <c r="T1264" s="41" t="s">
        <v>15449</v>
      </c>
      <c r="U1264" t="s">
        <v>15541</v>
      </c>
      <c r="V1264" s="3" t="s">
        <v>497</v>
      </c>
    </row>
    <row r="1265" spans="1:22" ht="18" customHeight="1">
      <c r="A1265" s="27">
        <v>4551</v>
      </c>
      <c r="B1265" s="27">
        <v>4551</v>
      </c>
      <c r="C1265" s="3">
        <v>41176</v>
      </c>
      <c r="D1265" s="3">
        <v>41221</v>
      </c>
      <c r="E1265" s="27" t="s">
        <v>1495</v>
      </c>
      <c r="F1265" s="27" t="s">
        <v>1432</v>
      </c>
      <c r="G1265" s="27" t="s">
        <v>8292</v>
      </c>
      <c r="H1265" s="27" t="s">
        <v>497</v>
      </c>
      <c r="I1265" s="3">
        <v>41296</v>
      </c>
      <c r="J1265" s="27" t="s">
        <v>8425</v>
      </c>
      <c r="K1265" s="27" t="s">
        <v>14698</v>
      </c>
      <c r="L1265" s="27" t="s">
        <v>8295</v>
      </c>
      <c r="M1265" s="27" t="s">
        <v>8426</v>
      </c>
      <c r="N1265" s="27" t="s">
        <v>497</v>
      </c>
      <c r="O1265" s="27" t="s">
        <v>497</v>
      </c>
      <c r="P1265" s="27" t="s">
        <v>497</v>
      </c>
      <c r="Q1265" s="41" t="s">
        <v>497</v>
      </c>
      <c r="R1265" s="27" t="s">
        <v>497</v>
      </c>
      <c r="S1265" s="27" t="s">
        <v>12151</v>
      </c>
      <c r="T1265" s="41" t="s">
        <v>15449</v>
      </c>
      <c r="U1265" s="41" t="s">
        <v>497</v>
      </c>
      <c r="V1265" s="3" t="s">
        <v>497</v>
      </c>
    </row>
    <row r="1266" spans="1:22" ht="18" customHeight="1">
      <c r="A1266" s="27">
        <v>4552</v>
      </c>
      <c r="B1266" s="27">
        <v>4552</v>
      </c>
      <c r="C1266" s="3">
        <v>41176</v>
      </c>
      <c r="D1266" s="3">
        <v>41221</v>
      </c>
      <c r="E1266" s="27" t="s">
        <v>1495</v>
      </c>
      <c r="F1266" s="27" t="s">
        <v>1432</v>
      </c>
      <c r="G1266" s="27" t="s">
        <v>8292</v>
      </c>
      <c r="H1266" s="27" t="s">
        <v>497</v>
      </c>
      <c r="I1266" s="3">
        <v>41180</v>
      </c>
      <c r="J1266" s="27" t="s">
        <v>8427</v>
      </c>
      <c r="K1266" s="27" t="s">
        <v>8428</v>
      </c>
      <c r="L1266" s="27" t="s">
        <v>8295</v>
      </c>
      <c r="M1266" s="27" t="s">
        <v>8426</v>
      </c>
      <c r="N1266" s="27" t="s">
        <v>497</v>
      </c>
      <c r="O1266" s="27" t="s">
        <v>497</v>
      </c>
      <c r="P1266" s="27" t="s">
        <v>497</v>
      </c>
      <c r="Q1266" s="41" t="s">
        <v>497</v>
      </c>
      <c r="R1266" s="27" t="s">
        <v>497</v>
      </c>
      <c r="S1266" s="27" t="s">
        <v>12152</v>
      </c>
      <c r="T1266" s="41" t="s">
        <v>15449</v>
      </c>
      <c r="U1266" s="41" t="s">
        <v>497</v>
      </c>
      <c r="V1266" s="3" t="s">
        <v>497</v>
      </c>
    </row>
    <row r="1267" spans="1:22" ht="18" customHeight="1">
      <c r="A1267" s="27" t="s">
        <v>14699</v>
      </c>
      <c r="B1267" s="27">
        <v>4553</v>
      </c>
      <c r="C1267" s="3">
        <v>41176</v>
      </c>
      <c r="D1267" s="3">
        <v>41221</v>
      </c>
      <c r="E1267" s="27" t="s">
        <v>1495</v>
      </c>
      <c r="F1267" s="27" t="s">
        <v>1432</v>
      </c>
      <c r="G1267" s="27" t="s">
        <v>8292</v>
      </c>
      <c r="H1267" s="27" t="s">
        <v>497</v>
      </c>
      <c r="I1267" s="3">
        <v>41180</v>
      </c>
      <c r="J1267" s="27" t="s">
        <v>8427</v>
      </c>
      <c r="K1267" s="27" t="s">
        <v>8429</v>
      </c>
      <c r="L1267" s="27" t="s">
        <v>8295</v>
      </c>
      <c r="M1267" s="27" t="s">
        <v>8430</v>
      </c>
      <c r="N1267" s="27" t="s">
        <v>497</v>
      </c>
      <c r="O1267" s="27" t="s">
        <v>497</v>
      </c>
      <c r="P1267" s="27" t="s">
        <v>497</v>
      </c>
      <c r="Q1267" s="41" t="s">
        <v>14700</v>
      </c>
      <c r="R1267" s="27" t="s">
        <v>497</v>
      </c>
      <c r="S1267" s="27" t="s">
        <v>12153</v>
      </c>
      <c r="T1267" s="41" t="s">
        <v>15449</v>
      </c>
      <c r="U1267" s="41" t="s">
        <v>497</v>
      </c>
      <c r="V1267" s="3" t="s">
        <v>497</v>
      </c>
    </row>
    <row r="1268" spans="1:22" ht="18" customHeight="1">
      <c r="A1268" s="27">
        <v>4554</v>
      </c>
      <c r="B1268" s="27">
        <v>4554</v>
      </c>
      <c r="C1268" s="3">
        <v>41176</v>
      </c>
      <c r="D1268" s="3">
        <v>41222</v>
      </c>
      <c r="E1268" s="27" t="s">
        <v>1495</v>
      </c>
      <c r="F1268" s="27" t="s">
        <v>1432</v>
      </c>
      <c r="G1268" s="27" t="s">
        <v>8292</v>
      </c>
      <c r="H1268" s="27" t="s">
        <v>497</v>
      </c>
      <c r="I1268" s="3">
        <v>41296</v>
      </c>
      <c r="J1268" s="27" t="s">
        <v>8431</v>
      </c>
      <c r="K1268" s="27" t="s">
        <v>14701</v>
      </c>
      <c r="L1268" s="27" t="s">
        <v>8295</v>
      </c>
      <c r="M1268" s="27" t="s">
        <v>8971</v>
      </c>
      <c r="N1268" s="27" t="s">
        <v>497</v>
      </c>
      <c r="O1268" s="27" t="s">
        <v>497</v>
      </c>
      <c r="P1268" s="27" t="s">
        <v>497</v>
      </c>
      <c r="Q1268" s="41" t="s">
        <v>8972</v>
      </c>
      <c r="R1268" s="27" t="s">
        <v>497</v>
      </c>
      <c r="S1268" s="27" t="s">
        <v>12154</v>
      </c>
      <c r="T1268" t="s">
        <v>15449</v>
      </c>
      <c r="U1268" s="41" t="s">
        <v>497</v>
      </c>
      <c r="V1268" s="3" t="s">
        <v>497</v>
      </c>
    </row>
    <row r="1269" spans="1:22" ht="18" customHeight="1">
      <c r="A1269" s="27">
        <v>4555</v>
      </c>
      <c r="B1269" s="27">
        <v>4555</v>
      </c>
      <c r="C1269" s="3">
        <v>41176</v>
      </c>
      <c r="D1269" s="3">
        <v>41221</v>
      </c>
      <c r="E1269" s="27" t="s">
        <v>1495</v>
      </c>
      <c r="F1269" s="27" t="s">
        <v>1432</v>
      </c>
      <c r="G1269" s="27" t="s">
        <v>8292</v>
      </c>
      <c r="H1269" s="27" t="s">
        <v>497</v>
      </c>
      <c r="I1269" s="3">
        <v>41180</v>
      </c>
      <c r="J1269" s="27" t="s">
        <v>8432</v>
      </c>
      <c r="K1269" s="27" t="s">
        <v>8433</v>
      </c>
      <c r="L1269" s="27" t="s">
        <v>8295</v>
      </c>
      <c r="M1269" s="27" t="s">
        <v>8434</v>
      </c>
      <c r="N1269" s="27" t="s">
        <v>497</v>
      </c>
      <c r="O1269" s="27" t="s">
        <v>497</v>
      </c>
      <c r="P1269" s="27" t="s">
        <v>497</v>
      </c>
      <c r="Q1269" s="41" t="s">
        <v>497</v>
      </c>
      <c r="R1269" s="27" t="s">
        <v>497</v>
      </c>
      <c r="S1269" s="27" t="s">
        <v>12155</v>
      </c>
      <c r="T1269" s="41" t="s">
        <v>15449</v>
      </c>
      <c r="U1269" s="41" t="s">
        <v>497</v>
      </c>
      <c r="V1269" s="3" t="s">
        <v>497</v>
      </c>
    </row>
    <row r="1270" spans="1:22" ht="18" customHeight="1">
      <c r="A1270" s="27">
        <v>4556</v>
      </c>
      <c r="B1270" s="27">
        <v>4556</v>
      </c>
      <c r="C1270" s="3">
        <v>41176</v>
      </c>
      <c r="D1270" s="3">
        <v>41291</v>
      </c>
      <c r="E1270" s="27" t="s">
        <v>1495</v>
      </c>
      <c r="F1270" s="27" t="s">
        <v>1432</v>
      </c>
      <c r="G1270" s="27" t="s">
        <v>8292</v>
      </c>
      <c r="H1270" s="27" t="s">
        <v>497</v>
      </c>
      <c r="I1270" s="3">
        <v>41292</v>
      </c>
      <c r="J1270" s="27" t="s">
        <v>13339</v>
      </c>
      <c r="K1270" s="27" t="s">
        <v>8995</v>
      </c>
      <c r="L1270" s="27" t="s">
        <v>8295</v>
      </c>
      <c r="M1270" s="27" t="s">
        <v>8434</v>
      </c>
      <c r="N1270" s="27" t="s">
        <v>497</v>
      </c>
      <c r="O1270" s="27" t="s">
        <v>497</v>
      </c>
      <c r="P1270" s="27" t="s">
        <v>497</v>
      </c>
      <c r="Q1270" s="41" t="s">
        <v>14209</v>
      </c>
      <c r="R1270" s="27" t="s">
        <v>497</v>
      </c>
      <c r="S1270" s="27" t="s">
        <v>12156</v>
      </c>
      <c r="T1270" t="s">
        <v>15449</v>
      </c>
      <c r="U1270" s="41" t="s">
        <v>497</v>
      </c>
      <c r="V1270" s="3" t="s">
        <v>497</v>
      </c>
    </row>
    <row r="1271" spans="1:22" ht="18" customHeight="1">
      <c r="A1271" s="27">
        <v>4557</v>
      </c>
      <c r="B1271" s="27">
        <v>4557</v>
      </c>
      <c r="C1271" s="3">
        <v>41176</v>
      </c>
      <c r="D1271" s="3">
        <v>41221</v>
      </c>
      <c r="E1271" s="27" t="s">
        <v>1495</v>
      </c>
      <c r="F1271" s="27" t="s">
        <v>1432</v>
      </c>
      <c r="G1271" s="27" t="s">
        <v>8292</v>
      </c>
      <c r="H1271" s="27" t="s">
        <v>497</v>
      </c>
      <c r="I1271" s="3">
        <v>41180</v>
      </c>
      <c r="J1271" s="27" t="s">
        <v>8435</v>
      </c>
      <c r="K1271" s="27" t="s">
        <v>8436</v>
      </c>
      <c r="L1271" s="27" t="s">
        <v>8295</v>
      </c>
      <c r="M1271" s="27" t="s">
        <v>8437</v>
      </c>
      <c r="N1271" s="27" t="s">
        <v>497</v>
      </c>
      <c r="O1271" s="27" t="s">
        <v>497</v>
      </c>
      <c r="P1271" s="27" t="s">
        <v>497</v>
      </c>
      <c r="Q1271" s="41" t="s">
        <v>497</v>
      </c>
      <c r="R1271" s="27" t="s">
        <v>497</v>
      </c>
      <c r="S1271" s="27" t="s">
        <v>12157</v>
      </c>
      <c r="T1271" s="41" t="s">
        <v>15449</v>
      </c>
      <c r="U1271" s="41" t="s">
        <v>497</v>
      </c>
      <c r="V1271" s="3" t="s">
        <v>497</v>
      </c>
    </row>
    <row r="1272" spans="1:22" ht="18" customHeight="1">
      <c r="A1272" s="27">
        <v>4560</v>
      </c>
      <c r="B1272" s="27">
        <v>4560</v>
      </c>
      <c r="C1272" s="3">
        <v>41176</v>
      </c>
      <c r="D1272" s="3">
        <v>41222</v>
      </c>
      <c r="E1272" s="27" t="s">
        <v>1431</v>
      </c>
      <c r="F1272" s="27" t="s">
        <v>1432</v>
      </c>
      <c r="G1272" s="27" t="s">
        <v>8438</v>
      </c>
      <c r="H1272" s="27" t="s">
        <v>14702</v>
      </c>
      <c r="I1272" s="3">
        <v>41213</v>
      </c>
      <c r="J1272" s="27" t="s">
        <v>8439</v>
      </c>
      <c r="K1272" s="27" t="s">
        <v>9126</v>
      </c>
      <c r="L1272" s="27" t="s">
        <v>8440</v>
      </c>
      <c r="M1272" s="27" t="s">
        <v>9090</v>
      </c>
      <c r="N1272" s="27" t="s">
        <v>14703</v>
      </c>
      <c r="O1272" s="27" t="s">
        <v>12372</v>
      </c>
      <c r="P1272" s="27">
        <v>41288</v>
      </c>
      <c r="Q1272" s="41" t="s">
        <v>9091</v>
      </c>
      <c r="R1272" s="27" t="s">
        <v>14704</v>
      </c>
      <c r="S1272" s="27" t="s">
        <v>12158</v>
      </c>
      <c r="T1272" t="s">
        <v>15449</v>
      </c>
      <c r="U1272" s="41" t="s">
        <v>15541</v>
      </c>
      <c r="V1272" s="3" t="s">
        <v>497</v>
      </c>
    </row>
    <row r="1273" spans="1:22" ht="18" customHeight="1">
      <c r="A1273" s="27">
        <v>4561</v>
      </c>
      <c r="B1273" s="27">
        <v>4561</v>
      </c>
      <c r="C1273" s="3">
        <v>41176</v>
      </c>
      <c r="D1273" s="3">
        <v>41222</v>
      </c>
      <c r="E1273" s="27" t="s">
        <v>1431</v>
      </c>
      <c r="F1273" s="27" t="s">
        <v>1432</v>
      </c>
      <c r="G1273" s="27" t="s">
        <v>8438</v>
      </c>
      <c r="H1273" s="27" t="s">
        <v>14705</v>
      </c>
      <c r="I1273" s="3">
        <v>41213</v>
      </c>
      <c r="J1273" s="27" t="s">
        <v>8441</v>
      </c>
      <c r="K1273" s="27" t="s">
        <v>8442</v>
      </c>
      <c r="L1273" s="27" t="s">
        <v>8440</v>
      </c>
      <c r="M1273" s="27" t="s">
        <v>8443</v>
      </c>
      <c r="N1273" s="27" t="s">
        <v>14706</v>
      </c>
      <c r="O1273" s="27" t="s">
        <v>12372</v>
      </c>
      <c r="P1273" s="27">
        <v>41288</v>
      </c>
      <c r="Q1273" s="41" t="s">
        <v>9092</v>
      </c>
      <c r="R1273" s="27" t="s">
        <v>14707</v>
      </c>
      <c r="S1273" s="27" t="s">
        <v>12159</v>
      </c>
      <c r="T1273" t="s">
        <v>15449</v>
      </c>
      <c r="U1273" s="41" t="s">
        <v>15541</v>
      </c>
      <c r="V1273" s="3" t="s">
        <v>497</v>
      </c>
    </row>
    <row r="1274" spans="1:22" ht="18" customHeight="1">
      <c r="A1274" s="27">
        <v>4562</v>
      </c>
      <c r="B1274" s="27">
        <v>4562</v>
      </c>
      <c r="C1274" s="3">
        <v>41176</v>
      </c>
      <c r="D1274" s="3">
        <v>41221</v>
      </c>
      <c r="E1274" s="27" t="s">
        <v>1495</v>
      </c>
      <c r="F1274" s="27" t="s">
        <v>1432</v>
      </c>
      <c r="G1274" s="27" t="s">
        <v>8444</v>
      </c>
      <c r="H1274" s="27" t="s">
        <v>497</v>
      </c>
      <c r="I1274" s="3">
        <v>41197</v>
      </c>
      <c r="J1274" s="27" t="s">
        <v>8445</v>
      </c>
      <c r="K1274" s="27" t="s">
        <v>8446</v>
      </c>
      <c r="L1274" s="27" t="s">
        <v>8447</v>
      </c>
      <c r="M1274" s="27" t="s">
        <v>8448</v>
      </c>
      <c r="N1274" s="27" t="s">
        <v>497</v>
      </c>
      <c r="O1274" s="27" t="s">
        <v>497</v>
      </c>
      <c r="P1274" s="27" t="s">
        <v>497</v>
      </c>
      <c r="Q1274" s="41" t="s">
        <v>497</v>
      </c>
      <c r="R1274" s="27" t="s">
        <v>497</v>
      </c>
      <c r="S1274" s="27" t="s">
        <v>12160</v>
      </c>
      <c r="T1274" s="41" t="s">
        <v>15449</v>
      </c>
      <c r="U1274" s="41" t="s">
        <v>497</v>
      </c>
      <c r="V1274" s="3" t="s">
        <v>497</v>
      </c>
    </row>
    <row r="1275" spans="1:22" ht="18" customHeight="1">
      <c r="A1275" s="27" t="s">
        <v>8671</v>
      </c>
      <c r="B1275" s="27">
        <v>4563</v>
      </c>
      <c r="C1275" s="3">
        <v>41176</v>
      </c>
      <c r="D1275" s="3">
        <v>41221</v>
      </c>
      <c r="E1275" s="27" t="s">
        <v>1495</v>
      </c>
      <c r="F1275" s="27" t="s">
        <v>1432</v>
      </c>
      <c r="G1275" s="27" t="s">
        <v>8444</v>
      </c>
      <c r="H1275" s="27" t="s">
        <v>497</v>
      </c>
      <c r="I1275" s="3">
        <v>41197</v>
      </c>
      <c r="J1275" s="27" t="s">
        <v>8445</v>
      </c>
      <c r="K1275" s="27" t="s">
        <v>8449</v>
      </c>
      <c r="L1275" s="27" t="s">
        <v>8447</v>
      </c>
      <c r="M1275" s="27" t="s">
        <v>8448</v>
      </c>
      <c r="N1275" s="27" t="s">
        <v>497</v>
      </c>
      <c r="O1275" s="27" t="s">
        <v>497</v>
      </c>
      <c r="P1275" s="27" t="s">
        <v>497</v>
      </c>
      <c r="Q1275" s="41" t="s">
        <v>497</v>
      </c>
      <c r="R1275" s="27" t="s">
        <v>497</v>
      </c>
      <c r="S1275" s="27" t="s">
        <v>12161</v>
      </c>
      <c r="T1275" s="41" t="s">
        <v>15449</v>
      </c>
      <c r="U1275" s="41" t="s">
        <v>497</v>
      </c>
      <c r="V1275" s="3" t="s">
        <v>497</v>
      </c>
    </row>
    <row r="1276" spans="1:22" ht="18" customHeight="1">
      <c r="A1276" s="27">
        <v>4564</v>
      </c>
      <c r="B1276" s="27">
        <v>4564</v>
      </c>
      <c r="C1276" s="3">
        <v>41176</v>
      </c>
      <c r="D1276" s="3">
        <v>41221</v>
      </c>
      <c r="E1276" s="27" t="s">
        <v>1431</v>
      </c>
      <c r="F1276" s="27" t="s">
        <v>1432</v>
      </c>
      <c r="G1276" s="27" t="s">
        <v>8450</v>
      </c>
      <c r="H1276" s="27" t="s">
        <v>12399</v>
      </c>
      <c r="I1276" s="3">
        <v>41197</v>
      </c>
      <c r="J1276" s="27" t="s">
        <v>8451</v>
      </c>
      <c r="K1276" s="27" t="s">
        <v>8452</v>
      </c>
      <c r="L1276" s="27" t="s">
        <v>8453</v>
      </c>
      <c r="M1276" s="27" t="s">
        <v>8454</v>
      </c>
      <c r="N1276" s="27" t="s">
        <v>12505</v>
      </c>
      <c r="O1276" s="27" t="s">
        <v>9992</v>
      </c>
      <c r="P1276" s="3">
        <v>41248</v>
      </c>
      <c r="Q1276" s="41" t="s">
        <v>497</v>
      </c>
      <c r="R1276" s="27" t="s">
        <v>12400</v>
      </c>
      <c r="S1276" s="27" t="s">
        <v>12162</v>
      </c>
      <c r="T1276" s="41" t="s">
        <v>15449</v>
      </c>
      <c r="U1276" t="s">
        <v>15541</v>
      </c>
      <c r="V1276" s="3" t="s">
        <v>497</v>
      </c>
    </row>
    <row r="1277" spans="1:22" ht="18" customHeight="1">
      <c r="A1277" s="27">
        <v>4565</v>
      </c>
      <c r="B1277" s="27">
        <v>4565</v>
      </c>
      <c r="C1277" s="3">
        <v>41176</v>
      </c>
      <c r="D1277" s="3">
        <v>41221</v>
      </c>
      <c r="E1277" s="27" t="s">
        <v>1431</v>
      </c>
      <c r="F1277" s="27" t="s">
        <v>1432</v>
      </c>
      <c r="G1277" s="27" t="s">
        <v>8450</v>
      </c>
      <c r="H1277" s="27" t="s">
        <v>12163</v>
      </c>
      <c r="I1277" s="3">
        <v>41197</v>
      </c>
      <c r="J1277" s="27" t="s">
        <v>8451</v>
      </c>
      <c r="K1277" s="27" t="s">
        <v>15856</v>
      </c>
      <c r="L1277" s="27" t="s">
        <v>8453</v>
      </c>
      <c r="M1277" s="27" t="s">
        <v>8455</v>
      </c>
      <c r="N1277" s="27" t="s">
        <v>12506</v>
      </c>
      <c r="O1277" s="27" t="s">
        <v>11969</v>
      </c>
      <c r="P1277" s="3">
        <v>41249</v>
      </c>
      <c r="Q1277" s="41" t="s">
        <v>497</v>
      </c>
      <c r="R1277" s="27" t="s">
        <v>12164</v>
      </c>
      <c r="S1277" s="27" t="s">
        <v>12165</v>
      </c>
      <c r="T1277" s="41" t="s">
        <v>15449</v>
      </c>
      <c r="U1277" t="s">
        <v>15653</v>
      </c>
      <c r="V1277" s="3" t="s">
        <v>497</v>
      </c>
    </row>
    <row r="1278" spans="1:22" ht="18" customHeight="1">
      <c r="A1278" s="27">
        <v>4566</v>
      </c>
      <c r="B1278" s="27">
        <v>4566</v>
      </c>
      <c r="C1278" s="3">
        <v>41176</v>
      </c>
      <c r="D1278" s="3">
        <v>41221</v>
      </c>
      <c r="E1278" s="27" t="s">
        <v>1431</v>
      </c>
      <c r="F1278" s="27" t="s">
        <v>1432</v>
      </c>
      <c r="G1278" s="27" t="s">
        <v>8450</v>
      </c>
      <c r="H1278" s="27" t="s">
        <v>12401</v>
      </c>
      <c r="I1278" s="3">
        <v>41197</v>
      </c>
      <c r="J1278" s="27" t="s">
        <v>8456</v>
      </c>
      <c r="K1278" s="27" t="s">
        <v>15857</v>
      </c>
      <c r="L1278" s="27" t="s">
        <v>8453</v>
      </c>
      <c r="M1278" s="27" t="s">
        <v>8454</v>
      </c>
      <c r="N1278" s="27" t="s">
        <v>12507</v>
      </c>
      <c r="O1278" s="27" t="s">
        <v>12508</v>
      </c>
      <c r="P1278" s="3">
        <v>41249</v>
      </c>
      <c r="Q1278" s="41" t="s">
        <v>497</v>
      </c>
      <c r="R1278" s="27" t="s">
        <v>12402</v>
      </c>
      <c r="S1278" s="27" t="s">
        <v>12166</v>
      </c>
      <c r="T1278" s="41" t="s">
        <v>15449</v>
      </c>
      <c r="U1278" t="s">
        <v>15584</v>
      </c>
      <c r="V1278" s="3" t="s">
        <v>497</v>
      </c>
    </row>
    <row r="1279" spans="1:22" ht="18" customHeight="1">
      <c r="A1279" s="27">
        <v>4567</v>
      </c>
      <c r="B1279" s="27">
        <v>4567</v>
      </c>
      <c r="C1279" s="3">
        <v>41176</v>
      </c>
      <c r="D1279" s="3">
        <v>41221</v>
      </c>
      <c r="E1279" s="27" t="s">
        <v>1431</v>
      </c>
      <c r="F1279" s="27" t="s">
        <v>1432</v>
      </c>
      <c r="G1279" s="27" t="s">
        <v>8457</v>
      </c>
      <c r="H1279" s="27" t="s">
        <v>9407</v>
      </c>
      <c r="I1279" s="3">
        <v>41197</v>
      </c>
      <c r="J1279" s="27" t="s">
        <v>8458</v>
      </c>
      <c r="K1279" s="27" t="s">
        <v>15858</v>
      </c>
      <c r="L1279" s="27" t="s">
        <v>8459</v>
      </c>
      <c r="M1279" s="27" t="s">
        <v>8460</v>
      </c>
      <c r="N1279" s="27" t="s">
        <v>9408</v>
      </c>
      <c r="O1279" s="27" t="s">
        <v>6750</v>
      </c>
      <c r="P1279" s="3">
        <v>41207</v>
      </c>
      <c r="Q1279" s="41" t="s">
        <v>497</v>
      </c>
      <c r="R1279" s="27" t="s">
        <v>12167</v>
      </c>
      <c r="S1279" s="27" t="s">
        <v>12168</v>
      </c>
      <c r="T1279" s="41" t="s">
        <v>4394</v>
      </c>
      <c r="U1279" s="27" t="s">
        <v>497</v>
      </c>
      <c r="V1279" s="3" t="s">
        <v>497</v>
      </c>
    </row>
    <row r="1280" spans="1:22" ht="18" customHeight="1">
      <c r="A1280" s="27">
        <v>4568</v>
      </c>
      <c r="B1280" s="27">
        <v>4568</v>
      </c>
      <c r="C1280" s="3">
        <v>41176</v>
      </c>
      <c r="D1280" s="3">
        <v>41221</v>
      </c>
      <c r="E1280" s="27" t="s">
        <v>1431</v>
      </c>
      <c r="F1280" s="27" t="s">
        <v>1432</v>
      </c>
      <c r="G1280" s="27" t="s">
        <v>8457</v>
      </c>
      <c r="H1280" s="27" t="s">
        <v>9147</v>
      </c>
      <c r="I1280" s="3">
        <v>41197</v>
      </c>
      <c r="J1280" s="27" t="s">
        <v>8461</v>
      </c>
      <c r="K1280" s="27" t="s">
        <v>8462</v>
      </c>
      <c r="L1280" s="27" t="s">
        <v>8459</v>
      </c>
      <c r="M1280" s="27" t="s">
        <v>8463</v>
      </c>
      <c r="N1280" s="27" t="s">
        <v>9148</v>
      </c>
      <c r="O1280" s="27" t="s">
        <v>6688</v>
      </c>
      <c r="P1280" s="3">
        <v>41206</v>
      </c>
      <c r="Q1280" s="41" t="s">
        <v>497</v>
      </c>
      <c r="R1280" s="27" t="s">
        <v>12169</v>
      </c>
      <c r="S1280" s="27" t="s">
        <v>12170</v>
      </c>
      <c r="T1280" s="41" t="s">
        <v>4394</v>
      </c>
      <c r="U1280" t="s">
        <v>15674</v>
      </c>
      <c r="V1280" s="3" t="s">
        <v>497</v>
      </c>
    </row>
    <row r="1281" spans="1:22" ht="18" customHeight="1">
      <c r="A1281" s="27">
        <v>4569</v>
      </c>
      <c r="B1281" s="27">
        <v>4569</v>
      </c>
      <c r="C1281" s="3">
        <v>41176</v>
      </c>
      <c r="D1281" s="3">
        <v>41221</v>
      </c>
      <c r="E1281" s="27" t="s">
        <v>1431</v>
      </c>
      <c r="F1281" s="27" t="s">
        <v>1432</v>
      </c>
      <c r="G1281" s="27" t="s">
        <v>8457</v>
      </c>
      <c r="H1281" s="27" t="s">
        <v>9127</v>
      </c>
      <c r="I1281" s="3">
        <v>41197</v>
      </c>
      <c r="J1281" s="27" t="s">
        <v>8464</v>
      </c>
      <c r="K1281" s="27" t="s">
        <v>8465</v>
      </c>
      <c r="L1281" s="27" t="s">
        <v>8459</v>
      </c>
      <c r="M1281" s="27" t="s">
        <v>8466</v>
      </c>
      <c r="N1281" s="27" t="s">
        <v>9128</v>
      </c>
      <c r="O1281" s="27" t="s">
        <v>5739</v>
      </c>
      <c r="P1281" s="3">
        <v>41206</v>
      </c>
      <c r="Q1281" s="41" t="s">
        <v>497</v>
      </c>
      <c r="R1281" s="27" t="s">
        <v>12171</v>
      </c>
      <c r="S1281" s="27" t="s">
        <v>12172</v>
      </c>
      <c r="T1281" s="41" t="s">
        <v>4394</v>
      </c>
      <c r="U1281" t="s">
        <v>15674</v>
      </c>
      <c r="V1281" s="3" t="s">
        <v>497</v>
      </c>
    </row>
    <row r="1282" spans="1:22" ht="18" customHeight="1">
      <c r="A1282" s="27">
        <v>4570</v>
      </c>
      <c r="B1282" s="27">
        <v>4570</v>
      </c>
      <c r="C1282" s="3">
        <v>41176</v>
      </c>
      <c r="D1282" s="3">
        <v>41221</v>
      </c>
      <c r="E1282" s="27" t="s">
        <v>1431</v>
      </c>
      <c r="F1282" s="27" t="s">
        <v>1432</v>
      </c>
      <c r="G1282" s="27" t="s">
        <v>8457</v>
      </c>
      <c r="H1282" s="27" t="s">
        <v>9409</v>
      </c>
      <c r="I1282" s="3">
        <v>41197</v>
      </c>
      <c r="J1282" s="27" t="s">
        <v>8467</v>
      </c>
      <c r="K1282" s="27" t="s">
        <v>8468</v>
      </c>
      <c r="L1282" s="27" t="s">
        <v>8459</v>
      </c>
      <c r="M1282" s="27" t="s">
        <v>8469</v>
      </c>
      <c r="N1282" s="27" t="s">
        <v>9410</v>
      </c>
      <c r="O1282" s="27" t="s">
        <v>6750</v>
      </c>
      <c r="P1282" s="3">
        <v>41207</v>
      </c>
      <c r="Q1282" s="41" t="s">
        <v>497</v>
      </c>
      <c r="R1282" s="27" t="s">
        <v>12173</v>
      </c>
      <c r="S1282" s="27" t="s">
        <v>12174</v>
      </c>
      <c r="T1282" s="41" t="s">
        <v>4394</v>
      </c>
      <c r="U1282" t="s">
        <v>15568</v>
      </c>
      <c r="V1282" s="3" t="s">
        <v>497</v>
      </c>
    </row>
    <row r="1283" spans="1:22" ht="18" customHeight="1">
      <c r="A1283" s="27">
        <v>4571</v>
      </c>
      <c r="B1283" s="27">
        <v>4571</v>
      </c>
      <c r="C1283" s="3">
        <v>41176</v>
      </c>
      <c r="D1283" s="3">
        <v>41221</v>
      </c>
      <c r="E1283" s="27" t="s">
        <v>1431</v>
      </c>
      <c r="F1283" s="27" t="s">
        <v>1432</v>
      </c>
      <c r="G1283" s="27" t="s">
        <v>8457</v>
      </c>
      <c r="H1283" s="27" t="s">
        <v>9129</v>
      </c>
      <c r="I1283" s="3">
        <v>41197</v>
      </c>
      <c r="J1283" s="27" t="s">
        <v>8470</v>
      </c>
      <c r="K1283" s="27" t="s">
        <v>15859</v>
      </c>
      <c r="L1283" s="27" t="s">
        <v>8459</v>
      </c>
      <c r="M1283" s="27" t="s">
        <v>8471</v>
      </c>
      <c r="N1283" s="27" t="s">
        <v>9130</v>
      </c>
      <c r="O1283" s="27" t="s">
        <v>5739</v>
      </c>
      <c r="P1283" s="3">
        <v>41205</v>
      </c>
      <c r="Q1283" s="41" t="s">
        <v>497</v>
      </c>
      <c r="R1283" s="27" t="s">
        <v>12175</v>
      </c>
      <c r="S1283" s="27" t="s">
        <v>12176</v>
      </c>
      <c r="T1283" s="41" t="s">
        <v>4394</v>
      </c>
      <c r="U1283" s="27" t="s">
        <v>497</v>
      </c>
      <c r="V1283" s="3" t="s">
        <v>497</v>
      </c>
    </row>
    <row r="1284" spans="1:22" ht="18" customHeight="1">
      <c r="A1284" s="27">
        <v>5154</v>
      </c>
      <c r="B1284" s="27">
        <v>5154</v>
      </c>
      <c r="C1284" s="3">
        <v>41177</v>
      </c>
      <c r="D1284" s="3">
        <v>41222</v>
      </c>
      <c r="E1284" s="27" t="s">
        <v>1440</v>
      </c>
      <c r="F1284" s="27" t="s">
        <v>1667</v>
      </c>
      <c r="G1284" s="27" t="s">
        <v>8489</v>
      </c>
      <c r="H1284" s="27" t="s">
        <v>497</v>
      </c>
      <c r="I1284" s="27" t="s">
        <v>497</v>
      </c>
      <c r="J1284" s="27" t="s">
        <v>8490</v>
      </c>
      <c r="K1284" s="27" t="s">
        <v>8491</v>
      </c>
      <c r="L1284" s="27" t="s">
        <v>8492</v>
      </c>
      <c r="M1284" s="27" t="s">
        <v>8493</v>
      </c>
      <c r="N1284" s="27" t="s">
        <v>497</v>
      </c>
      <c r="O1284" s="27" t="s">
        <v>497</v>
      </c>
      <c r="P1284" s="27" t="s">
        <v>497</v>
      </c>
      <c r="Q1284" s="27" t="s">
        <v>9855</v>
      </c>
      <c r="R1284" s="27" t="s">
        <v>497</v>
      </c>
      <c r="S1284" s="27" t="s">
        <v>12177</v>
      </c>
      <c r="T1284" t="s">
        <v>15449</v>
      </c>
      <c r="U1284" s="41" t="s">
        <v>497</v>
      </c>
      <c r="V1284" s="3" t="s">
        <v>497</v>
      </c>
    </row>
    <row r="1285" spans="1:22" ht="18" customHeight="1">
      <c r="A1285" s="27">
        <v>5155</v>
      </c>
      <c r="B1285" s="27">
        <v>5155</v>
      </c>
      <c r="C1285" s="3">
        <v>41177</v>
      </c>
      <c r="D1285" s="3">
        <v>41222</v>
      </c>
      <c r="E1285" s="27" t="s">
        <v>1431</v>
      </c>
      <c r="F1285" s="27" t="s">
        <v>1667</v>
      </c>
      <c r="G1285" s="27" t="s">
        <v>8489</v>
      </c>
      <c r="H1285" s="27" t="s">
        <v>9149</v>
      </c>
      <c r="I1285" s="3">
        <v>41206</v>
      </c>
      <c r="J1285" s="27" t="s">
        <v>8494</v>
      </c>
      <c r="K1285" s="27" t="s">
        <v>8495</v>
      </c>
      <c r="L1285" s="27" t="s">
        <v>8492</v>
      </c>
      <c r="M1285" s="27" t="s">
        <v>8496</v>
      </c>
      <c r="N1285" s="27" t="s">
        <v>9411</v>
      </c>
      <c r="O1285" s="27" t="s">
        <v>4096</v>
      </c>
      <c r="P1285" s="3">
        <v>41208</v>
      </c>
      <c r="Q1285" s="41" t="s">
        <v>497</v>
      </c>
      <c r="R1285" s="27" t="s">
        <v>12178</v>
      </c>
      <c r="S1285" s="27" t="s">
        <v>12179</v>
      </c>
      <c r="T1285" s="41" t="s">
        <v>4394</v>
      </c>
      <c r="U1285" t="s">
        <v>15458</v>
      </c>
      <c r="V1285" s="3" t="s">
        <v>497</v>
      </c>
    </row>
    <row r="1286" spans="1:22" ht="18" customHeight="1">
      <c r="A1286" s="27">
        <v>5156</v>
      </c>
      <c r="B1286" s="27">
        <v>5156</v>
      </c>
      <c r="C1286" s="3">
        <v>41177</v>
      </c>
      <c r="D1286" s="3">
        <v>41222</v>
      </c>
      <c r="E1286" s="27" t="s">
        <v>1431</v>
      </c>
      <c r="F1286" s="27" t="s">
        <v>1667</v>
      </c>
      <c r="G1286" s="27" t="s">
        <v>8489</v>
      </c>
      <c r="H1286" s="27" t="s">
        <v>9412</v>
      </c>
      <c r="I1286" s="3">
        <v>41207</v>
      </c>
      <c r="J1286" s="27" t="s">
        <v>8497</v>
      </c>
      <c r="K1286" s="27" t="s">
        <v>8498</v>
      </c>
      <c r="L1286" s="27" t="s">
        <v>8492</v>
      </c>
      <c r="M1286" s="27" t="s">
        <v>8499</v>
      </c>
      <c r="N1286" s="27" t="s">
        <v>9413</v>
      </c>
      <c r="O1286" s="27" t="s">
        <v>4096</v>
      </c>
      <c r="P1286" s="3">
        <v>41208</v>
      </c>
      <c r="Q1286" s="41" t="s">
        <v>497</v>
      </c>
      <c r="R1286" s="27" t="s">
        <v>12180</v>
      </c>
      <c r="S1286" s="27" t="s">
        <v>12181</v>
      </c>
      <c r="T1286" s="41" t="s">
        <v>4394</v>
      </c>
      <c r="U1286" t="s">
        <v>15458</v>
      </c>
      <c r="V1286" s="3" t="s">
        <v>497</v>
      </c>
    </row>
    <row r="1287" spans="1:22" ht="18" customHeight="1">
      <c r="A1287" s="27">
        <v>4590</v>
      </c>
      <c r="B1287" s="27">
        <v>4590</v>
      </c>
      <c r="C1287" s="3">
        <v>41184</v>
      </c>
      <c r="D1287" s="3">
        <v>41229</v>
      </c>
      <c r="E1287" s="27" t="s">
        <v>1431</v>
      </c>
      <c r="F1287" s="27" t="s">
        <v>1432</v>
      </c>
      <c r="G1287" s="27" t="s">
        <v>6864</v>
      </c>
      <c r="H1287" s="27" t="s">
        <v>12683</v>
      </c>
      <c r="I1287" s="3">
        <v>41213</v>
      </c>
      <c r="J1287" s="27" t="s">
        <v>8672</v>
      </c>
      <c r="K1287" s="27" t="s">
        <v>8673</v>
      </c>
      <c r="L1287" s="27" t="s">
        <v>6867</v>
      </c>
      <c r="M1287" s="27" t="s">
        <v>8674</v>
      </c>
      <c r="N1287" s="27" t="s">
        <v>13340</v>
      </c>
      <c r="O1287" s="27" t="s">
        <v>683</v>
      </c>
      <c r="P1287" s="3">
        <v>41261</v>
      </c>
      <c r="Q1287" s="41" t="s">
        <v>497</v>
      </c>
      <c r="R1287" s="27" t="s">
        <v>12684</v>
      </c>
      <c r="S1287" s="27" t="s">
        <v>12182</v>
      </c>
      <c r="T1287" s="41" t="s">
        <v>15449</v>
      </c>
      <c r="U1287" t="s">
        <v>15559</v>
      </c>
      <c r="V1287" s="3" t="s">
        <v>497</v>
      </c>
    </row>
    <row r="1288" spans="1:22" ht="18" customHeight="1">
      <c r="A1288" s="27">
        <v>4589</v>
      </c>
      <c r="B1288" s="27">
        <v>4589</v>
      </c>
      <c r="C1288" s="3">
        <v>41184</v>
      </c>
      <c r="D1288" s="3">
        <v>41229</v>
      </c>
      <c r="E1288" s="27" t="s">
        <v>1431</v>
      </c>
      <c r="F1288" s="27" t="s">
        <v>1432</v>
      </c>
      <c r="G1288" s="27" t="s">
        <v>8613</v>
      </c>
      <c r="H1288" s="27" t="s">
        <v>13771</v>
      </c>
      <c r="I1288" s="3">
        <v>41213</v>
      </c>
      <c r="J1288" s="27" t="s">
        <v>8675</v>
      </c>
      <c r="K1288" s="27" t="s">
        <v>8676</v>
      </c>
      <c r="L1288" s="27" t="s">
        <v>8677</v>
      </c>
      <c r="M1288" s="27" t="s">
        <v>8678</v>
      </c>
      <c r="N1288" s="27" t="s">
        <v>13772</v>
      </c>
      <c r="O1288" s="27" t="s">
        <v>4223</v>
      </c>
      <c r="P1288" s="3">
        <v>41263</v>
      </c>
      <c r="Q1288" s="41" t="s">
        <v>497</v>
      </c>
      <c r="R1288" s="27" t="s">
        <v>13773</v>
      </c>
      <c r="S1288" s="27" t="s">
        <v>12183</v>
      </c>
      <c r="T1288" s="41" t="s">
        <v>15449</v>
      </c>
      <c r="U1288" s="41" t="s">
        <v>15541</v>
      </c>
      <c r="V1288" s="3" t="s">
        <v>497</v>
      </c>
    </row>
    <row r="1289" spans="1:22" ht="18" customHeight="1">
      <c r="A1289" s="27">
        <v>4588</v>
      </c>
      <c r="B1289" s="27">
        <v>4588</v>
      </c>
      <c r="C1289" s="3">
        <v>41184</v>
      </c>
      <c r="D1289" s="3">
        <v>41230</v>
      </c>
      <c r="E1289" s="27" t="s">
        <v>1431</v>
      </c>
      <c r="F1289" s="27" t="s">
        <v>1432</v>
      </c>
      <c r="G1289" s="27" t="s">
        <v>8450</v>
      </c>
      <c r="H1289" s="27" t="s">
        <v>12403</v>
      </c>
      <c r="I1289" s="3">
        <v>41236</v>
      </c>
      <c r="J1289" s="27" t="s">
        <v>8679</v>
      </c>
      <c r="K1289" s="27" t="s">
        <v>8680</v>
      </c>
      <c r="L1289" s="27" t="s">
        <v>8453</v>
      </c>
      <c r="M1289" s="27" t="s">
        <v>9414</v>
      </c>
      <c r="N1289" s="27" t="s">
        <v>12509</v>
      </c>
      <c r="O1289" s="27" t="s">
        <v>11969</v>
      </c>
      <c r="P1289" s="3">
        <v>41248</v>
      </c>
      <c r="Q1289" s="41" t="s">
        <v>9415</v>
      </c>
      <c r="R1289" s="27" t="s">
        <v>12404</v>
      </c>
      <c r="S1289" s="27" t="s">
        <v>12184</v>
      </c>
      <c r="T1289" t="s">
        <v>15449</v>
      </c>
      <c r="U1289" t="s">
        <v>15633</v>
      </c>
      <c r="V1289" s="3" t="s">
        <v>497</v>
      </c>
    </row>
    <row r="1290" spans="1:22" ht="18" customHeight="1">
      <c r="A1290" s="27">
        <v>4587</v>
      </c>
      <c r="B1290" s="27">
        <v>4587</v>
      </c>
      <c r="C1290" s="3">
        <v>41184</v>
      </c>
      <c r="D1290" s="3">
        <v>41229</v>
      </c>
      <c r="E1290" s="27" t="s">
        <v>1431</v>
      </c>
      <c r="F1290" s="27" t="s">
        <v>12377</v>
      </c>
      <c r="G1290" s="27" t="s">
        <v>8614</v>
      </c>
      <c r="H1290" s="27" t="s">
        <v>13199</v>
      </c>
      <c r="I1290" s="3">
        <v>41204</v>
      </c>
      <c r="J1290" s="27" t="s">
        <v>8681</v>
      </c>
      <c r="K1290" s="27" t="s">
        <v>8682</v>
      </c>
      <c r="L1290" s="27" t="s">
        <v>8683</v>
      </c>
      <c r="M1290" s="27" t="s">
        <v>8684</v>
      </c>
      <c r="N1290" s="27" t="s">
        <v>14708</v>
      </c>
      <c r="O1290" s="27" t="s">
        <v>497</v>
      </c>
      <c r="P1290" s="3">
        <v>41256</v>
      </c>
      <c r="Q1290" s="41" t="s">
        <v>497</v>
      </c>
      <c r="R1290" s="27" t="s">
        <v>13201</v>
      </c>
      <c r="S1290" s="27" t="s">
        <v>12185</v>
      </c>
      <c r="T1290" s="41" t="s">
        <v>4394</v>
      </c>
      <c r="U1290" s="41" t="s">
        <v>15642</v>
      </c>
      <c r="V1290" s="3" t="s">
        <v>497</v>
      </c>
    </row>
    <row r="1291" spans="1:22" ht="18" customHeight="1">
      <c r="A1291" s="27">
        <v>4586</v>
      </c>
      <c r="B1291" s="27">
        <v>4586</v>
      </c>
      <c r="C1291" s="3">
        <v>41184</v>
      </c>
      <c r="D1291" s="3">
        <v>41229</v>
      </c>
      <c r="E1291" s="27" t="s">
        <v>1431</v>
      </c>
      <c r="F1291" s="27" t="s">
        <v>1432</v>
      </c>
      <c r="G1291" s="27" t="s">
        <v>8615</v>
      </c>
      <c r="H1291" s="27" t="s">
        <v>14025</v>
      </c>
      <c r="I1291" s="3">
        <v>41197</v>
      </c>
      <c r="J1291" s="27" t="s">
        <v>8685</v>
      </c>
      <c r="K1291" s="27" t="s">
        <v>13774</v>
      </c>
      <c r="L1291" s="27" t="s">
        <v>8686</v>
      </c>
      <c r="M1291" s="27" t="s">
        <v>8687</v>
      </c>
      <c r="N1291" s="27" t="s">
        <v>14062</v>
      </c>
      <c r="O1291" s="27" t="s">
        <v>4223</v>
      </c>
      <c r="P1291" s="3">
        <v>41264</v>
      </c>
      <c r="Q1291" s="41" t="s">
        <v>497</v>
      </c>
      <c r="R1291" s="27" t="s">
        <v>14026</v>
      </c>
      <c r="S1291" s="27" t="s">
        <v>12186</v>
      </c>
      <c r="T1291" s="41" t="s">
        <v>15449</v>
      </c>
      <c r="U1291" s="41" t="s">
        <v>15468</v>
      </c>
      <c r="V1291" s="3" t="s">
        <v>497</v>
      </c>
    </row>
    <row r="1292" spans="1:22" ht="18" customHeight="1">
      <c r="A1292" s="27">
        <v>4585</v>
      </c>
      <c r="B1292" s="27">
        <v>4585</v>
      </c>
      <c r="C1292" s="3">
        <v>41184</v>
      </c>
      <c r="D1292" s="3">
        <v>41229</v>
      </c>
      <c r="E1292" s="27" t="s">
        <v>1440</v>
      </c>
      <c r="F1292" s="27" t="s">
        <v>1432</v>
      </c>
      <c r="G1292" s="27" t="s">
        <v>8616</v>
      </c>
      <c r="H1292" s="27" t="s">
        <v>497</v>
      </c>
      <c r="I1292" s="3">
        <v>41213</v>
      </c>
      <c r="J1292" s="27" t="s">
        <v>8688</v>
      </c>
      <c r="K1292" s="27" t="s">
        <v>8689</v>
      </c>
      <c r="L1292" s="27" t="s">
        <v>8690</v>
      </c>
      <c r="M1292" s="27" t="s">
        <v>8691</v>
      </c>
      <c r="N1292" s="27" t="s">
        <v>497</v>
      </c>
      <c r="O1292" s="27" t="s">
        <v>497</v>
      </c>
      <c r="P1292" s="27" t="s">
        <v>497</v>
      </c>
      <c r="Q1292" s="41" t="s">
        <v>14210</v>
      </c>
      <c r="R1292" s="27" t="s">
        <v>497</v>
      </c>
      <c r="S1292" s="27" t="s">
        <v>12187</v>
      </c>
      <c r="T1292" s="41" t="s">
        <v>15449</v>
      </c>
      <c r="U1292" s="41" t="s">
        <v>497</v>
      </c>
      <c r="V1292" s="3" t="s">
        <v>497</v>
      </c>
    </row>
    <row r="1293" spans="1:22" ht="18" customHeight="1">
      <c r="A1293" s="27">
        <v>4584</v>
      </c>
      <c r="B1293" s="27">
        <v>4584</v>
      </c>
      <c r="C1293" s="3">
        <v>41184</v>
      </c>
      <c r="D1293" s="3">
        <v>41231</v>
      </c>
      <c r="E1293" s="27" t="s">
        <v>1431</v>
      </c>
      <c r="F1293" s="27" t="s">
        <v>1432</v>
      </c>
      <c r="G1293" s="27" t="s">
        <v>8617</v>
      </c>
      <c r="H1293" s="27" t="s">
        <v>14063</v>
      </c>
      <c r="I1293" s="3">
        <v>41213</v>
      </c>
      <c r="J1293" s="27" t="s">
        <v>8692</v>
      </c>
      <c r="K1293" s="27" t="s">
        <v>9093</v>
      </c>
      <c r="L1293" s="27" t="s">
        <v>8693</v>
      </c>
      <c r="M1293" s="27" t="s">
        <v>9094</v>
      </c>
      <c r="N1293" s="27" t="s">
        <v>14064</v>
      </c>
      <c r="O1293" s="27" t="s">
        <v>1981</v>
      </c>
      <c r="P1293" s="3">
        <v>41270</v>
      </c>
      <c r="Q1293" s="41" t="s">
        <v>9095</v>
      </c>
      <c r="R1293" s="27" t="s">
        <v>13344</v>
      </c>
      <c r="S1293" s="27" t="s">
        <v>12188</v>
      </c>
      <c r="T1293" t="s">
        <v>15449</v>
      </c>
      <c r="U1293" s="41" t="s">
        <v>15584</v>
      </c>
      <c r="V1293" s="3" t="s">
        <v>497</v>
      </c>
    </row>
    <row r="1294" spans="1:22" ht="18" customHeight="1">
      <c r="A1294" s="27">
        <v>4583</v>
      </c>
      <c r="B1294" s="27">
        <v>4583</v>
      </c>
      <c r="C1294" s="3">
        <v>41184</v>
      </c>
      <c r="D1294" s="3">
        <v>41229</v>
      </c>
      <c r="E1294" s="27" t="s">
        <v>1495</v>
      </c>
      <c r="F1294" s="27" t="s">
        <v>1432</v>
      </c>
      <c r="G1294" s="27" t="s">
        <v>8618</v>
      </c>
      <c r="H1294" s="27" t="s">
        <v>13341</v>
      </c>
      <c r="I1294" s="3">
        <v>41213</v>
      </c>
      <c r="J1294" s="27" t="s">
        <v>8694</v>
      </c>
      <c r="K1294" s="27" t="s">
        <v>13342</v>
      </c>
      <c r="L1294" s="27" t="s">
        <v>8695</v>
      </c>
      <c r="M1294" s="27" t="s">
        <v>8696</v>
      </c>
      <c r="N1294" s="27" t="s">
        <v>497</v>
      </c>
      <c r="O1294" s="27" t="s">
        <v>497</v>
      </c>
      <c r="P1294" s="27" t="s">
        <v>497</v>
      </c>
      <c r="Q1294" s="41" t="s">
        <v>13343</v>
      </c>
      <c r="R1294" s="27" t="s">
        <v>13344</v>
      </c>
      <c r="S1294" s="27" t="s">
        <v>12189</v>
      </c>
      <c r="T1294" s="41" t="s">
        <v>15449</v>
      </c>
      <c r="U1294" s="41" t="s">
        <v>497</v>
      </c>
      <c r="V1294" s="3" t="s">
        <v>497</v>
      </c>
    </row>
    <row r="1295" spans="1:22" ht="18" customHeight="1">
      <c r="A1295" s="27">
        <v>4582</v>
      </c>
      <c r="B1295" s="27">
        <v>4582</v>
      </c>
      <c r="C1295" s="3">
        <v>41184</v>
      </c>
      <c r="D1295" s="3">
        <v>41229</v>
      </c>
      <c r="E1295" s="27" t="s">
        <v>1431</v>
      </c>
      <c r="F1295" s="27" t="s">
        <v>1432</v>
      </c>
      <c r="G1295" s="27" t="s">
        <v>8619</v>
      </c>
      <c r="H1295" s="27" t="s">
        <v>12190</v>
      </c>
      <c r="I1295" s="3">
        <v>41213</v>
      </c>
      <c r="J1295" s="27" t="s">
        <v>8697</v>
      </c>
      <c r="K1295" s="27" t="s">
        <v>8698</v>
      </c>
      <c r="L1295" s="27" t="s">
        <v>8699</v>
      </c>
      <c r="M1295" s="27" t="s">
        <v>8700</v>
      </c>
      <c r="N1295" s="27" t="s">
        <v>12191</v>
      </c>
      <c r="O1295" s="27" t="s">
        <v>10010</v>
      </c>
      <c r="P1295" s="3">
        <v>41242</v>
      </c>
      <c r="Q1295" s="41" t="s">
        <v>497</v>
      </c>
      <c r="R1295" s="27" t="s">
        <v>12192</v>
      </c>
      <c r="S1295" s="27" t="s">
        <v>12193</v>
      </c>
      <c r="T1295" s="41" t="s">
        <v>15449</v>
      </c>
      <c r="U1295" t="s">
        <v>15584</v>
      </c>
      <c r="V1295" s="3" t="s">
        <v>497</v>
      </c>
    </row>
    <row r="1296" spans="1:22" ht="18" customHeight="1">
      <c r="A1296" s="27">
        <v>4581</v>
      </c>
      <c r="B1296" s="27">
        <v>4581</v>
      </c>
      <c r="C1296" s="3">
        <v>41184</v>
      </c>
      <c r="D1296" s="3">
        <v>41229</v>
      </c>
      <c r="E1296" s="27" t="s">
        <v>1431</v>
      </c>
      <c r="F1296" s="27" t="s">
        <v>1432</v>
      </c>
      <c r="G1296" s="27" t="s">
        <v>3923</v>
      </c>
      <c r="H1296" s="27" t="s">
        <v>14065</v>
      </c>
      <c r="I1296" s="3">
        <v>41197</v>
      </c>
      <c r="J1296" s="27" t="s">
        <v>8701</v>
      </c>
      <c r="K1296" s="27" t="s">
        <v>8702</v>
      </c>
      <c r="L1296" s="27" t="s">
        <v>5392</v>
      </c>
      <c r="M1296" s="27" t="s">
        <v>8703</v>
      </c>
      <c r="N1296" s="27" t="s">
        <v>14066</v>
      </c>
      <c r="O1296" s="27" t="s">
        <v>7673</v>
      </c>
      <c r="P1296" s="3">
        <v>41264</v>
      </c>
      <c r="Q1296" s="41" t="s">
        <v>497</v>
      </c>
      <c r="R1296" s="27" t="s">
        <v>14067</v>
      </c>
      <c r="S1296" s="27" t="s">
        <v>12194</v>
      </c>
      <c r="T1296" s="41" t="s">
        <v>15449</v>
      </c>
      <c r="U1296" s="41" t="s">
        <v>15559</v>
      </c>
      <c r="V1296" s="3" t="s">
        <v>497</v>
      </c>
    </row>
    <row r="1297" spans="1:22" ht="18" customHeight="1">
      <c r="A1297" s="27">
        <v>4580</v>
      </c>
      <c r="B1297" s="27">
        <v>4580</v>
      </c>
      <c r="C1297" s="3">
        <v>41184</v>
      </c>
      <c r="D1297" s="3">
        <v>41229</v>
      </c>
      <c r="E1297" s="27" t="s">
        <v>1440</v>
      </c>
      <c r="F1297" s="27" t="s">
        <v>1432</v>
      </c>
      <c r="G1297" s="27" t="s">
        <v>128</v>
      </c>
      <c r="H1297" s="27" t="s">
        <v>497</v>
      </c>
      <c r="I1297" s="27" t="s">
        <v>497</v>
      </c>
      <c r="J1297" s="27" t="s">
        <v>8704</v>
      </c>
      <c r="K1297" s="27" t="s">
        <v>8705</v>
      </c>
      <c r="L1297" s="27" t="s">
        <v>8706</v>
      </c>
      <c r="M1297" s="27" t="s">
        <v>8707</v>
      </c>
      <c r="N1297" s="27" t="s">
        <v>497</v>
      </c>
      <c r="O1297" s="27" t="s">
        <v>497</v>
      </c>
      <c r="P1297" s="27" t="s">
        <v>497</v>
      </c>
      <c r="Q1297" s="27" t="s">
        <v>8973</v>
      </c>
      <c r="R1297" s="27" t="s">
        <v>497</v>
      </c>
      <c r="S1297" s="27" t="s">
        <v>12195</v>
      </c>
      <c r="T1297" t="s">
        <v>15449</v>
      </c>
      <c r="U1297" s="41" t="s">
        <v>497</v>
      </c>
      <c r="V1297" s="3" t="s">
        <v>497</v>
      </c>
    </row>
    <row r="1298" spans="1:22" ht="18" customHeight="1">
      <c r="A1298" s="27">
        <v>4579</v>
      </c>
      <c r="B1298" s="27">
        <v>4579</v>
      </c>
      <c r="C1298" s="3">
        <v>41184</v>
      </c>
      <c r="D1298" s="3">
        <v>41229</v>
      </c>
      <c r="E1298" s="27" t="s">
        <v>1431</v>
      </c>
      <c r="F1298" s="27" t="s">
        <v>1432</v>
      </c>
      <c r="G1298" s="27" t="s">
        <v>128</v>
      </c>
      <c r="H1298" s="27" t="s">
        <v>12196</v>
      </c>
      <c r="I1298" s="3">
        <v>41211</v>
      </c>
      <c r="J1298" s="27" t="s">
        <v>8708</v>
      </c>
      <c r="K1298" s="27" t="s">
        <v>8709</v>
      </c>
      <c r="L1298" s="27" t="s">
        <v>8710</v>
      </c>
      <c r="M1298" s="27" t="s">
        <v>8711</v>
      </c>
      <c r="N1298" s="27" t="s">
        <v>12197</v>
      </c>
      <c r="O1298" s="27" t="s">
        <v>9641</v>
      </c>
      <c r="P1298" s="3">
        <v>41242</v>
      </c>
      <c r="Q1298" s="41" t="s">
        <v>497</v>
      </c>
      <c r="R1298" s="27" t="s">
        <v>12198</v>
      </c>
      <c r="S1298" s="27" t="s">
        <v>12199</v>
      </c>
      <c r="T1298" s="41" t="s">
        <v>15449</v>
      </c>
      <c r="U1298" t="s">
        <v>15741</v>
      </c>
      <c r="V1298" s="3" t="s">
        <v>497</v>
      </c>
    </row>
    <row r="1299" spans="1:22" ht="18" customHeight="1">
      <c r="A1299" s="27">
        <v>4578</v>
      </c>
      <c r="B1299" s="27">
        <v>4578</v>
      </c>
      <c r="C1299" s="3">
        <v>41184</v>
      </c>
      <c r="D1299" s="3">
        <v>41229</v>
      </c>
      <c r="E1299" s="27" t="s">
        <v>1431</v>
      </c>
      <c r="F1299" s="27" t="s">
        <v>1432</v>
      </c>
      <c r="G1299" s="27" t="s">
        <v>128</v>
      </c>
      <c r="H1299" s="27" t="s">
        <v>12200</v>
      </c>
      <c r="I1299" s="3">
        <v>41197</v>
      </c>
      <c r="J1299" s="27" t="s">
        <v>8712</v>
      </c>
      <c r="K1299" s="27" t="s">
        <v>8713</v>
      </c>
      <c r="L1299" s="27" t="s">
        <v>8706</v>
      </c>
      <c r="M1299" s="27" t="s">
        <v>8714</v>
      </c>
      <c r="N1299" s="27" t="s">
        <v>12201</v>
      </c>
      <c r="O1299" s="27" t="s">
        <v>9641</v>
      </c>
      <c r="P1299" s="3">
        <v>41242</v>
      </c>
      <c r="Q1299" s="41" t="s">
        <v>497</v>
      </c>
      <c r="R1299" s="27" t="s">
        <v>12202</v>
      </c>
      <c r="S1299" s="27" t="s">
        <v>12203</v>
      </c>
      <c r="T1299" s="41" t="s">
        <v>15449</v>
      </c>
      <c r="U1299" t="s">
        <v>15541</v>
      </c>
      <c r="V1299" s="3" t="s">
        <v>497</v>
      </c>
    </row>
    <row r="1300" spans="1:22" ht="18" customHeight="1">
      <c r="A1300" s="27">
        <v>4577</v>
      </c>
      <c r="B1300" s="27">
        <v>4577</v>
      </c>
      <c r="C1300" s="3">
        <v>41184</v>
      </c>
      <c r="D1300" s="3">
        <v>41285</v>
      </c>
      <c r="E1300" s="27" t="s">
        <v>1431</v>
      </c>
      <c r="F1300" s="27" t="s">
        <v>1432</v>
      </c>
      <c r="G1300" s="27" t="s">
        <v>8620</v>
      </c>
      <c r="H1300" s="27" t="s">
        <v>14709</v>
      </c>
      <c r="I1300" s="3">
        <v>41204</v>
      </c>
      <c r="J1300" s="27" t="s">
        <v>8715</v>
      </c>
      <c r="K1300" s="27" t="s">
        <v>8716</v>
      </c>
      <c r="L1300" s="27" t="s">
        <v>8717</v>
      </c>
      <c r="M1300" s="27" t="s">
        <v>8718</v>
      </c>
      <c r="N1300" s="27" t="s">
        <v>14710</v>
      </c>
      <c r="O1300" s="27" t="s">
        <v>14711</v>
      </c>
      <c r="P1300" s="27">
        <v>41285</v>
      </c>
      <c r="Q1300" s="41" t="s">
        <v>14211</v>
      </c>
      <c r="R1300" s="27" t="s">
        <v>14712</v>
      </c>
      <c r="S1300" s="27" t="s">
        <v>12204</v>
      </c>
      <c r="T1300" s="41" t="s">
        <v>15449</v>
      </c>
      <c r="U1300" s="41" t="s">
        <v>15584</v>
      </c>
      <c r="V1300" s="3" t="s">
        <v>497</v>
      </c>
    </row>
    <row r="1301" spans="1:22" ht="18" customHeight="1">
      <c r="A1301" s="27">
        <v>4576</v>
      </c>
      <c r="B1301" s="27">
        <v>4576</v>
      </c>
      <c r="C1301" s="3">
        <v>41184</v>
      </c>
      <c r="D1301" s="3">
        <v>41292</v>
      </c>
      <c r="E1301" s="27" t="s">
        <v>1431</v>
      </c>
      <c r="F1301" s="27" t="s">
        <v>1432</v>
      </c>
      <c r="G1301" s="27" t="s">
        <v>8620</v>
      </c>
      <c r="H1301" s="27" t="s">
        <v>15742</v>
      </c>
      <c r="I1301" s="3">
        <v>41204</v>
      </c>
      <c r="J1301" s="27" t="s">
        <v>8719</v>
      </c>
      <c r="K1301" s="27" t="s">
        <v>8720</v>
      </c>
      <c r="L1301" s="27" t="s">
        <v>8717</v>
      </c>
      <c r="M1301" s="27" t="s">
        <v>8721</v>
      </c>
      <c r="N1301" s="27" t="s">
        <v>15743</v>
      </c>
      <c r="O1301" s="27" t="s">
        <v>5003</v>
      </c>
      <c r="P1301" s="27">
        <v>41311</v>
      </c>
      <c r="Q1301" s="41" t="s">
        <v>14212</v>
      </c>
      <c r="R1301" s="27" t="s">
        <v>15744</v>
      </c>
      <c r="S1301" s="27" t="s">
        <v>12205</v>
      </c>
      <c r="T1301" s="41" t="s">
        <v>15449</v>
      </c>
      <c r="U1301" s="41" t="s">
        <v>15660</v>
      </c>
      <c r="V1301" s="3" t="s">
        <v>497</v>
      </c>
    </row>
    <row r="1302" spans="1:22" ht="18" customHeight="1">
      <c r="A1302" s="27">
        <v>4575</v>
      </c>
      <c r="B1302" s="27">
        <v>4575</v>
      </c>
      <c r="C1302" s="3">
        <v>41183</v>
      </c>
      <c r="D1302" s="3">
        <v>41228</v>
      </c>
      <c r="E1302" s="27" t="s">
        <v>1431</v>
      </c>
      <c r="F1302" s="27" t="s">
        <v>1432</v>
      </c>
      <c r="G1302" s="27" t="s">
        <v>2055</v>
      </c>
      <c r="H1302" s="27" t="s">
        <v>12685</v>
      </c>
      <c r="I1302" s="3">
        <v>41197</v>
      </c>
      <c r="J1302" s="27" t="s">
        <v>8722</v>
      </c>
      <c r="K1302" s="27" t="s">
        <v>8723</v>
      </c>
      <c r="L1302" s="27" t="s">
        <v>4820</v>
      </c>
      <c r="M1302" s="27" t="s">
        <v>8724</v>
      </c>
      <c r="N1302" s="27" t="s">
        <v>13202</v>
      </c>
      <c r="O1302" s="27" t="s">
        <v>11969</v>
      </c>
      <c r="P1302" s="3">
        <v>41255</v>
      </c>
      <c r="Q1302" s="41" t="s">
        <v>497</v>
      </c>
      <c r="R1302" s="27" t="s">
        <v>12686</v>
      </c>
      <c r="S1302" s="27" t="s">
        <v>12206</v>
      </c>
      <c r="T1302" s="41" t="s">
        <v>4394</v>
      </c>
      <c r="U1302" t="s">
        <v>15470</v>
      </c>
      <c r="V1302" s="3" t="s">
        <v>497</v>
      </c>
    </row>
    <row r="1303" spans="1:22" ht="18" customHeight="1">
      <c r="A1303" s="27">
        <v>4574</v>
      </c>
      <c r="B1303" s="27">
        <v>4574</v>
      </c>
      <c r="C1303" s="3">
        <v>41183</v>
      </c>
      <c r="D1303" s="3">
        <v>41228</v>
      </c>
      <c r="E1303" s="27" t="s">
        <v>1431</v>
      </c>
      <c r="F1303" s="27" t="s">
        <v>1432</v>
      </c>
      <c r="G1303" s="27" t="s">
        <v>2055</v>
      </c>
      <c r="H1303" s="27" t="s">
        <v>12687</v>
      </c>
      <c r="I1303" s="3">
        <v>41197</v>
      </c>
      <c r="J1303" s="27" t="s">
        <v>8725</v>
      </c>
      <c r="K1303" s="27" t="s">
        <v>8726</v>
      </c>
      <c r="L1303" s="27" t="s">
        <v>4820</v>
      </c>
      <c r="M1303" s="27" t="s">
        <v>8727</v>
      </c>
      <c r="N1303" s="27" t="s">
        <v>13203</v>
      </c>
      <c r="O1303" s="27" t="s">
        <v>13204</v>
      </c>
      <c r="P1303" s="3">
        <v>41256</v>
      </c>
      <c r="Q1303" s="41" t="s">
        <v>497</v>
      </c>
      <c r="R1303" s="27" t="s">
        <v>12688</v>
      </c>
      <c r="S1303" s="27" t="s">
        <v>12207</v>
      </c>
      <c r="T1303" s="41" t="s">
        <v>4394</v>
      </c>
      <c r="U1303" t="s">
        <v>15470</v>
      </c>
      <c r="V1303" s="3" t="s">
        <v>497</v>
      </c>
    </row>
    <row r="1304" spans="1:22" ht="18" customHeight="1">
      <c r="A1304" s="27">
        <v>4573</v>
      </c>
      <c r="B1304" s="27">
        <v>4573</v>
      </c>
      <c r="C1304" s="3">
        <v>41183</v>
      </c>
      <c r="D1304" s="3">
        <v>41228</v>
      </c>
      <c r="E1304" s="27" t="s">
        <v>1431</v>
      </c>
      <c r="F1304" s="27" t="s">
        <v>1432</v>
      </c>
      <c r="G1304" s="27" t="s">
        <v>2055</v>
      </c>
      <c r="H1304" s="27" t="s">
        <v>12689</v>
      </c>
      <c r="I1304" s="3">
        <v>41197</v>
      </c>
      <c r="J1304" s="27" t="s">
        <v>8725</v>
      </c>
      <c r="K1304" s="27" t="s">
        <v>8728</v>
      </c>
      <c r="L1304" s="27" t="s">
        <v>4820</v>
      </c>
      <c r="M1304" s="27" t="s">
        <v>8729</v>
      </c>
      <c r="N1304" s="27" t="s">
        <v>13205</v>
      </c>
      <c r="O1304" s="27" t="s">
        <v>12445</v>
      </c>
      <c r="P1304" s="3">
        <v>41255</v>
      </c>
      <c r="Q1304" s="41" t="s">
        <v>497</v>
      </c>
      <c r="R1304" s="27" t="s">
        <v>12690</v>
      </c>
      <c r="S1304" s="27" t="s">
        <v>12208</v>
      </c>
      <c r="T1304" s="41" t="s">
        <v>15449</v>
      </c>
      <c r="U1304" t="s">
        <v>15584</v>
      </c>
      <c r="V1304" s="3" t="s">
        <v>497</v>
      </c>
    </row>
    <row r="1305" spans="1:22" ht="18" customHeight="1">
      <c r="A1305" s="27">
        <v>4572</v>
      </c>
      <c r="B1305" s="27">
        <v>4572</v>
      </c>
      <c r="C1305" s="3">
        <v>41183</v>
      </c>
      <c r="D1305" s="3">
        <v>41228</v>
      </c>
      <c r="E1305" s="27" t="s">
        <v>1431</v>
      </c>
      <c r="F1305" s="27" t="s">
        <v>1432</v>
      </c>
      <c r="G1305" s="27" t="s">
        <v>2055</v>
      </c>
      <c r="H1305" s="27" t="s">
        <v>12691</v>
      </c>
      <c r="I1305" s="3">
        <v>41197</v>
      </c>
      <c r="J1305" s="27" t="s">
        <v>8725</v>
      </c>
      <c r="K1305" s="27" t="s">
        <v>8730</v>
      </c>
      <c r="L1305" s="27" t="s">
        <v>4820</v>
      </c>
      <c r="M1305" s="27" t="s">
        <v>8731</v>
      </c>
      <c r="N1305" s="27" t="s">
        <v>13206</v>
      </c>
      <c r="O1305" s="27" t="s">
        <v>9992</v>
      </c>
      <c r="P1305" s="3">
        <v>41255</v>
      </c>
      <c r="Q1305" s="41" t="s">
        <v>497</v>
      </c>
      <c r="R1305" s="27" t="s">
        <v>12692</v>
      </c>
      <c r="S1305" s="27" t="s">
        <v>12209</v>
      </c>
      <c r="T1305" s="41" t="s">
        <v>15449</v>
      </c>
      <c r="U1305" t="s">
        <v>15541</v>
      </c>
      <c r="V1305" s="3" t="s">
        <v>497</v>
      </c>
    </row>
    <row r="1306" spans="1:22" ht="18" customHeight="1">
      <c r="A1306" s="27">
        <v>4559</v>
      </c>
      <c r="B1306" s="27">
        <v>4559</v>
      </c>
      <c r="C1306" s="3">
        <v>41183</v>
      </c>
      <c r="D1306" s="3">
        <v>41228</v>
      </c>
      <c r="E1306" s="27" t="s">
        <v>1495</v>
      </c>
      <c r="F1306" s="27" t="s">
        <v>1432</v>
      </c>
      <c r="G1306" s="27" t="s">
        <v>8292</v>
      </c>
      <c r="H1306" s="27" t="s">
        <v>497</v>
      </c>
      <c r="I1306" s="3">
        <v>41197</v>
      </c>
      <c r="J1306" s="27" t="s">
        <v>8732</v>
      </c>
      <c r="K1306" s="27" t="s">
        <v>8733</v>
      </c>
      <c r="L1306" s="27" t="s">
        <v>8295</v>
      </c>
      <c r="M1306" s="27" t="s">
        <v>8734</v>
      </c>
      <c r="N1306" s="27" t="s">
        <v>497</v>
      </c>
      <c r="O1306" s="27" t="s">
        <v>497</v>
      </c>
      <c r="P1306" s="27" t="s">
        <v>497</v>
      </c>
      <c r="Q1306" s="41" t="s">
        <v>497</v>
      </c>
      <c r="R1306" s="27" t="s">
        <v>497</v>
      </c>
      <c r="S1306" s="27" t="s">
        <v>12210</v>
      </c>
      <c r="T1306" s="41" t="s">
        <v>15449</v>
      </c>
      <c r="U1306" s="41" t="s">
        <v>497</v>
      </c>
      <c r="V1306" s="3" t="s">
        <v>497</v>
      </c>
    </row>
    <row r="1307" spans="1:22" ht="18" customHeight="1">
      <c r="A1307" s="27">
        <v>5026</v>
      </c>
      <c r="B1307" s="27">
        <v>5026</v>
      </c>
      <c r="C1307" s="3">
        <v>41186</v>
      </c>
      <c r="D1307" s="3">
        <v>41231</v>
      </c>
      <c r="E1307" s="27" t="s">
        <v>1431</v>
      </c>
      <c r="F1307" s="27" t="s">
        <v>1432</v>
      </c>
      <c r="G1307" s="27" t="s">
        <v>8784</v>
      </c>
      <c r="H1307" s="27" t="s">
        <v>9856</v>
      </c>
      <c r="I1307" s="3">
        <v>41226</v>
      </c>
      <c r="J1307" s="27" t="s">
        <v>8785</v>
      </c>
      <c r="K1307" s="27" t="s">
        <v>8786</v>
      </c>
      <c r="L1307" s="27" t="s">
        <v>8787</v>
      </c>
      <c r="M1307" s="27" t="s">
        <v>8788</v>
      </c>
      <c r="N1307" s="27" t="s">
        <v>9857</v>
      </c>
      <c r="O1307" s="27" t="s">
        <v>5713</v>
      </c>
      <c r="P1307" s="3">
        <v>41236</v>
      </c>
      <c r="Q1307" s="41" t="s">
        <v>497</v>
      </c>
      <c r="R1307" s="27" t="s">
        <v>12211</v>
      </c>
      <c r="S1307" s="27" t="s">
        <v>12212</v>
      </c>
      <c r="T1307" s="41" t="s">
        <v>15449</v>
      </c>
      <c r="U1307" t="s">
        <v>15653</v>
      </c>
      <c r="V1307" s="3" t="s">
        <v>497</v>
      </c>
    </row>
    <row r="1308" spans="1:22" ht="18" customHeight="1">
      <c r="A1308" s="27">
        <v>4476</v>
      </c>
      <c r="B1308" s="27">
        <v>4476</v>
      </c>
      <c r="C1308" s="3">
        <v>41186</v>
      </c>
      <c r="D1308" s="3">
        <v>41231</v>
      </c>
      <c r="E1308" s="27" t="s">
        <v>1431</v>
      </c>
      <c r="F1308" s="27" t="s">
        <v>1432</v>
      </c>
      <c r="G1308" s="27" t="s">
        <v>1736</v>
      </c>
      <c r="H1308" s="27" t="s">
        <v>13207</v>
      </c>
      <c r="I1308" s="3">
        <v>41213</v>
      </c>
      <c r="J1308" s="27" t="s">
        <v>8789</v>
      </c>
      <c r="K1308" s="27" t="s">
        <v>8790</v>
      </c>
      <c r="L1308" s="27" t="s">
        <v>4697</v>
      </c>
      <c r="M1308" s="27" t="s">
        <v>8791</v>
      </c>
      <c r="N1308" s="27" t="s">
        <v>13208</v>
      </c>
      <c r="O1308" s="27" t="s">
        <v>6592</v>
      </c>
      <c r="P1308" s="3">
        <v>41256</v>
      </c>
      <c r="Q1308" s="41" t="s">
        <v>15945</v>
      </c>
      <c r="R1308" s="27" t="s">
        <v>13209</v>
      </c>
      <c r="S1308" s="27" t="s">
        <v>12213</v>
      </c>
      <c r="T1308" s="41" t="s">
        <v>15449</v>
      </c>
      <c r="U1308" s="41" t="s">
        <v>15704</v>
      </c>
      <c r="V1308" s="3" t="s">
        <v>497</v>
      </c>
    </row>
    <row r="1309" spans="1:22" ht="18" customHeight="1">
      <c r="A1309" s="27">
        <v>4609</v>
      </c>
      <c r="B1309" s="27">
        <v>4609</v>
      </c>
      <c r="C1309" s="3">
        <v>41186</v>
      </c>
      <c r="D1309" s="3">
        <v>41234</v>
      </c>
      <c r="E1309" s="27" t="s">
        <v>1431</v>
      </c>
      <c r="F1309" s="27" t="s">
        <v>1432</v>
      </c>
      <c r="G1309" s="27" t="s">
        <v>7172</v>
      </c>
      <c r="H1309" s="27" t="s">
        <v>13775</v>
      </c>
      <c r="I1309" s="3">
        <v>41236</v>
      </c>
      <c r="J1309" s="27" t="s">
        <v>8792</v>
      </c>
      <c r="K1309" s="27" t="s">
        <v>9416</v>
      </c>
      <c r="L1309" s="27" t="s">
        <v>7175</v>
      </c>
      <c r="M1309" s="27" t="s">
        <v>9417</v>
      </c>
      <c r="N1309" s="27" t="s">
        <v>15946</v>
      </c>
      <c r="O1309" s="27" t="s">
        <v>9815</v>
      </c>
      <c r="P1309" s="27">
        <v>41326</v>
      </c>
      <c r="Q1309" s="41" t="s">
        <v>9418</v>
      </c>
      <c r="R1309" s="27" t="s">
        <v>13776</v>
      </c>
      <c r="S1309" s="27" t="s">
        <v>12214</v>
      </c>
      <c r="T1309" t="s">
        <v>15449</v>
      </c>
      <c r="U1309" s="41" t="s">
        <v>15584</v>
      </c>
      <c r="V1309" s="3" t="s">
        <v>497</v>
      </c>
    </row>
    <row r="1310" spans="1:22" ht="18" customHeight="1">
      <c r="A1310" s="27">
        <v>4608</v>
      </c>
      <c r="B1310" s="27">
        <v>4608</v>
      </c>
      <c r="C1310" s="3">
        <v>41186</v>
      </c>
      <c r="D1310" s="3">
        <v>41270</v>
      </c>
      <c r="E1310" s="27" t="s">
        <v>1431</v>
      </c>
      <c r="F1310" s="27" t="s">
        <v>1432</v>
      </c>
      <c r="G1310" s="27" t="s">
        <v>8793</v>
      </c>
      <c r="H1310" s="27" t="s">
        <v>12693</v>
      </c>
      <c r="I1310" s="3">
        <v>41232</v>
      </c>
      <c r="J1310" s="27" t="s">
        <v>8794</v>
      </c>
      <c r="K1310" s="27" t="s">
        <v>8795</v>
      </c>
      <c r="L1310" s="27" t="s">
        <v>8796</v>
      </c>
      <c r="M1310" s="27" t="s">
        <v>8797</v>
      </c>
      <c r="N1310" s="27" t="s">
        <v>13210</v>
      </c>
      <c r="O1310" s="27" t="s">
        <v>4223</v>
      </c>
      <c r="P1310" s="3">
        <v>41254</v>
      </c>
      <c r="Q1310" s="41" t="s">
        <v>9700</v>
      </c>
      <c r="R1310" s="27" t="s">
        <v>12694</v>
      </c>
      <c r="S1310" s="27" t="s">
        <v>12215</v>
      </c>
      <c r="T1310" t="s">
        <v>15449</v>
      </c>
      <c r="U1310" t="s">
        <v>15653</v>
      </c>
      <c r="V1310" s="3" t="s">
        <v>497</v>
      </c>
    </row>
    <row r="1311" spans="1:22" ht="18" customHeight="1">
      <c r="A1311" s="27">
        <v>4607</v>
      </c>
      <c r="B1311" s="27">
        <v>4607</v>
      </c>
      <c r="C1311" s="3">
        <v>41186</v>
      </c>
      <c r="D1311" s="3">
        <v>41231</v>
      </c>
      <c r="E1311" s="27" t="s">
        <v>1431</v>
      </c>
      <c r="F1311" s="27" t="s">
        <v>1432</v>
      </c>
      <c r="G1311" s="27" t="s">
        <v>8798</v>
      </c>
      <c r="H1311" s="27" t="s">
        <v>13777</v>
      </c>
      <c r="I1311" s="3">
        <v>41213</v>
      </c>
      <c r="J1311" s="27" t="s">
        <v>8799</v>
      </c>
      <c r="K1311" s="27" t="s">
        <v>8800</v>
      </c>
      <c r="L1311" s="27" t="s">
        <v>8801</v>
      </c>
      <c r="M1311" s="27" t="s">
        <v>8802</v>
      </c>
      <c r="N1311" s="27" t="s">
        <v>13778</v>
      </c>
      <c r="O1311" s="27" t="s">
        <v>9719</v>
      </c>
      <c r="P1311" s="3">
        <v>41261</v>
      </c>
      <c r="Q1311" s="41" t="s">
        <v>497</v>
      </c>
      <c r="R1311" s="27" t="s">
        <v>13779</v>
      </c>
      <c r="S1311" s="27" t="s">
        <v>12216</v>
      </c>
      <c r="T1311" s="41" t="s">
        <v>15449</v>
      </c>
      <c r="U1311" s="41" t="s">
        <v>15482</v>
      </c>
      <c r="V1311" s="3" t="s">
        <v>497</v>
      </c>
    </row>
    <row r="1312" spans="1:22" ht="18" customHeight="1">
      <c r="A1312" s="27">
        <v>4605</v>
      </c>
      <c r="B1312" s="27">
        <v>4605</v>
      </c>
      <c r="C1312" s="3">
        <v>41186</v>
      </c>
      <c r="D1312" s="3">
        <v>41236</v>
      </c>
      <c r="E1312" s="27" t="s">
        <v>1440</v>
      </c>
      <c r="F1312" s="27" t="s">
        <v>1432</v>
      </c>
      <c r="G1312" s="27" t="s">
        <v>7929</v>
      </c>
      <c r="H1312" s="27" t="s">
        <v>497</v>
      </c>
      <c r="I1312" s="3">
        <v>41236</v>
      </c>
      <c r="J1312" s="27" t="s">
        <v>8803</v>
      </c>
      <c r="K1312" s="27" t="s">
        <v>13345</v>
      </c>
      <c r="L1312" s="27" t="s">
        <v>7931</v>
      </c>
      <c r="M1312" s="27" t="s">
        <v>9419</v>
      </c>
      <c r="N1312" s="27" t="s">
        <v>497</v>
      </c>
      <c r="O1312" s="27" t="s">
        <v>497</v>
      </c>
      <c r="P1312" s="27" t="s">
        <v>497</v>
      </c>
      <c r="Q1312" s="41" t="s">
        <v>14213</v>
      </c>
      <c r="R1312" s="27" t="s">
        <v>497</v>
      </c>
      <c r="S1312" s="27" t="s">
        <v>12217</v>
      </c>
      <c r="T1312" t="s">
        <v>15449</v>
      </c>
      <c r="U1312" s="41" t="s">
        <v>497</v>
      </c>
      <c r="V1312" s="3" t="s">
        <v>497</v>
      </c>
    </row>
    <row r="1313" spans="1:22" ht="18" customHeight="1">
      <c r="A1313" s="27">
        <v>4604</v>
      </c>
      <c r="B1313" s="27">
        <v>4604</v>
      </c>
      <c r="C1313" s="3">
        <v>41186</v>
      </c>
      <c r="D1313" s="3">
        <v>41231</v>
      </c>
      <c r="E1313" s="27" t="s">
        <v>1431</v>
      </c>
      <c r="F1313" s="27" t="s">
        <v>1432</v>
      </c>
      <c r="G1313" s="27" t="s">
        <v>8804</v>
      </c>
      <c r="H1313" s="27" t="s">
        <v>12510</v>
      </c>
      <c r="I1313" s="3">
        <v>41213</v>
      </c>
      <c r="J1313" s="27" t="s">
        <v>8805</v>
      </c>
      <c r="K1313" s="27" t="s">
        <v>8806</v>
      </c>
      <c r="L1313" s="27" t="s">
        <v>8807</v>
      </c>
      <c r="M1313" s="27" t="s">
        <v>8808</v>
      </c>
      <c r="N1313" s="27" t="s">
        <v>12695</v>
      </c>
      <c r="O1313" s="27" t="s">
        <v>5316</v>
      </c>
      <c r="P1313" s="3">
        <v>41250</v>
      </c>
      <c r="Q1313" s="41" t="s">
        <v>497</v>
      </c>
      <c r="R1313" s="27" t="s">
        <v>12511</v>
      </c>
      <c r="S1313" s="27" t="s">
        <v>12218</v>
      </c>
      <c r="T1313" s="41" t="s">
        <v>15449</v>
      </c>
      <c r="U1313" t="s">
        <v>15468</v>
      </c>
      <c r="V1313" s="3" t="s">
        <v>497</v>
      </c>
    </row>
    <row r="1314" spans="1:22" ht="18" customHeight="1">
      <c r="A1314" s="27">
        <v>4603</v>
      </c>
      <c r="B1314" s="27">
        <v>4603</v>
      </c>
      <c r="C1314" s="3">
        <v>41186</v>
      </c>
      <c r="D1314" s="3">
        <v>41249</v>
      </c>
      <c r="E1314" s="27" t="s">
        <v>1495</v>
      </c>
      <c r="F1314" s="27" t="s">
        <v>1432</v>
      </c>
      <c r="G1314" s="27" t="s">
        <v>8809</v>
      </c>
      <c r="H1314" s="27" t="s">
        <v>497</v>
      </c>
      <c r="I1314" s="3">
        <v>41213</v>
      </c>
      <c r="J1314" s="27" t="s">
        <v>8810</v>
      </c>
      <c r="K1314" s="27" t="s">
        <v>13346</v>
      </c>
      <c r="L1314" s="27" t="s">
        <v>8811</v>
      </c>
      <c r="M1314" s="27" t="s">
        <v>13347</v>
      </c>
      <c r="N1314" s="27" t="s">
        <v>497</v>
      </c>
      <c r="O1314" s="27" t="s">
        <v>497</v>
      </c>
      <c r="P1314" s="27" t="s">
        <v>497</v>
      </c>
      <c r="Q1314" s="41" t="s">
        <v>13348</v>
      </c>
      <c r="R1314" s="27" t="s">
        <v>497</v>
      </c>
      <c r="S1314" s="27" t="s">
        <v>12219</v>
      </c>
      <c r="T1314" t="s">
        <v>15449</v>
      </c>
      <c r="U1314" s="41" t="s">
        <v>497</v>
      </c>
      <c r="V1314" s="3" t="s">
        <v>497</v>
      </c>
    </row>
    <row r="1315" spans="1:22" ht="18" customHeight="1">
      <c r="A1315" s="27">
        <v>4602</v>
      </c>
      <c r="B1315" s="27">
        <v>4602</v>
      </c>
      <c r="C1315" s="3">
        <v>41186</v>
      </c>
      <c r="D1315" s="3">
        <v>41231</v>
      </c>
      <c r="E1315" s="27" t="s">
        <v>1431</v>
      </c>
      <c r="F1315" s="27" t="s">
        <v>1432</v>
      </c>
      <c r="G1315" s="27" t="s">
        <v>8812</v>
      </c>
      <c r="H1315" s="27" t="s">
        <v>14152</v>
      </c>
      <c r="I1315" s="3">
        <v>41213</v>
      </c>
      <c r="J1315" s="27" t="s">
        <v>8813</v>
      </c>
      <c r="K1315" s="27" t="s">
        <v>13349</v>
      </c>
      <c r="L1315" s="27" t="s">
        <v>8814</v>
      </c>
      <c r="M1315" s="27" t="s">
        <v>8815</v>
      </c>
      <c r="N1315" s="27" t="s">
        <v>14153</v>
      </c>
      <c r="O1315" s="27" t="s">
        <v>7645</v>
      </c>
      <c r="P1315" s="3">
        <v>41277</v>
      </c>
      <c r="Q1315" s="41" t="s">
        <v>497</v>
      </c>
      <c r="R1315" s="27" t="s">
        <v>14154</v>
      </c>
      <c r="S1315" s="27" t="s">
        <v>12220</v>
      </c>
      <c r="T1315" s="41" t="s">
        <v>4394</v>
      </c>
      <c r="U1315" s="41" t="s">
        <v>15745</v>
      </c>
      <c r="V1315" s="3" t="s">
        <v>497</v>
      </c>
    </row>
    <row r="1316" spans="1:22" ht="18" customHeight="1">
      <c r="A1316" s="27">
        <v>4601</v>
      </c>
      <c r="B1316" s="27">
        <v>4601</v>
      </c>
      <c r="C1316" s="3">
        <v>41186</v>
      </c>
      <c r="D1316" s="3">
        <v>41231</v>
      </c>
      <c r="E1316" s="27" t="s">
        <v>1495</v>
      </c>
      <c r="F1316" s="27" t="s">
        <v>1432</v>
      </c>
      <c r="G1316" s="27" t="s">
        <v>8816</v>
      </c>
      <c r="H1316" s="27" t="s">
        <v>497</v>
      </c>
      <c r="I1316" s="3">
        <v>41213</v>
      </c>
      <c r="J1316" s="27" t="s">
        <v>8817</v>
      </c>
      <c r="K1316" s="27" t="s">
        <v>8818</v>
      </c>
      <c r="L1316" s="27" t="s">
        <v>8819</v>
      </c>
      <c r="M1316" s="27" t="s">
        <v>8820</v>
      </c>
      <c r="N1316" s="27" t="s">
        <v>497</v>
      </c>
      <c r="O1316" s="27" t="s">
        <v>497</v>
      </c>
      <c r="P1316" s="27" t="s">
        <v>497</v>
      </c>
      <c r="Q1316" s="41" t="s">
        <v>497</v>
      </c>
      <c r="R1316" s="27" t="s">
        <v>497</v>
      </c>
      <c r="S1316" s="27" t="s">
        <v>12221</v>
      </c>
      <c r="T1316" s="41" t="s">
        <v>15449</v>
      </c>
      <c r="U1316" s="41" t="s">
        <v>497</v>
      </c>
      <c r="V1316" s="3" t="s">
        <v>497</v>
      </c>
    </row>
    <row r="1317" spans="1:22" ht="18" customHeight="1">
      <c r="A1317" s="27">
        <v>4600</v>
      </c>
      <c r="B1317" s="27">
        <v>4600</v>
      </c>
      <c r="C1317" s="3">
        <v>41186</v>
      </c>
      <c r="D1317" s="3">
        <v>41231</v>
      </c>
      <c r="E1317" s="27" t="s">
        <v>1431</v>
      </c>
      <c r="F1317" s="27" t="s">
        <v>1432</v>
      </c>
      <c r="G1317" s="27" t="s">
        <v>8821</v>
      </c>
      <c r="H1317" s="27" t="s">
        <v>12222</v>
      </c>
      <c r="I1317" s="3">
        <v>41213</v>
      </c>
      <c r="J1317" s="27" t="s">
        <v>8822</v>
      </c>
      <c r="K1317" s="27" t="s">
        <v>8823</v>
      </c>
      <c r="L1317" s="27" t="s">
        <v>8824</v>
      </c>
      <c r="M1317" s="27" t="s">
        <v>8825</v>
      </c>
      <c r="N1317" s="27" t="s">
        <v>12223</v>
      </c>
      <c r="O1317" s="27" t="s">
        <v>6071</v>
      </c>
      <c r="P1317" s="3">
        <v>41246</v>
      </c>
      <c r="Q1317" s="41" t="s">
        <v>497</v>
      </c>
      <c r="R1317" s="27" t="s">
        <v>12224</v>
      </c>
      <c r="S1317" s="27" t="s">
        <v>12225</v>
      </c>
      <c r="T1317" s="41" t="s">
        <v>4394</v>
      </c>
      <c r="U1317" t="s">
        <v>15746</v>
      </c>
      <c r="V1317" s="3" t="s">
        <v>497</v>
      </c>
    </row>
    <row r="1318" spans="1:22" ht="18" customHeight="1">
      <c r="A1318" s="27">
        <v>4599</v>
      </c>
      <c r="B1318" s="27">
        <v>4599</v>
      </c>
      <c r="C1318" s="3">
        <v>41186</v>
      </c>
      <c r="D1318" s="3">
        <v>41232</v>
      </c>
      <c r="E1318" s="27" t="s">
        <v>1431</v>
      </c>
      <c r="F1318" s="27" t="s">
        <v>1432</v>
      </c>
      <c r="G1318" s="27" t="s">
        <v>7164</v>
      </c>
      <c r="H1318" s="27" t="s">
        <v>9656</v>
      </c>
      <c r="I1318" s="3">
        <v>41213</v>
      </c>
      <c r="J1318" s="27" t="s">
        <v>8826</v>
      </c>
      <c r="K1318" s="27" t="s">
        <v>9096</v>
      </c>
      <c r="L1318" s="27" t="s">
        <v>7167</v>
      </c>
      <c r="M1318" s="27" t="s">
        <v>8827</v>
      </c>
      <c r="N1318" s="27" t="s">
        <v>9657</v>
      </c>
      <c r="O1318" s="27" t="s">
        <v>5316</v>
      </c>
      <c r="P1318" s="3">
        <v>41222</v>
      </c>
      <c r="Q1318" s="41" t="s">
        <v>9097</v>
      </c>
      <c r="R1318" s="27" t="s">
        <v>12226</v>
      </c>
      <c r="S1318" s="27" t="s">
        <v>12227</v>
      </c>
      <c r="T1318" t="s">
        <v>4394</v>
      </c>
      <c r="U1318" t="s">
        <v>15747</v>
      </c>
      <c r="V1318" s="3" t="s">
        <v>497</v>
      </c>
    </row>
    <row r="1319" spans="1:22" ht="18" customHeight="1">
      <c r="A1319" s="27">
        <v>4598</v>
      </c>
      <c r="B1319" s="27">
        <v>4598</v>
      </c>
      <c r="C1319" s="3">
        <v>41186</v>
      </c>
      <c r="D1319" s="3">
        <v>41231</v>
      </c>
      <c r="E1319" s="27" t="s">
        <v>1440</v>
      </c>
      <c r="F1319" s="27" t="s">
        <v>1432</v>
      </c>
      <c r="G1319" s="27" t="s">
        <v>8828</v>
      </c>
      <c r="H1319" s="27" t="s">
        <v>497</v>
      </c>
      <c r="I1319" s="3">
        <v>41211</v>
      </c>
      <c r="J1319" s="27" t="s">
        <v>8829</v>
      </c>
      <c r="K1319" s="27" t="s">
        <v>8830</v>
      </c>
      <c r="L1319" s="27" t="s">
        <v>8831</v>
      </c>
      <c r="M1319" s="27" t="s">
        <v>8832</v>
      </c>
      <c r="N1319" s="27" t="s">
        <v>497</v>
      </c>
      <c r="O1319" s="27" t="s">
        <v>497</v>
      </c>
      <c r="P1319" s="27" t="s">
        <v>497</v>
      </c>
      <c r="Q1319" s="41" t="s">
        <v>14214</v>
      </c>
      <c r="R1319" s="27" t="s">
        <v>497</v>
      </c>
      <c r="S1319" s="27" t="s">
        <v>12228</v>
      </c>
      <c r="T1319" s="41" t="s">
        <v>15449</v>
      </c>
      <c r="U1319" s="41" t="s">
        <v>497</v>
      </c>
      <c r="V1319" s="3" t="s">
        <v>497</v>
      </c>
    </row>
    <row r="1320" spans="1:22" ht="18" customHeight="1">
      <c r="A1320" s="27">
        <v>4597</v>
      </c>
      <c r="B1320" s="27">
        <v>4597</v>
      </c>
      <c r="C1320" s="3">
        <v>41186</v>
      </c>
      <c r="D1320" s="3">
        <v>41231</v>
      </c>
      <c r="E1320" s="27" t="s">
        <v>1431</v>
      </c>
      <c r="F1320" s="27" t="s">
        <v>1432</v>
      </c>
      <c r="G1320" s="27" t="s">
        <v>8833</v>
      </c>
      <c r="H1320" s="27" t="s">
        <v>12229</v>
      </c>
      <c r="I1320" s="3">
        <v>41213</v>
      </c>
      <c r="J1320" s="27" t="s">
        <v>8834</v>
      </c>
      <c r="K1320" s="27" t="s">
        <v>8835</v>
      </c>
      <c r="L1320" s="27" t="s">
        <v>8836</v>
      </c>
      <c r="M1320" s="27" t="s">
        <v>8837</v>
      </c>
      <c r="N1320" s="27" t="s">
        <v>12405</v>
      </c>
      <c r="O1320" s="27" t="s">
        <v>12373</v>
      </c>
      <c r="P1320" s="3">
        <v>41248</v>
      </c>
      <c r="Q1320" s="41" t="s">
        <v>497</v>
      </c>
      <c r="R1320" s="27" t="s">
        <v>12230</v>
      </c>
      <c r="S1320" s="27" t="s">
        <v>12231</v>
      </c>
      <c r="T1320" s="41" t="s">
        <v>4394</v>
      </c>
      <c r="U1320" t="s">
        <v>15702</v>
      </c>
      <c r="V1320" s="3" t="s">
        <v>497</v>
      </c>
    </row>
    <row r="1321" spans="1:22" ht="18" customHeight="1">
      <c r="A1321" s="27">
        <v>4596</v>
      </c>
      <c r="B1321" s="27">
        <v>4596</v>
      </c>
      <c r="C1321" s="3">
        <v>41186</v>
      </c>
      <c r="D1321" s="3">
        <v>41231</v>
      </c>
      <c r="E1321" s="27" t="s">
        <v>1431</v>
      </c>
      <c r="F1321" s="27" t="s">
        <v>1432</v>
      </c>
      <c r="G1321" s="27" t="s">
        <v>8838</v>
      </c>
      <c r="H1321" s="27" t="s">
        <v>9858</v>
      </c>
      <c r="I1321" s="3">
        <v>41225</v>
      </c>
      <c r="J1321" s="27" t="s">
        <v>8839</v>
      </c>
      <c r="K1321" s="27" t="s">
        <v>8840</v>
      </c>
      <c r="L1321" s="27" t="s">
        <v>8841</v>
      </c>
      <c r="M1321" s="27" t="s">
        <v>8842</v>
      </c>
      <c r="N1321" s="27" t="s">
        <v>9859</v>
      </c>
      <c r="O1321" s="27" t="s">
        <v>6688</v>
      </c>
      <c r="P1321" s="3">
        <v>41235</v>
      </c>
      <c r="Q1321" s="41" t="s">
        <v>497</v>
      </c>
      <c r="R1321" s="27" t="s">
        <v>12232</v>
      </c>
      <c r="S1321" s="27" t="s">
        <v>12233</v>
      </c>
      <c r="T1321" s="41" t="s">
        <v>4394</v>
      </c>
      <c r="U1321" t="s">
        <v>15597</v>
      </c>
      <c r="V1321" s="3" t="s">
        <v>497</v>
      </c>
    </row>
    <row r="1322" spans="1:22" ht="18" customHeight="1">
      <c r="A1322" s="27">
        <v>4595</v>
      </c>
      <c r="B1322" s="27">
        <v>4595</v>
      </c>
      <c r="C1322" s="3">
        <v>41186</v>
      </c>
      <c r="D1322" s="3">
        <v>41232</v>
      </c>
      <c r="E1322" s="27" t="s">
        <v>1431</v>
      </c>
      <c r="F1322" s="27" t="s">
        <v>12377</v>
      </c>
      <c r="G1322" s="27" t="s">
        <v>8843</v>
      </c>
      <c r="H1322" s="27" t="s">
        <v>13350</v>
      </c>
      <c r="I1322" s="3">
        <v>41213</v>
      </c>
      <c r="J1322" s="27" t="s">
        <v>8844</v>
      </c>
      <c r="K1322" s="27" t="s">
        <v>9098</v>
      </c>
      <c r="L1322" s="27" t="s">
        <v>8845</v>
      </c>
      <c r="M1322" s="27" t="s">
        <v>9099</v>
      </c>
      <c r="N1322" s="27" t="s">
        <v>13351</v>
      </c>
      <c r="O1322" s="27" t="s">
        <v>13352</v>
      </c>
      <c r="P1322" s="3">
        <v>41256</v>
      </c>
      <c r="Q1322" s="41" t="s">
        <v>9100</v>
      </c>
      <c r="R1322" s="27" t="s">
        <v>13353</v>
      </c>
      <c r="S1322" s="27" t="s">
        <v>12234</v>
      </c>
      <c r="T1322" t="s">
        <v>15449</v>
      </c>
      <c r="U1322" s="41" t="s">
        <v>15535</v>
      </c>
      <c r="V1322" s="3" t="s">
        <v>497</v>
      </c>
    </row>
    <row r="1323" spans="1:22" ht="18" customHeight="1">
      <c r="A1323" s="27">
        <v>4594</v>
      </c>
      <c r="B1323" s="27">
        <v>4594</v>
      </c>
      <c r="C1323" s="3">
        <v>41186</v>
      </c>
      <c r="D1323" s="3">
        <v>41231</v>
      </c>
      <c r="E1323" s="27" t="s">
        <v>1431</v>
      </c>
      <c r="F1323" s="27" t="s">
        <v>1432</v>
      </c>
      <c r="G1323" s="27" t="s">
        <v>8846</v>
      </c>
      <c r="H1323" s="27" t="s">
        <v>13780</v>
      </c>
      <c r="I1323" s="3">
        <v>41213</v>
      </c>
      <c r="J1323" s="27" t="s">
        <v>8847</v>
      </c>
      <c r="K1323" s="27" t="s">
        <v>8848</v>
      </c>
      <c r="L1323" s="27" t="s">
        <v>8849</v>
      </c>
      <c r="M1323" s="27" t="s">
        <v>8850</v>
      </c>
      <c r="N1323" s="27" t="s">
        <v>13781</v>
      </c>
      <c r="O1323" s="27" t="s">
        <v>4223</v>
      </c>
      <c r="P1323" s="3">
        <v>41262</v>
      </c>
      <c r="Q1323" s="41" t="s">
        <v>497</v>
      </c>
      <c r="R1323" s="27" t="s">
        <v>13782</v>
      </c>
      <c r="S1323" s="27" t="s">
        <v>12235</v>
      </c>
      <c r="T1323" s="41" t="s">
        <v>15449</v>
      </c>
      <c r="U1323" s="41" t="s">
        <v>15541</v>
      </c>
      <c r="V1323" s="3" t="s">
        <v>497</v>
      </c>
    </row>
    <row r="1324" spans="1:22" ht="18" customHeight="1">
      <c r="A1324" s="27">
        <v>4593</v>
      </c>
      <c r="B1324" s="27">
        <v>4593</v>
      </c>
      <c r="C1324" s="3">
        <v>41186</v>
      </c>
      <c r="D1324" s="3">
        <v>41231</v>
      </c>
      <c r="E1324" s="27" t="s">
        <v>1431</v>
      </c>
      <c r="F1324" s="27" t="s">
        <v>1432</v>
      </c>
      <c r="G1324" s="27" t="s">
        <v>8851</v>
      </c>
      <c r="H1324" s="27" t="s">
        <v>13783</v>
      </c>
      <c r="I1324" s="3">
        <v>41213</v>
      </c>
      <c r="J1324" s="27" t="s">
        <v>8852</v>
      </c>
      <c r="K1324" s="27" t="s">
        <v>8853</v>
      </c>
      <c r="L1324" s="27" t="s">
        <v>8854</v>
      </c>
      <c r="M1324" s="27" t="s">
        <v>8855</v>
      </c>
      <c r="N1324" s="27" t="s">
        <v>13784</v>
      </c>
      <c r="O1324" s="27" t="s">
        <v>9121</v>
      </c>
      <c r="P1324" s="3">
        <v>41263</v>
      </c>
      <c r="Q1324" s="41" t="s">
        <v>497</v>
      </c>
      <c r="R1324" s="27" t="s">
        <v>13785</v>
      </c>
      <c r="S1324" s="27" t="s">
        <v>12236</v>
      </c>
      <c r="T1324" s="41" t="s">
        <v>15449</v>
      </c>
      <c r="U1324" s="41" t="s">
        <v>15535</v>
      </c>
      <c r="V1324" s="3" t="s">
        <v>497</v>
      </c>
    </row>
    <row r="1325" spans="1:22" ht="18" customHeight="1">
      <c r="A1325" s="27">
        <v>4592</v>
      </c>
      <c r="B1325" s="27">
        <v>4592</v>
      </c>
      <c r="C1325" s="3">
        <v>41186</v>
      </c>
      <c r="D1325" s="3">
        <v>41231</v>
      </c>
      <c r="E1325" s="27" t="s">
        <v>1431</v>
      </c>
      <c r="F1325" s="27" t="s">
        <v>1432</v>
      </c>
      <c r="G1325" s="27" t="s">
        <v>8856</v>
      </c>
      <c r="H1325" s="27" t="s">
        <v>12696</v>
      </c>
      <c r="I1325" s="3">
        <v>41236</v>
      </c>
      <c r="J1325" s="27" t="s">
        <v>8857</v>
      </c>
      <c r="K1325" s="27" t="s">
        <v>12697</v>
      </c>
      <c r="L1325" s="27" t="s">
        <v>8858</v>
      </c>
      <c r="M1325" s="27" t="s">
        <v>8859</v>
      </c>
      <c r="N1325" s="27" t="s">
        <v>12698</v>
      </c>
      <c r="O1325" s="27" t="s">
        <v>5332</v>
      </c>
      <c r="P1325" s="3">
        <v>41250</v>
      </c>
      <c r="Q1325" s="41" t="s">
        <v>12699</v>
      </c>
      <c r="R1325" s="27" t="s">
        <v>12700</v>
      </c>
      <c r="S1325" s="27" t="s">
        <v>12237</v>
      </c>
      <c r="T1325" t="s">
        <v>4394</v>
      </c>
      <c r="U1325" t="s">
        <v>15748</v>
      </c>
      <c r="V1325" s="3" t="s">
        <v>497</v>
      </c>
    </row>
    <row r="1326" spans="1:22" ht="18" customHeight="1">
      <c r="A1326" s="27">
        <v>4591</v>
      </c>
      <c r="B1326" s="27">
        <v>4591</v>
      </c>
      <c r="C1326" s="3">
        <v>41186</v>
      </c>
      <c r="D1326" s="3">
        <v>41232</v>
      </c>
      <c r="E1326" s="27" t="s">
        <v>1431</v>
      </c>
      <c r="F1326" s="27" t="s">
        <v>12377</v>
      </c>
      <c r="G1326" s="27" t="s">
        <v>8860</v>
      </c>
      <c r="H1326" s="27" t="s">
        <v>12701</v>
      </c>
      <c r="I1326" s="3">
        <v>41213</v>
      </c>
      <c r="J1326" s="27" t="s">
        <v>8861</v>
      </c>
      <c r="K1326" s="27" t="s">
        <v>9101</v>
      </c>
      <c r="L1326" s="27" t="s">
        <v>8862</v>
      </c>
      <c r="M1326" s="27" t="s">
        <v>8863</v>
      </c>
      <c r="N1326" s="27" t="s">
        <v>12702</v>
      </c>
      <c r="O1326" s="27" t="s">
        <v>12560</v>
      </c>
      <c r="P1326" s="3">
        <v>41253</v>
      </c>
      <c r="Q1326" s="41" t="s">
        <v>9102</v>
      </c>
      <c r="R1326" s="27" t="s">
        <v>12703</v>
      </c>
      <c r="S1326" s="27" t="s">
        <v>12238</v>
      </c>
      <c r="T1326" t="s">
        <v>15449</v>
      </c>
      <c r="U1326" t="s">
        <v>15534</v>
      </c>
      <c r="V1326" s="3" t="s">
        <v>497</v>
      </c>
    </row>
    <row r="1327" spans="1:22" ht="18" customHeight="1">
      <c r="A1327" s="27">
        <v>4606</v>
      </c>
      <c r="B1327" s="27">
        <v>4606</v>
      </c>
      <c r="C1327" s="3">
        <v>41186</v>
      </c>
      <c r="D1327" s="3">
        <v>41231</v>
      </c>
      <c r="E1327" s="27" t="s">
        <v>1431</v>
      </c>
      <c r="F1327" s="27" t="s">
        <v>1432</v>
      </c>
      <c r="G1327" s="27" t="s">
        <v>8864</v>
      </c>
      <c r="H1327" s="27" t="s">
        <v>12704</v>
      </c>
      <c r="I1327" s="3">
        <v>41213</v>
      </c>
      <c r="J1327" s="27" t="s">
        <v>8865</v>
      </c>
      <c r="K1327" s="27" t="s">
        <v>8993</v>
      </c>
      <c r="L1327" s="27" t="s">
        <v>8866</v>
      </c>
      <c r="M1327" s="27" t="s">
        <v>8994</v>
      </c>
      <c r="N1327" s="27" t="s">
        <v>12705</v>
      </c>
      <c r="O1327" s="27" t="s">
        <v>5739</v>
      </c>
      <c r="P1327" s="3">
        <v>41253</v>
      </c>
      <c r="Q1327" s="41" t="s">
        <v>497</v>
      </c>
      <c r="R1327" s="27" t="s">
        <v>12660</v>
      </c>
      <c r="S1327" s="27" t="s">
        <v>12239</v>
      </c>
      <c r="T1327" s="41" t="s">
        <v>15449</v>
      </c>
      <c r="U1327" t="s">
        <v>15696</v>
      </c>
      <c r="V1327" s="3" t="s">
        <v>497</v>
      </c>
    </row>
    <row r="1328" spans="1:22" ht="18" customHeight="1">
      <c r="A1328" s="27">
        <v>5386</v>
      </c>
      <c r="B1328" s="27">
        <v>5386</v>
      </c>
      <c r="C1328" s="3">
        <v>41201</v>
      </c>
      <c r="D1328" s="3">
        <v>25613</v>
      </c>
      <c r="E1328" s="27" t="s">
        <v>1431</v>
      </c>
      <c r="F1328" s="27" t="s">
        <v>1667</v>
      </c>
      <c r="G1328" s="27" t="s">
        <v>1658</v>
      </c>
      <c r="H1328" s="27" t="s">
        <v>9131</v>
      </c>
      <c r="I1328" s="3">
        <v>41205</v>
      </c>
      <c r="J1328" s="27" t="s">
        <v>9079</v>
      </c>
      <c r="K1328" s="27" t="s">
        <v>9080</v>
      </c>
      <c r="L1328" s="27" t="s">
        <v>9081</v>
      </c>
      <c r="M1328" s="27" t="s">
        <v>9082</v>
      </c>
      <c r="N1328" s="27" t="s">
        <v>9420</v>
      </c>
      <c r="O1328" s="27" t="s">
        <v>4098</v>
      </c>
      <c r="P1328" s="3">
        <v>41207</v>
      </c>
      <c r="Q1328" s="27" t="s">
        <v>9083</v>
      </c>
      <c r="R1328" s="27" t="s">
        <v>12240</v>
      </c>
      <c r="S1328" s="27" t="s">
        <v>12241</v>
      </c>
      <c r="T1328" t="s">
        <v>4394</v>
      </c>
      <c r="U1328" s="27" t="s">
        <v>497</v>
      </c>
      <c r="V1328" s="3" t="s">
        <v>497</v>
      </c>
    </row>
    <row r="1329" spans="1:22" ht="18" customHeight="1">
      <c r="A1329" s="27">
        <v>4637</v>
      </c>
      <c r="B1329" s="27">
        <v>4637</v>
      </c>
      <c r="C1329" s="3">
        <v>41201</v>
      </c>
      <c r="D1329" s="3">
        <v>41266</v>
      </c>
      <c r="E1329" s="27" t="s">
        <v>1431</v>
      </c>
      <c r="F1329" s="27" t="s">
        <v>12377</v>
      </c>
      <c r="G1329" s="27" t="s">
        <v>9132</v>
      </c>
      <c r="H1329" s="27" t="s">
        <v>13354</v>
      </c>
      <c r="I1329" s="3">
        <v>41261</v>
      </c>
      <c r="J1329" s="27" t="s">
        <v>9133</v>
      </c>
      <c r="K1329" s="27" t="s">
        <v>13355</v>
      </c>
      <c r="L1329" s="27" t="s">
        <v>9134</v>
      </c>
      <c r="M1329" s="27" t="s">
        <v>9701</v>
      </c>
      <c r="N1329" s="27" t="s">
        <v>13356</v>
      </c>
      <c r="O1329" s="27" t="s">
        <v>13193</v>
      </c>
      <c r="P1329" s="3">
        <v>41262</v>
      </c>
      <c r="Q1329" s="41" t="s">
        <v>12512</v>
      </c>
      <c r="R1329" s="27" t="s">
        <v>13357</v>
      </c>
      <c r="S1329" s="27" t="s">
        <v>12242</v>
      </c>
      <c r="T1329" t="s">
        <v>4394</v>
      </c>
      <c r="U1329" s="41" t="s">
        <v>15642</v>
      </c>
      <c r="V1329" s="3" t="s">
        <v>497</v>
      </c>
    </row>
    <row r="1330" spans="1:22" ht="18" customHeight="1">
      <c r="A1330" s="27">
        <v>4636</v>
      </c>
      <c r="B1330" s="27">
        <v>4636</v>
      </c>
      <c r="C1330" s="3">
        <v>41201</v>
      </c>
      <c r="D1330" s="3">
        <v>41246</v>
      </c>
      <c r="E1330" s="27" t="s">
        <v>1431</v>
      </c>
      <c r="F1330" s="27" t="s">
        <v>12377</v>
      </c>
      <c r="G1330" s="27" t="s">
        <v>9135</v>
      </c>
      <c r="H1330" s="27" t="s">
        <v>13358</v>
      </c>
      <c r="I1330" s="3">
        <v>41236</v>
      </c>
      <c r="J1330" s="27" t="s">
        <v>9136</v>
      </c>
      <c r="K1330" s="27" t="s">
        <v>9137</v>
      </c>
      <c r="L1330" s="27" t="s">
        <v>9138</v>
      </c>
      <c r="M1330" s="27" t="s">
        <v>9139</v>
      </c>
      <c r="N1330" s="27" t="s">
        <v>13359</v>
      </c>
      <c r="O1330" s="27" t="s">
        <v>13268</v>
      </c>
      <c r="P1330" s="3">
        <v>41257</v>
      </c>
      <c r="Q1330" s="41" t="s">
        <v>497</v>
      </c>
      <c r="R1330" s="27" t="s">
        <v>13360</v>
      </c>
      <c r="S1330" s="27" t="s">
        <v>12243</v>
      </c>
      <c r="T1330" s="41" t="s">
        <v>4394</v>
      </c>
      <c r="U1330" s="41" t="s">
        <v>15492</v>
      </c>
      <c r="V1330" s="3" t="s">
        <v>497</v>
      </c>
    </row>
    <row r="1331" spans="1:22" ht="18" customHeight="1">
      <c r="A1331" s="27">
        <v>4635</v>
      </c>
      <c r="B1331" s="27">
        <v>4635</v>
      </c>
      <c r="C1331" s="3">
        <v>41201</v>
      </c>
      <c r="D1331" s="3">
        <v>41247</v>
      </c>
      <c r="E1331" s="27" t="s">
        <v>1495</v>
      </c>
      <c r="F1331" s="27" t="s">
        <v>1432</v>
      </c>
      <c r="G1331" s="27" t="s">
        <v>9150</v>
      </c>
      <c r="H1331" s="27" t="s">
        <v>497</v>
      </c>
      <c r="I1331" s="3">
        <v>41241</v>
      </c>
      <c r="J1331" s="27" t="s">
        <v>9151</v>
      </c>
      <c r="K1331" s="27" t="s">
        <v>9152</v>
      </c>
      <c r="L1331" s="27" t="s">
        <v>9153</v>
      </c>
      <c r="M1331" s="27" t="s">
        <v>9702</v>
      </c>
      <c r="N1331" s="27" t="s">
        <v>497</v>
      </c>
      <c r="O1331" s="27" t="s">
        <v>497</v>
      </c>
      <c r="P1331" s="27" t="s">
        <v>497</v>
      </c>
      <c r="Q1331" s="41" t="s">
        <v>9703</v>
      </c>
      <c r="R1331" s="27" t="s">
        <v>497</v>
      </c>
      <c r="S1331" s="27" t="s">
        <v>12244</v>
      </c>
      <c r="T1331" t="s">
        <v>15449</v>
      </c>
      <c r="U1331" s="41" t="s">
        <v>497</v>
      </c>
      <c r="V1331" s="3" t="s">
        <v>497</v>
      </c>
    </row>
    <row r="1332" spans="1:22" ht="18" customHeight="1">
      <c r="A1332" s="27">
        <v>4634</v>
      </c>
      <c r="B1332" s="27">
        <v>4634</v>
      </c>
      <c r="C1332" s="3">
        <v>41201</v>
      </c>
      <c r="D1332" s="3">
        <v>41201</v>
      </c>
      <c r="E1332" s="27" t="s">
        <v>1440</v>
      </c>
      <c r="F1332" s="27" t="s">
        <v>1432</v>
      </c>
      <c r="G1332" s="27" t="s">
        <v>9154</v>
      </c>
      <c r="H1332" s="27" t="s">
        <v>497</v>
      </c>
      <c r="I1332" s="3">
        <v>41236</v>
      </c>
      <c r="J1332" s="27" t="s">
        <v>9155</v>
      </c>
      <c r="K1332" s="27" t="s">
        <v>13361</v>
      </c>
      <c r="L1332" s="27" t="s">
        <v>9156</v>
      </c>
      <c r="M1332" s="27" t="s">
        <v>13362</v>
      </c>
      <c r="N1332" s="27" t="s">
        <v>497</v>
      </c>
      <c r="O1332" s="27" t="s">
        <v>497</v>
      </c>
      <c r="P1332" s="27" t="s">
        <v>497</v>
      </c>
      <c r="Q1332" s="41" t="s">
        <v>14215</v>
      </c>
      <c r="R1332" s="27" t="s">
        <v>497</v>
      </c>
      <c r="S1332" s="27" t="s">
        <v>12245</v>
      </c>
      <c r="T1332" s="41" t="s">
        <v>15449</v>
      </c>
      <c r="U1332" s="41" t="s">
        <v>497</v>
      </c>
      <c r="V1332" s="3" t="s">
        <v>497</v>
      </c>
    </row>
    <row r="1333" spans="1:22" ht="18" customHeight="1">
      <c r="A1333" s="27">
        <v>4633</v>
      </c>
      <c r="B1333" s="27">
        <v>4633</v>
      </c>
      <c r="C1333" s="3">
        <v>41201</v>
      </c>
      <c r="D1333" s="3">
        <v>41253</v>
      </c>
      <c r="E1333" s="27" t="s">
        <v>1431</v>
      </c>
      <c r="F1333" s="27" t="s">
        <v>1432</v>
      </c>
      <c r="G1333" s="27" t="s">
        <v>9157</v>
      </c>
      <c r="H1333" s="27" t="s">
        <v>13786</v>
      </c>
      <c r="I1333" s="3">
        <v>41241</v>
      </c>
      <c r="J1333" s="27" t="s">
        <v>9158</v>
      </c>
      <c r="K1333" s="27" t="s">
        <v>13363</v>
      </c>
      <c r="L1333" s="27" t="s">
        <v>9159</v>
      </c>
      <c r="M1333" s="27" t="s">
        <v>9745</v>
      </c>
      <c r="N1333" s="27" t="s">
        <v>13787</v>
      </c>
      <c r="O1333" s="27" t="s">
        <v>13670</v>
      </c>
      <c r="P1333" s="3">
        <v>41263</v>
      </c>
      <c r="Q1333" s="27" t="s">
        <v>9527</v>
      </c>
      <c r="R1333" s="27" t="s">
        <v>13788</v>
      </c>
      <c r="S1333" s="27" t="s">
        <v>12246</v>
      </c>
      <c r="T1333" t="s">
        <v>4394</v>
      </c>
      <c r="U1333" s="41" t="s">
        <v>15749</v>
      </c>
      <c r="V1333" s="3" t="s">
        <v>497</v>
      </c>
    </row>
    <row r="1334" spans="1:22" ht="18" customHeight="1">
      <c r="A1334" s="27">
        <v>4632</v>
      </c>
      <c r="B1334" s="27">
        <v>4632</v>
      </c>
      <c r="C1334" s="3">
        <v>41201</v>
      </c>
      <c r="D1334" s="3">
        <v>41270</v>
      </c>
      <c r="E1334" s="27" t="s">
        <v>1581</v>
      </c>
      <c r="F1334" s="27" t="s">
        <v>1432</v>
      </c>
      <c r="G1334" s="27" t="s">
        <v>9160</v>
      </c>
      <c r="H1334" s="27" t="s">
        <v>497</v>
      </c>
      <c r="I1334" s="27" t="s">
        <v>497</v>
      </c>
      <c r="J1334" s="27" t="s">
        <v>13364</v>
      </c>
      <c r="K1334" s="27" t="s">
        <v>13365</v>
      </c>
      <c r="L1334" s="27" t="s">
        <v>9161</v>
      </c>
      <c r="M1334" s="27" t="s">
        <v>9162</v>
      </c>
      <c r="N1334" s="27" t="s">
        <v>497</v>
      </c>
      <c r="O1334" s="27" t="s">
        <v>497</v>
      </c>
      <c r="P1334" s="27" t="s">
        <v>497</v>
      </c>
      <c r="Q1334" s="27" t="s">
        <v>14216</v>
      </c>
      <c r="R1334" s="27" t="s">
        <v>497</v>
      </c>
      <c r="S1334" s="27" t="s">
        <v>12247</v>
      </c>
      <c r="T1334" t="s">
        <v>15449</v>
      </c>
      <c r="U1334" s="41" t="s">
        <v>497</v>
      </c>
      <c r="V1334" s="3" t="s">
        <v>497</v>
      </c>
    </row>
    <row r="1335" spans="1:22" ht="18" customHeight="1">
      <c r="A1335" s="27">
        <v>4631</v>
      </c>
      <c r="B1335" s="27">
        <v>4631</v>
      </c>
      <c r="C1335" s="3">
        <v>41201</v>
      </c>
      <c r="D1335" s="3">
        <v>41246</v>
      </c>
      <c r="E1335" s="27" t="s">
        <v>1431</v>
      </c>
      <c r="F1335" s="27" t="s">
        <v>1432</v>
      </c>
      <c r="G1335" s="27" t="s">
        <v>9163</v>
      </c>
      <c r="H1335" s="27" t="s">
        <v>14027</v>
      </c>
      <c r="I1335" s="3">
        <v>41263</v>
      </c>
      <c r="J1335" s="27" t="s">
        <v>9164</v>
      </c>
      <c r="K1335" s="27" t="s">
        <v>9165</v>
      </c>
      <c r="L1335" s="27" t="s">
        <v>9166</v>
      </c>
      <c r="M1335" s="27" t="s">
        <v>9704</v>
      </c>
      <c r="N1335" s="27" t="s">
        <v>14068</v>
      </c>
      <c r="O1335" s="27" t="s">
        <v>12372</v>
      </c>
      <c r="P1335" s="3">
        <v>41264</v>
      </c>
      <c r="Q1335" s="27" t="s">
        <v>9705</v>
      </c>
      <c r="R1335" s="27" t="s">
        <v>10455</v>
      </c>
      <c r="S1335" s="27" t="s">
        <v>12248</v>
      </c>
      <c r="T1335" t="s">
        <v>15449</v>
      </c>
      <c r="U1335" s="41" t="s">
        <v>15468</v>
      </c>
      <c r="V1335" s="3" t="s">
        <v>497</v>
      </c>
    </row>
    <row r="1336" spans="1:22" ht="18" customHeight="1">
      <c r="A1336" s="27">
        <v>4630</v>
      </c>
      <c r="B1336" s="27">
        <v>4630</v>
      </c>
      <c r="C1336" s="3">
        <v>41201</v>
      </c>
      <c r="D1336" s="3">
        <v>41246</v>
      </c>
      <c r="E1336" s="27" t="s">
        <v>1431</v>
      </c>
      <c r="F1336" s="27" t="s">
        <v>1432</v>
      </c>
      <c r="G1336" s="27" t="s">
        <v>9167</v>
      </c>
      <c r="H1336" s="27" t="s">
        <v>13366</v>
      </c>
      <c r="I1336" s="3">
        <v>41236</v>
      </c>
      <c r="J1336" s="27" t="s">
        <v>9168</v>
      </c>
      <c r="K1336" s="27" t="s">
        <v>9169</v>
      </c>
      <c r="L1336" s="27" t="s">
        <v>9170</v>
      </c>
      <c r="M1336" s="27" t="s">
        <v>9171</v>
      </c>
      <c r="N1336" s="27" t="s">
        <v>13367</v>
      </c>
      <c r="O1336" s="27" t="s">
        <v>5316</v>
      </c>
      <c r="P1336" s="3">
        <v>41260</v>
      </c>
      <c r="Q1336" s="27" t="s">
        <v>497</v>
      </c>
      <c r="R1336" s="27" t="s">
        <v>13368</v>
      </c>
      <c r="S1336" s="27" t="s">
        <v>12249</v>
      </c>
      <c r="T1336" s="41" t="s">
        <v>15449</v>
      </c>
      <c r="U1336" s="41" t="s">
        <v>15541</v>
      </c>
      <c r="V1336" s="3" t="s">
        <v>497</v>
      </c>
    </row>
    <row r="1337" spans="1:22" ht="18" customHeight="1">
      <c r="A1337" s="27">
        <v>4629</v>
      </c>
      <c r="B1337" s="27">
        <v>4629</v>
      </c>
      <c r="C1337" s="3">
        <v>41201</v>
      </c>
      <c r="D1337" s="3">
        <v>41246</v>
      </c>
      <c r="E1337" s="27" t="s">
        <v>1431</v>
      </c>
      <c r="F1337" s="27" t="s">
        <v>1432</v>
      </c>
      <c r="G1337" s="27" t="s">
        <v>7406</v>
      </c>
      <c r="H1337" s="27" t="s">
        <v>13211</v>
      </c>
      <c r="I1337" s="3">
        <v>41236</v>
      </c>
      <c r="J1337" s="27" t="s">
        <v>9172</v>
      </c>
      <c r="K1337" s="27" t="s">
        <v>9173</v>
      </c>
      <c r="L1337" s="27" t="s">
        <v>7409</v>
      </c>
      <c r="M1337" s="27" t="s">
        <v>9174</v>
      </c>
      <c r="N1337" s="27" t="s">
        <v>13200</v>
      </c>
      <c r="O1337" s="27" t="s">
        <v>6071</v>
      </c>
      <c r="P1337" s="3">
        <v>41256</v>
      </c>
      <c r="Q1337" s="27" t="s">
        <v>497</v>
      </c>
      <c r="R1337" s="27" t="s">
        <v>13212</v>
      </c>
      <c r="S1337" s="27" t="s">
        <v>12250</v>
      </c>
      <c r="T1337" s="41" t="s">
        <v>15449</v>
      </c>
      <c r="U1337" s="41" t="s">
        <v>497</v>
      </c>
      <c r="V1337" s="3" t="s">
        <v>497</v>
      </c>
    </row>
    <row r="1338" spans="1:22" ht="18" customHeight="1">
      <c r="A1338" s="27">
        <v>4628</v>
      </c>
      <c r="B1338" s="27">
        <v>4628</v>
      </c>
      <c r="C1338" s="3">
        <v>41201</v>
      </c>
      <c r="D1338" s="3">
        <v>41246</v>
      </c>
      <c r="E1338" s="27" t="s">
        <v>1440</v>
      </c>
      <c r="F1338" s="27" t="s">
        <v>1432</v>
      </c>
      <c r="G1338" s="27" t="s">
        <v>9175</v>
      </c>
      <c r="H1338" s="27" t="s">
        <v>497</v>
      </c>
      <c r="I1338" s="3">
        <v>41236</v>
      </c>
      <c r="J1338" s="27" t="s">
        <v>9176</v>
      </c>
      <c r="K1338" s="27" t="s">
        <v>13369</v>
      </c>
      <c r="L1338" s="27" t="s">
        <v>9177</v>
      </c>
      <c r="M1338" s="27" t="s">
        <v>9178</v>
      </c>
      <c r="N1338" s="27" t="s">
        <v>497</v>
      </c>
      <c r="O1338" s="27" t="s">
        <v>497</v>
      </c>
      <c r="P1338" s="27" t="s">
        <v>497</v>
      </c>
      <c r="Q1338" s="27" t="s">
        <v>14217</v>
      </c>
      <c r="R1338" s="27" t="s">
        <v>497</v>
      </c>
      <c r="S1338" s="27" t="s">
        <v>12251</v>
      </c>
      <c r="T1338" s="41" t="s">
        <v>15449</v>
      </c>
      <c r="U1338" s="41" t="s">
        <v>497</v>
      </c>
      <c r="V1338" s="3" t="s">
        <v>497</v>
      </c>
    </row>
    <row r="1339" spans="1:22" ht="18" customHeight="1">
      <c r="A1339" s="27">
        <v>4627</v>
      </c>
      <c r="B1339" s="27">
        <v>4627</v>
      </c>
      <c r="C1339" s="3">
        <v>41201</v>
      </c>
      <c r="D1339" s="3">
        <v>41246</v>
      </c>
      <c r="E1339" s="27" t="s">
        <v>1431</v>
      </c>
      <c r="F1339" s="27" t="s">
        <v>1432</v>
      </c>
      <c r="G1339" s="27" t="s">
        <v>9179</v>
      </c>
      <c r="H1339" s="27" t="s">
        <v>13213</v>
      </c>
      <c r="I1339" s="3">
        <v>41236</v>
      </c>
      <c r="J1339" s="27" t="s">
        <v>9180</v>
      </c>
      <c r="K1339" s="27" t="s">
        <v>9181</v>
      </c>
      <c r="L1339" s="27" t="s">
        <v>9182</v>
      </c>
      <c r="M1339" s="27" t="s">
        <v>9183</v>
      </c>
      <c r="N1339" s="27" t="s">
        <v>6949</v>
      </c>
      <c r="O1339" s="27" t="s">
        <v>497</v>
      </c>
      <c r="P1339" s="3">
        <v>41256</v>
      </c>
      <c r="Q1339" s="27" t="s">
        <v>497</v>
      </c>
      <c r="R1339" s="27" t="s">
        <v>13214</v>
      </c>
      <c r="S1339" s="27" t="s">
        <v>12252</v>
      </c>
      <c r="T1339" s="41" t="s">
        <v>15449</v>
      </c>
      <c r="U1339" s="41" t="s">
        <v>15653</v>
      </c>
      <c r="V1339" s="3" t="s">
        <v>497</v>
      </c>
    </row>
    <row r="1340" spans="1:22" ht="18" customHeight="1">
      <c r="A1340" s="27">
        <v>4626</v>
      </c>
      <c r="B1340" s="27">
        <v>4626</v>
      </c>
      <c r="C1340" s="3">
        <v>41201</v>
      </c>
      <c r="D1340" s="3">
        <v>41246</v>
      </c>
      <c r="E1340" s="27" t="s">
        <v>1440</v>
      </c>
      <c r="F1340" s="27" t="s">
        <v>1432</v>
      </c>
      <c r="G1340" s="27" t="s">
        <v>9184</v>
      </c>
      <c r="H1340" s="27" t="s">
        <v>497</v>
      </c>
      <c r="I1340" s="3">
        <v>41236</v>
      </c>
      <c r="J1340" s="27" t="s">
        <v>13370</v>
      </c>
      <c r="K1340" s="27" t="s">
        <v>9185</v>
      </c>
      <c r="L1340" s="27" t="s">
        <v>9186</v>
      </c>
      <c r="M1340" s="27" t="s">
        <v>9187</v>
      </c>
      <c r="N1340" s="27" t="s">
        <v>497</v>
      </c>
      <c r="O1340" s="27" t="s">
        <v>497</v>
      </c>
      <c r="P1340" s="27" t="s">
        <v>497</v>
      </c>
      <c r="Q1340" s="27" t="s">
        <v>14218</v>
      </c>
      <c r="R1340" s="27" t="s">
        <v>497</v>
      </c>
      <c r="S1340" s="27" t="s">
        <v>12253</v>
      </c>
      <c r="T1340" s="41" t="s">
        <v>15449</v>
      </c>
      <c r="U1340" s="41" t="s">
        <v>497</v>
      </c>
      <c r="V1340" s="3" t="s">
        <v>497</v>
      </c>
    </row>
    <row r="1341" spans="1:22" ht="18" customHeight="1">
      <c r="A1341" s="27">
        <v>4625</v>
      </c>
      <c r="B1341" s="27">
        <v>4625</v>
      </c>
      <c r="C1341" s="3">
        <v>41201</v>
      </c>
      <c r="D1341" s="3">
        <v>41246</v>
      </c>
      <c r="E1341" s="27" t="s">
        <v>1431</v>
      </c>
      <c r="F1341" s="27" t="s">
        <v>1432</v>
      </c>
      <c r="G1341" s="27" t="s">
        <v>3308</v>
      </c>
      <c r="H1341" s="27" t="s">
        <v>9860</v>
      </c>
      <c r="I1341" s="3">
        <v>41236</v>
      </c>
      <c r="J1341" s="27" t="s">
        <v>9188</v>
      </c>
      <c r="K1341" s="27" t="s">
        <v>9189</v>
      </c>
      <c r="L1341" s="27" t="s">
        <v>4970</v>
      </c>
      <c r="M1341" s="27" t="s">
        <v>9190</v>
      </c>
      <c r="N1341" s="27" t="s">
        <v>9861</v>
      </c>
      <c r="O1341" s="27" t="s">
        <v>5316</v>
      </c>
      <c r="P1341" s="3">
        <v>41234</v>
      </c>
      <c r="Q1341" s="27" t="s">
        <v>497</v>
      </c>
      <c r="R1341" s="27" t="s">
        <v>12254</v>
      </c>
      <c r="S1341" s="27" t="s">
        <v>12255</v>
      </c>
      <c r="T1341" s="41" t="s">
        <v>15449</v>
      </c>
      <c r="U1341" t="s">
        <v>15541</v>
      </c>
      <c r="V1341" s="3" t="s">
        <v>497</v>
      </c>
    </row>
    <row r="1342" spans="1:22" ht="18" customHeight="1">
      <c r="A1342" s="27">
        <v>4624</v>
      </c>
      <c r="B1342" s="27">
        <v>4624</v>
      </c>
      <c r="C1342" s="3">
        <v>41201</v>
      </c>
      <c r="D1342" s="3">
        <v>41246</v>
      </c>
      <c r="E1342" s="27" t="s">
        <v>1431</v>
      </c>
      <c r="F1342" s="27" t="s">
        <v>1432</v>
      </c>
      <c r="G1342" s="27" t="s">
        <v>9191</v>
      </c>
      <c r="H1342" s="27" t="s">
        <v>12256</v>
      </c>
      <c r="I1342" s="3">
        <v>41236</v>
      </c>
      <c r="J1342" s="27" t="s">
        <v>9192</v>
      </c>
      <c r="K1342" s="27" t="s">
        <v>9193</v>
      </c>
      <c r="L1342" s="27" t="s">
        <v>9194</v>
      </c>
      <c r="M1342" s="27" t="s">
        <v>9195</v>
      </c>
      <c r="N1342" s="27" t="s">
        <v>12257</v>
      </c>
      <c r="O1342" s="27" t="s">
        <v>7898</v>
      </c>
      <c r="P1342" s="3">
        <v>41243</v>
      </c>
      <c r="Q1342" s="27" t="s">
        <v>497</v>
      </c>
      <c r="R1342" s="27" t="s">
        <v>12258</v>
      </c>
      <c r="S1342" s="27" t="s">
        <v>12259</v>
      </c>
      <c r="T1342" s="41" t="s">
        <v>15449</v>
      </c>
      <c r="U1342" t="s">
        <v>15479</v>
      </c>
      <c r="V1342" s="3" t="s">
        <v>497</v>
      </c>
    </row>
    <row r="1343" spans="1:22" ht="18" customHeight="1">
      <c r="A1343" s="27">
        <v>4623</v>
      </c>
      <c r="B1343" s="27">
        <v>4623</v>
      </c>
      <c r="C1343" s="3">
        <v>41201</v>
      </c>
      <c r="D1343" s="3">
        <v>41246</v>
      </c>
      <c r="E1343" s="27" t="s">
        <v>1440</v>
      </c>
      <c r="F1343" s="27" t="s">
        <v>1432</v>
      </c>
      <c r="G1343" s="27" t="s">
        <v>9196</v>
      </c>
      <c r="H1343" s="27" t="s">
        <v>497</v>
      </c>
      <c r="I1343" s="3">
        <v>41236</v>
      </c>
      <c r="J1343" s="27" t="s">
        <v>13371</v>
      </c>
      <c r="K1343" s="27" t="s">
        <v>9197</v>
      </c>
      <c r="L1343" s="27" t="s">
        <v>4844</v>
      </c>
      <c r="M1343" s="27" t="s">
        <v>9198</v>
      </c>
      <c r="N1343" s="27" t="s">
        <v>497</v>
      </c>
      <c r="O1343" s="27" t="s">
        <v>497</v>
      </c>
      <c r="P1343" s="27" t="s">
        <v>497</v>
      </c>
      <c r="Q1343" s="27" t="s">
        <v>14219</v>
      </c>
      <c r="R1343" s="27" t="s">
        <v>497</v>
      </c>
      <c r="S1343" s="27" t="s">
        <v>12260</v>
      </c>
      <c r="T1343" s="41" t="s">
        <v>15449</v>
      </c>
      <c r="U1343" s="41" t="s">
        <v>497</v>
      </c>
      <c r="V1343" s="3" t="s">
        <v>497</v>
      </c>
    </row>
    <row r="1344" spans="1:22" ht="18" customHeight="1">
      <c r="A1344" s="27" t="s">
        <v>13372</v>
      </c>
      <c r="B1344" s="27">
        <v>4622</v>
      </c>
      <c r="C1344" s="3">
        <v>41201</v>
      </c>
      <c r="D1344" s="3">
        <v>41246</v>
      </c>
      <c r="E1344" s="27" t="s">
        <v>1495</v>
      </c>
      <c r="F1344" s="27" t="s">
        <v>1432</v>
      </c>
      <c r="G1344" s="27" t="s">
        <v>1198</v>
      </c>
      <c r="H1344" s="27" t="s">
        <v>12706</v>
      </c>
      <c r="I1344" s="3">
        <v>41236</v>
      </c>
      <c r="J1344" s="27" t="s">
        <v>9199</v>
      </c>
      <c r="K1344" s="27" t="s">
        <v>9200</v>
      </c>
      <c r="L1344" s="27" t="s">
        <v>9201</v>
      </c>
      <c r="M1344" s="27" t="s">
        <v>9202</v>
      </c>
      <c r="N1344" s="27" t="s">
        <v>497</v>
      </c>
      <c r="O1344" s="27" t="s">
        <v>497</v>
      </c>
      <c r="P1344" s="27" t="s">
        <v>497</v>
      </c>
      <c r="Q1344" s="41" t="s">
        <v>13373</v>
      </c>
      <c r="R1344" s="27" t="s">
        <v>12707</v>
      </c>
      <c r="S1344" s="27" t="s">
        <v>12261</v>
      </c>
      <c r="T1344" s="41" t="s">
        <v>15449</v>
      </c>
      <c r="U1344" s="41" t="s">
        <v>497</v>
      </c>
      <c r="V1344" s="3" t="s">
        <v>497</v>
      </c>
    </row>
    <row r="1345" spans="1:22" ht="18" customHeight="1">
      <c r="A1345" s="27">
        <v>4620</v>
      </c>
      <c r="B1345" s="27">
        <v>4620</v>
      </c>
      <c r="C1345" s="3">
        <v>41201</v>
      </c>
      <c r="D1345" s="3">
        <v>41246</v>
      </c>
      <c r="E1345" s="27" t="s">
        <v>1431</v>
      </c>
      <c r="F1345" s="27" t="s">
        <v>1432</v>
      </c>
      <c r="G1345" s="27" t="s">
        <v>9203</v>
      </c>
      <c r="H1345" s="27" t="s">
        <v>14220</v>
      </c>
      <c r="I1345" s="3">
        <v>41236</v>
      </c>
      <c r="J1345" s="27" t="s">
        <v>9204</v>
      </c>
      <c r="K1345" s="27" t="s">
        <v>9205</v>
      </c>
      <c r="L1345" s="27" t="s">
        <v>9206</v>
      </c>
      <c r="M1345" s="27" t="s">
        <v>9207</v>
      </c>
      <c r="N1345" s="27" t="s">
        <v>14221</v>
      </c>
      <c r="O1345" s="27" t="s">
        <v>14167</v>
      </c>
      <c r="P1345" s="27">
        <v>41283</v>
      </c>
      <c r="Q1345" s="27" t="s">
        <v>497</v>
      </c>
      <c r="R1345" s="27" t="s">
        <v>14222</v>
      </c>
      <c r="S1345" s="27" t="s">
        <v>12262</v>
      </c>
      <c r="T1345" s="41" t="s">
        <v>15449</v>
      </c>
      <c r="U1345" s="41" t="s">
        <v>15468</v>
      </c>
      <c r="V1345" s="3" t="s">
        <v>497</v>
      </c>
    </row>
    <row r="1346" spans="1:22" ht="18" customHeight="1">
      <c r="A1346" s="27">
        <v>4619</v>
      </c>
      <c r="B1346" s="27">
        <v>4619</v>
      </c>
      <c r="C1346" s="3">
        <v>41201</v>
      </c>
      <c r="D1346" s="3">
        <v>41246</v>
      </c>
      <c r="E1346" s="27" t="s">
        <v>1440</v>
      </c>
      <c r="F1346" s="27" t="s">
        <v>1432</v>
      </c>
      <c r="G1346" s="27" t="s">
        <v>9208</v>
      </c>
      <c r="H1346" s="27" t="s">
        <v>497</v>
      </c>
      <c r="I1346" s="27" t="s">
        <v>497</v>
      </c>
      <c r="J1346" s="27" t="s">
        <v>9209</v>
      </c>
      <c r="K1346" s="27" t="s">
        <v>9210</v>
      </c>
      <c r="L1346" s="27" t="s">
        <v>9211</v>
      </c>
      <c r="M1346" s="27" t="s">
        <v>9212</v>
      </c>
      <c r="N1346" s="27" t="s">
        <v>497</v>
      </c>
      <c r="O1346" s="27" t="s">
        <v>497</v>
      </c>
      <c r="P1346" s="27" t="s">
        <v>497</v>
      </c>
      <c r="Q1346" s="27" t="s">
        <v>9862</v>
      </c>
      <c r="R1346" s="27" t="s">
        <v>497</v>
      </c>
      <c r="S1346" s="27" t="s">
        <v>12263</v>
      </c>
      <c r="T1346" t="s">
        <v>15449</v>
      </c>
      <c r="U1346" s="41" t="s">
        <v>497</v>
      </c>
      <c r="V1346" s="3" t="s">
        <v>497</v>
      </c>
    </row>
    <row r="1347" spans="1:22" ht="18" customHeight="1">
      <c r="A1347" s="27">
        <v>4618</v>
      </c>
      <c r="B1347" s="27">
        <v>4618</v>
      </c>
      <c r="C1347" s="3">
        <v>41201</v>
      </c>
      <c r="D1347" s="3">
        <v>41246</v>
      </c>
      <c r="E1347" s="27" t="s">
        <v>1431</v>
      </c>
      <c r="F1347" s="27" t="s">
        <v>1432</v>
      </c>
      <c r="G1347" s="27" t="s">
        <v>9213</v>
      </c>
      <c r="H1347" s="27" t="s">
        <v>14069</v>
      </c>
      <c r="I1347" s="3">
        <v>41253</v>
      </c>
      <c r="J1347" s="27" t="s">
        <v>9214</v>
      </c>
      <c r="K1347" s="27" t="s">
        <v>12513</v>
      </c>
      <c r="L1347" s="27" t="s">
        <v>9215</v>
      </c>
      <c r="M1347" s="27" t="s">
        <v>9706</v>
      </c>
      <c r="N1347" s="27" t="s">
        <v>14070</v>
      </c>
      <c r="O1347" s="27" t="s">
        <v>497</v>
      </c>
      <c r="P1347" s="3">
        <v>41281</v>
      </c>
      <c r="Q1347" s="41" t="s">
        <v>12514</v>
      </c>
      <c r="R1347" s="27" t="s">
        <v>14071</v>
      </c>
      <c r="S1347" s="27" t="s">
        <v>12264</v>
      </c>
      <c r="T1347" t="s">
        <v>15449</v>
      </c>
      <c r="U1347" s="41" t="s">
        <v>497</v>
      </c>
      <c r="V1347" s="3" t="s">
        <v>497</v>
      </c>
    </row>
    <row r="1348" spans="1:22" ht="18" customHeight="1">
      <c r="A1348" s="27">
        <v>4617</v>
      </c>
      <c r="B1348" s="27">
        <v>4617</v>
      </c>
      <c r="C1348" s="3">
        <v>41201</v>
      </c>
      <c r="D1348" s="3">
        <v>41246</v>
      </c>
      <c r="E1348" s="27" t="s">
        <v>1440</v>
      </c>
      <c r="F1348" s="27" t="s">
        <v>1432</v>
      </c>
      <c r="G1348" s="27" t="s">
        <v>9216</v>
      </c>
      <c r="H1348" s="27" t="s">
        <v>497</v>
      </c>
      <c r="I1348" s="3">
        <v>41236</v>
      </c>
      <c r="J1348" s="27" t="s">
        <v>9217</v>
      </c>
      <c r="K1348" s="27" t="s">
        <v>9218</v>
      </c>
      <c r="L1348" s="27" t="s">
        <v>9219</v>
      </c>
      <c r="M1348" s="27" t="s">
        <v>9220</v>
      </c>
      <c r="N1348" s="27" t="s">
        <v>497</v>
      </c>
      <c r="O1348" s="27" t="s">
        <v>497</v>
      </c>
      <c r="P1348" s="27" t="s">
        <v>497</v>
      </c>
      <c r="Q1348" s="27" t="s">
        <v>14713</v>
      </c>
      <c r="R1348" s="27" t="s">
        <v>497</v>
      </c>
      <c r="S1348" s="27" t="s">
        <v>12265</v>
      </c>
      <c r="T1348" s="41" t="s">
        <v>15449</v>
      </c>
      <c r="U1348" s="41" t="s">
        <v>497</v>
      </c>
      <c r="V1348" s="3" t="s">
        <v>497</v>
      </c>
    </row>
    <row r="1349" spans="1:22" ht="18" customHeight="1">
      <c r="A1349" s="27">
        <v>4616</v>
      </c>
      <c r="B1349" s="27">
        <v>4616</v>
      </c>
      <c r="C1349" s="3">
        <v>41201</v>
      </c>
      <c r="D1349" s="3">
        <v>41246</v>
      </c>
      <c r="E1349" s="27" t="s">
        <v>1431</v>
      </c>
      <c r="F1349" s="27" t="s">
        <v>1432</v>
      </c>
      <c r="G1349" s="27" t="s">
        <v>9221</v>
      </c>
      <c r="H1349" s="27" t="s">
        <v>15860</v>
      </c>
      <c r="I1349" s="3">
        <v>41251</v>
      </c>
      <c r="J1349" s="27" t="s">
        <v>9222</v>
      </c>
      <c r="K1349" s="27" t="s">
        <v>9223</v>
      </c>
      <c r="L1349" s="27" t="s">
        <v>9224</v>
      </c>
      <c r="M1349" s="27" t="s">
        <v>9225</v>
      </c>
      <c r="N1349" s="27" t="s">
        <v>15861</v>
      </c>
      <c r="O1349" s="27" t="s">
        <v>5316</v>
      </c>
      <c r="P1349" s="27">
        <v>41313</v>
      </c>
      <c r="Q1349" s="27" t="s">
        <v>497</v>
      </c>
      <c r="R1349" s="27" t="s">
        <v>15862</v>
      </c>
      <c r="S1349" s="27" t="s">
        <v>12266</v>
      </c>
      <c r="T1349" s="41" t="s">
        <v>4394</v>
      </c>
      <c r="U1349" s="41" t="s">
        <v>15460</v>
      </c>
      <c r="V1349" s="3" t="s">
        <v>497</v>
      </c>
    </row>
    <row r="1350" spans="1:22" ht="18" customHeight="1">
      <c r="A1350" s="27">
        <v>4614</v>
      </c>
      <c r="B1350" s="27">
        <v>4614</v>
      </c>
      <c r="C1350" s="3">
        <v>41201</v>
      </c>
      <c r="D1350" s="3">
        <v>41246</v>
      </c>
      <c r="E1350" s="27" t="s">
        <v>1431</v>
      </c>
      <c r="F1350" s="27" t="s">
        <v>1432</v>
      </c>
      <c r="G1350" s="27" t="s">
        <v>9226</v>
      </c>
      <c r="H1350" s="27" t="s">
        <v>9863</v>
      </c>
      <c r="I1350" s="3">
        <v>41236</v>
      </c>
      <c r="J1350" s="27" t="s">
        <v>9227</v>
      </c>
      <c r="K1350" s="27" t="s">
        <v>9228</v>
      </c>
      <c r="L1350" s="27" t="s">
        <v>9229</v>
      </c>
      <c r="M1350" s="27" t="s">
        <v>9230</v>
      </c>
      <c r="N1350" s="27" t="s">
        <v>10006</v>
      </c>
      <c r="O1350" s="27" t="s">
        <v>5316</v>
      </c>
      <c r="P1350" s="3">
        <v>41239</v>
      </c>
      <c r="Q1350" s="27" t="s">
        <v>497</v>
      </c>
      <c r="R1350" s="27" t="s">
        <v>12267</v>
      </c>
      <c r="S1350" s="27" t="s">
        <v>12268</v>
      </c>
      <c r="T1350" s="41" t="s">
        <v>15449</v>
      </c>
      <c r="U1350" t="s">
        <v>15653</v>
      </c>
      <c r="V1350" s="3" t="s">
        <v>497</v>
      </c>
    </row>
    <row r="1351" spans="1:22" ht="18" customHeight="1">
      <c r="A1351" s="27">
        <v>4613</v>
      </c>
      <c r="B1351" s="27">
        <v>4613</v>
      </c>
      <c r="C1351" s="3">
        <v>41201</v>
      </c>
      <c r="D1351" s="3">
        <v>41246</v>
      </c>
      <c r="E1351" s="27" t="s">
        <v>1431</v>
      </c>
      <c r="F1351" s="27" t="s">
        <v>1432</v>
      </c>
      <c r="G1351" s="27" t="s">
        <v>9231</v>
      </c>
      <c r="H1351" s="27" t="s">
        <v>9864</v>
      </c>
      <c r="I1351" s="3">
        <v>41236</v>
      </c>
      <c r="J1351" s="27" t="s">
        <v>9232</v>
      </c>
      <c r="K1351" s="27" t="s">
        <v>9233</v>
      </c>
      <c r="L1351" s="27" t="s">
        <v>9234</v>
      </c>
      <c r="M1351" s="27" t="s">
        <v>9235</v>
      </c>
      <c r="N1351" s="27" t="s">
        <v>9865</v>
      </c>
      <c r="O1351" s="27" t="s">
        <v>7898</v>
      </c>
      <c r="P1351" s="3">
        <v>41234</v>
      </c>
      <c r="Q1351" s="27" t="s">
        <v>497</v>
      </c>
      <c r="R1351" s="27" t="s">
        <v>12269</v>
      </c>
      <c r="S1351" s="27" t="s">
        <v>12270</v>
      </c>
      <c r="T1351" s="41" t="s">
        <v>4394</v>
      </c>
      <c r="U1351" t="s">
        <v>15670</v>
      </c>
      <c r="V1351" s="3" t="s">
        <v>497</v>
      </c>
    </row>
    <row r="1352" spans="1:22" ht="18" customHeight="1">
      <c r="A1352" s="27">
        <v>4612</v>
      </c>
      <c r="B1352" s="27">
        <v>4612</v>
      </c>
      <c r="C1352" s="3">
        <v>41201</v>
      </c>
      <c r="D1352" s="3">
        <v>41246</v>
      </c>
      <c r="E1352" s="27" t="s">
        <v>1440</v>
      </c>
      <c r="F1352" s="27" t="s">
        <v>1432</v>
      </c>
      <c r="G1352" s="27" t="s">
        <v>9231</v>
      </c>
      <c r="H1352" s="27" t="s">
        <v>497</v>
      </c>
      <c r="I1352" s="27" t="s">
        <v>497</v>
      </c>
      <c r="J1352" s="27" t="s">
        <v>9236</v>
      </c>
      <c r="K1352" s="27" t="s">
        <v>13374</v>
      </c>
      <c r="L1352" s="27" t="s">
        <v>9237</v>
      </c>
      <c r="M1352" s="27" t="s">
        <v>13375</v>
      </c>
      <c r="N1352" s="27" t="s">
        <v>497</v>
      </c>
      <c r="O1352" s="27" t="s">
        <v>497</v>
      </c>
      <c r="P1352" s="27" t="s">
        <v>497</v>
      </c>
      <c r="Q1352" s="27" t="s">
        <v>14714</v>
      </c>
      <c r="R1352" s="27" t="s">
        <v>497</v>
      </c>
      <c r="S1352" s="27" t="s">
        <v>12271</v>
      </c>
      <c r="T1352" s="41" t="s">
        <v>15449</v>
      </c>
      <c r="U1352" s="41" t="s">
        <v>497</v>
      </c>
      <c r="V1352" s="3" t="s">
        <v>497</v>
      </c>
    </row>
    <row r="1353" spans="1:22" ht="18" customHeight="1">
      <c r="A1353" s="27">
        <v>4611</v>
      </c>
      <c r="B1353" s="27">
        <v>4611</v>
      </c>
      <c r="C1353" s="3">
        <v>41201</v>
      </c>
      <c r="D1353" s="3">
        <v>41246</v>
      </c>
      <c r="E1353" s="27" t="s">
        <v>1431</v>
      </c>
      <c r="F1353" s="27" t="s">
        <v>1432</v>
      </c>
      <c r="G1353" s="27" t="s">
        <v>9238</v>
      </c>
      <c r="H1353" s="27" t="s">
        <v>13215</v>
      </c>
      <c r="I1353" s="3">
        <v>41236</v>
      </c>
      <c r="J1353" s="27" t="s">
        <v>9239</v>
      </c>
      <c r="K1353" s="27" t="s">
        <v>9240</v>
      </c>
      <c r="L1353" s="27" t="s">
        <v>9241</v>
      </c>
      <c r="M1353" s="27" t="s">
        <v>9242</v>
      </c>
      <c r="N1353" s="27" t="s">
        <v>13216</v>
      </c>
      <c r="O1353" s="27" t="s">
        <v>12446</v>
      </c>
      <c r="P1353" s="3">
        <v>41255</v>
      </c>
      <c r="Q1353" s="27" t="s">
        <v>497</v>
      </c>
      <c r="R1353" s="27" t="s">
        <v>13217</v>
      </c>
      <c r="S1353" s="27" t="s">
        <v>12272</v>
      </c>
      <c r="T1353" s="41" t="s">
        <v>15449</v>
      </c>
      <c r="U1353" s="41" t="s">
        <v>15535</v>
      </c>
      <c r="V1353" s="3" t="s">
        <v>497</v>
      </c>
    </row>
    <row r="1354" spans="1:22" ht="18" customHeight="1">
      <c r="A1354" s="27">
        <v>4610</v>
      </c>
      <c r="B1354" s="27">
        <v>4610</v>
      </c>
      <c r="C1354" s="3">
        <v>41201</v>
      </c>
      <c r="D1354" s="3">
        <v>41247</v>
      </c>
      <c r="E1354" s="27" t="s">
        <v>1440</v>
      </c>
      <c r="F1354" s="27" t="s">
        <v>1432</v>
      </c>
      <c r="G1354" s="27" t="s">
        <v>9243</v>
      </c>
      <c r="H1354" s="27" t="s">
        <v>497</v>
      </c>
      <c r="I1354" s="27" t="s">
        <v>497</v>
      </c>
      <c r="J1354" s="27" t="s">
        <v>9244</v>
      </c>
      <c r="K1354" s="27" t="s">
        <v>9707</v>
      </c>
      <c r="L1354" s="27" t="s">
        <v>9245</v>
      </c>
      <c r="M1354" s="27" t="s">
        <v>9708</v>
      </c>
      <c r="N1354" s="27" t="s">
        <v>497</v>
      </c>
      <c r="O1354" s="27" t="s">
        <v>497</v>
      </c>
      <c r="P1354" s="27" t="s">
        <v>497</v>
      </c>
      <c r="Q1354" s="41" t="s">
        <v>14715</v>
      </c>
      <c r="R1354" s="27" t="s">
        <v>497</v>
      </c>
      <c r="S1354" s="27" t="s">
        <v>12273</v>
      </c>
      <c r="T1354" t="s">
        <v>15449</v>
      </c>
      <c r="U1354" s="41" t="s">
        <v>497</v>
      </c>
      <c r="V1354" s="3" t="s">
        <v>497</v>
      </c>
    </row>
    <row r="1355" spans="1:22" ht="18" customHeight="1">
      <c r="A1355" s="27">
        <v>4649</v>
      </c>
      <c r="B1355" s="27">
        <v>4649</v>
      </c>
      <c r="C1355" s="3">
        <v>41201</v>
      </c>
      <c r="D1355" s="3">
        <v>41253</v>
      </c>
      <c r="E1355" s="27" t="s">
        <v>1581</v>
      </c>
      <c r="F1355" s="27" t="s">
        <v>1432</v>
      </c>
      <c r="G1355" s="27" t="s">
        <v>9246</v>
      </c>
      <c r="H1355" s="27" t="s">
        <v>497</v>
      </c>
      <c r="I1355" s="27" t="s">
        <v>497</v>
      </c>
      <c r="J1355" s="27" t="s">
        <v>13376</v>
      </c>
      <c r="K1355" s="27" t="s">
        <v>13377</v>
      </c>
      <c r="L1355" s="27" t="s">
        <v>9247</v>
      </c>
      <c r="M1355" s="27" t="s">
        <v>13378</v>
      </c>
      <c r="N1355" s="27" t="s">
        <v>497</v>
      </c>
      <c r="O1355" s="27" t="s">
        <v>497</v>
      </c>
      <c r="P1355" s="27" t="s">
        <v>497</v>
      </c>
      <c r="Q1355" s="41" t="s">
        <v>9866</v>
      </c>
      <c r="R1355" s="27" t="s">
        <v>497</v>
      </c>
      <c r="S1355" s="27" t="s">
        <v>12274</v>
      </c>
      <c r="T1355" t="s">
        <v>15449</v>
      </c>
      <c r="U1355" s="41" t="s">
        <v>497</v>
      </c>
      <c r="V1355" s="3" t="s">
        <v>497</v>
      </c>
    </row>
    <row r="1356" spans="1:22" ht="18" customHeight="1">
      <c r="A1356" s="27">
        <v>4638</v>
      </c>
      <c r="B1356" s="27">
        <v>4638</v>
      </c>
      <c r="C1356" s="3">
        <v>41201</v>
      </c>
      <c r="D1356" s="3">
        <v>41246</v>
      </c>
      <c r="E1356" s="27" t="s">
        <v>1431</v>
      </c>
      <c r="F1356" s="27" t="s">
        <v>1432</v>
      </c>
      <c r="G1356" s="27" t="s">
        <v>2540</v>
      </c>
      <c r="H1356" s="27" t="s">
        <v>14223</v>
      </c>
      <c r="I1356" s="3">
        <v>41251</v>
      </c>
      <c r="J1356" s="27" t="s">
        <v>9248</v>
      </c>
      <c r="K1356" s="27" t="s">
        <v>9249</v>
      </c>
      <c r="L1356" s="27" t="s">
        <v>4896</v>
      </c>
      <c r="M1356" s="27" t="s">
        <v>9250</v>
      </c>
      <c r="N1356" s="27" t="s">
        <v>14224</v>
      </c>
      <c r="O1356" s="27" t="s">
        <v>13666</v>
      </c>
      <c r="P1356" s="27">
        <v>41283</v>
      </c>
      <c r="Q1356" s="27" t="s">
        <v>497</v>
      </c>
      <c r="R1356" s="27" t="s">
        <v>14225</v>
      </c>
      <c r="S1356" s="27" t="s">
        <v>12275</v>
      </c>
      <c r="T1356" s="41" t="s">
        <v>15449</v>
      </c>
      <c r="U1356" s="41" t="s">
        <v>15541</v>
      </c>
      <c r="V1356" s="3" t="s">
        <v>497</v>
      </c>
    </row>
    <row r="1357" spans="1:22" ht="18" customHeight="1">
      <c r="A1357" s="27">
        <v>4639</v>
      </c>
      <c r="B1357" s="27">
        <v>4639</v>
      </c>
      <c r="C1357" s="3">
        <v>41201</v>
      </c>
      <c r="D1357" s="3">
        <v>41247</v>
      </c>
      <c r="E1357" s="27" t="s">
        <v>1431</v>
      </c>
      <c r="F1357" s="27" t="s">
        <v>1432</v>
      </c>
      <c r="G1357" s="27" t="s">
        <v>9251</v>
      </c>
      <c r="H1357" s="27" t="s">
        <v>13789</v>
      </c>
      <c r="I1357" s="3">
        <v>41263</v>
      </c>
      <c r="J1357" s="27" t="s">
        <v>9252</v>
      </c>
      <c r="K1357" s="27" t="s">
        <v>9253</v>
      </c>
      <c r="L1357" s="27" t="s">
        <v>9254</v>
      </c>
      <c r="M1357" s="27" t="s">
        <v>9255</v>
      </c>
      <c r="N1357" s="27" t="s">
        <v>13790</v>
      </c>
      <c r="O1357" s="27" t="s">
        <v>13671</v>
      </c>
      <c r="P1357" s="3">
        <v>41263</v>
      </c>
      <c r="Q1357" s="41" t="s">
        <v>9746</v>
      </c>
      <c r="R1357" s="27" t="s">
        <v>13791</v>
      </c>
      <c r="S1357" s="27" t="s">
        <v>12276</v>
      </c>
      <c r="T1357" t="s">
        <v>15449</v>
      </c>
      <c r="U1357" s="41" t="s">
        <v>15468</v>
      </c>
      <c r="V1357" s="3" t="s">
        <v>497</v>
      </c>
    </row>
    <row r="1358" spans="1:22" ht="18" customHeight="1">
      <c r="A1358" s="27">
        <v>4641</v>
      </c>
      <c r="B1358" s="27">
        <v>4641</v>
      </c>
      <c r="C1358" s="3">
        <v>41201</v>
      </c>
      <c r="D1358" s="3">
        <v>41246</v>
      </c>
      <c r="E1358" s="27" t="s">
        <v>1431</v>
      </c>
      <c r="F1358" s="27" t="s">
        <v>1432</v>
      </c>
      <c r="G1358" s="27" t="s">
        <v>9256</v>
      </c>
      <c r="H1358" s="27" t="s">
        <v>13792</v>
      </c>
      <c r="I1358" s="3">
        <v>41236</v>
      </c>
      <c r="J1358" s="27" t="s">
        <v>9257</v>
      </c>
      <c r="K1358" s="27" t="s">
        <v>9258</v>
      </c>
      <c r="L1358" s="27" t="s">
        <v>9259</v>
      </c>
      <c r="M1358" s="27" t="s">
        <v>9260</v>
      </c>
      <c r="N1358" s="27" t="s">
        <v>13793</v>
      </c>
      <c r="O1358" s="27" t="s">
        <v>12446</v>
      </c>
      <c r="P1358" s="3">
        <v>41261</v>
      </c>
      <c r="Q1358" s="41" t="s">
        <v>497</v>
      </c>
      <c r="R1358" s="27" t="s">
        <v>13794</v>
      </c>
      <c r="S1358" s="27" t="s">
        <v>12277</v>
      </c>
      <c r="T1358" s="41" t="s">
        <v>15449</v>
      </c>
      <c r="U1358" s="41" t="s">
        <v>15704</v>
      </c>
      <c r="V1358" s="3" t="s">
        <v>497</v>
      </c>
    </row>
    <row r="1359" spans="1:22" ht="18" customHeight="1">
      <c r="A1359" s="27">
        <v>4640</v>
      </c>
      <c r="B1359" s="27">
        <v>4640</v>
      </c>
      <c r="C1359" s="3">
        <v>41201</v>
      </c>
      <c r="D1359" s="3">
        <v>41246</v>
      </c>
      <c r="E1359" s="27" t="s">
        <v>1431</v>
      </c>
      <c r="F1359" s="27" t="s">
        <v>1432</v>
      </c>
      <c r="G1359" s="27" t="s">
        <v>9261</v>
      </c>
      <c r="H1359" s="27" t="s">
        <v>9867</v>
      </c>
      <c r="I1359" s="3">
        <v>41236</v>
      </c>
      <c r="J1359" s="27" t="s">
        <v>9262</v>
      </c>
      <c r="K1359" s="27" t="s">
        <v>9263</v>
      </c>
      <c r="L1359" s="27" t="s">
        <v>9264</v>
      </c>
      <c r="M1359" s="27" t="s">
        <v>9265</v>
      </c>
      <c r="N1359" s="27" t="s">
        <v>9868</v>
      </c>
      <c r="O1359" s="27" t="s">
        <v>6688</v>
      </c>
      <c r="P1359" s="3">
        <v>41236</v>
      </c>
      <c r="Q1359" s="41" t="s">
        <v>497</v>
      </c>
      <c r="R1359" s="27" t="s">
        <v>12278</v>
      </c>
      <c r="S1359" s="27" t="s">
        <v>12279</v>
      </c>
      <c r="T1359" s="41" t="s">
        <v>15449</v>
      </c>
      <c r="U1359" t="s">
        <v>15541</v>
      </c>
      <c r="V1359" s="3" t="s">
        <v>497</v>
      </c>
    </row>
    <row r="1360" spans="1:22" ht="18" customHeight="1">
      <c r="A1360" s="27">
        <v>4642</v>
      </c>
      <c r="B1360" s="27">
        <v>4642</v>
      </c>
      <c r="C1360" s="3">
        <v>41201</v>
      </c>
      <c r="D1360" s="3">
        <v>41246</v>
      </c>
      <c r="E1360" s="27" t="s">
        <v>1431</v>
      </c>
      <c r="F1360" s="27" t="s">
        <v>1432</v>
      </c>
      <c r="G1360" s="27" t="s">
        <v>9266</v>
      </c>
      <c r="H1360" s="27" t="s">
        <v>9428</v>
      </c>
      <c r="I1360" s="3">
        <v>41207</v>
      </c>
      <c r="J1360" s="27" t="s">
        <v>9267</v>
      </c>
      <c r="K1360" s="27" t="s">
        <v>9268</v>
      </c>
      <c r="L1360" s="27" t="s">
        <v>9269</v>
      </c>
      <c r="M1360" s="27" t="s">
        <v>9270</v>
      </c>
      <c r="N1360" s="27" t="s">
        <v>9429</v>
      </c>
      <c r="O1360" s="27" t="s">
        <v>5739</v>
      </c>
      <c r="P1360" s="3">
        <v>41208</v>
      </c>
      <c r="Q1360" s="41" t="s">
        <v>497</v>
      </c>
      <c r="R1360" s="27" t="s">
        <v>12280</v>
      </c>
      <c r="S1360" s="27" t="s">
        <v>12281</v>
      </c>
      <c r="T1360" s="41" t="s">
        <v>4394</v>
      </c>
      <c r="U1360" t="s">
        <v>15750</v>
      </c>
      <c r="V1360" s="3" t="s">
        <v>497</v>
      </c>
    </row>
    <row r="1361" spans="1:22" ht="18" customHeight="1">
      <c r="A1361" s="27">
        <v>4643</v>
      </c>
      <c r="B1361" s="27">
        <v>4643</v>
      </c>
      <c r="C1361" s="3">
        <v>41201</v>
      </c>
      <c r="D1361" s="3">
        <v>41246</v>
      </c>
      <c r="E1361" s="27" t="s">
        <v>1431</v>
      </c>
      <c r="F1361" s="27" t="s">
        <v>1432</v>
      </c>
      <c r="G1361" s="27" t="s">
        <v>9271</v>
      </c>
      <c r="H1361" s="27" t="s">
        <v>12708</v>
      </c>
      <c r="I1361" s="3">
        <v>41236</v>
      </c>
      <c r="J1361" s="27" t="s">
        <v>9272</v>
      </c>
      <c r="K1361" s="27" t="s">
        <v>9273</v>
      </c>
      <c r="L1361" s="27" t="s">
        <v>9274</v>
      </c>
      <c r="M1361" s="27" t="s">
        <v>9275</v>
      </c>
      <c r="N1361" s="27" t="s">
        <v>12709</v>
      </c>
      <c r="O1361" s="27" t="s">
        <v>6071</v>
      </c>
      <c r="P1361" s="3">
        <v>41254</v>
      </c>
      <c r="Q1361" s="41" t="s">
        <v>497</v>
      </c>
      <c r="R1361" s="27" t="s">
        <v>12710</v>
      </c>
      <c r="S1361" s="27" t="s">
        <v>12282</v>
      </c>
      <c r="T1361" s="41" t="s">
        <v>4394</v>
      </c>
      <c r="U1361" t="s">
        <v>15751</v>
      </c>
      <c r="V1361" s="3" t="s">
        <v>497</v>
      </c>
    </row>
    <row r="1362" spans="1:22" ht="18" customHeight="1">
      <c r="A1362" s="27">
        <v>4644</v>
      </c>
      <c r="B1362" s="27">
        <v>4644</v>
      </c>
      <c r="C1362" s="3">
        <v>41201</v>
      </c>
      <c r="D1362" s="3">
        <v>41246</v>
      </c>
      <c r="E1362" s="27" t="s">
        <v>1431</v>
      </c>
      <c r="F1362" s="27" t="s">
        <v>12377</v>
      </c>
      <c r="G1362" s="27" t="s">
        <v>9276</v>
      </c>
      <c r="H1362" s="27" t="s">
        <v>12711</v>
      </c>
      <c r="I1362" s="3">
        <v>41236</v>
      </c>
      <c r="J1362" s="27" t="s">
        <v>9277</v>
      </c>
      <c r="K1362" s="27" t="s">
        <v>9278</v>
      </c>
      <c r="L1362" s="27" t="s">
        <v>9279</v>
      </c>
      <c r="M1362" s="27" t="s">
        <v>9280</v>
      </c>
      <c r="N1362" s="27" t="s">
        <v>13218</v>
      </c>
      <c r="O1362" s="27" t="s">
        <v>12560</v>
      </c>
      <c r="P1362" s="3">
        <v>41255</v>
      </c>
      <c r="Q1362" s="41" t="s">
        <v>497</v>
      </c>
      <c r="R1362" s="27" t="s">
        <v>12712</v>
      </c>
      <c r="S1362" s="27" t="s">
        <v>12283</v>
      </c>
      <c r="T1362" s="41" t="s">
        <v>4394</v>
      </c>
      <c r="U1362" s="27" t="s">
        <v>497</v>
      </c>
      <c r="V1362" s="3" t="s">
        <v>497</v>
      </c>
    </row>
    <row r="1363" spans="1:22" ht="18" customHeight="1">
      <c r="A1363" s="27">
        <v>4645</v>
      </c>
      <c r="B1363" s="27">
        <v>4645</v>
      </c>
      <c r="C1363" s="3">
        <v>41201</v>
      </c>
      <c r="D1363" s="3">
        <v>41246</v>
      </c>
      <c r="E1363" s="27" t="s">
        <v>1495</v>
      </c>
      <c r="F1363" s="27" t="s">
        <v>1432</v>
      </c>
      <c r="G1363" s="27" t="s">
        <v>9281</v>
      </c>
      <c r="H1363" s="27" t="s">
        <v>9869</v>
      </c>
      <c r="I1363" s="3">
        <v>41236</v>
      </c>
      <c r="J1363" s="27" t="s">
        <v>9282</v>
      </c>
      <c r="K1363" s="27" t="s">
        <v>9283</v>
      </c>
      <c r="L1363" s="27" t="s">
        <v>9284</v>
      </c>
      <c r="M1363" s="27" t="s">
        <v>9285</v>
      </c>
      <c r="N1363" s="27" t="s">
        <v>14755</v>
      </c>
      <c r="O1363" s="27" t="s">
        <v>497</v>
      </c>
      <c r="P1363" s="27" t="s">
        <v>497</v>
      </c>
      <c r="Q1363" s="41" t="s">
        <v>497</v>
      </c>
      <c r="R1363" s="27" t="s">
        <v>12284</v>
      </c>
      <c r="S1363" s="27" t="s">
        <v>12285</v>
      </c>
      <c r="T1363" s="41" t="s">
        <v>4394</v>
      </c>
      <c r="U1363" t="s">
        <v>15752</v>
      </c>
      <c r="V1363" s="3" t="s">
        <v>497</v>
      </c>
    </row>
    <row r="1364" spans="1:22" ht="18" customHeight="1">
      <c r="A1364" s="27">
        <v>4646</v>
      </c>
      <c r="B1364" s="27">
        <v>4646</v>
      </c>
      <c r="C1364" s="3">
        <v>41201</v>
      </c>
      <c r="D1364" s="3">
        <v>41246</v>
      </c>
      <c r="E1364" s="27" t="s">
        <v>1431</v>
      </c>
      <c r="F1364" s="27" t="s">
        <v>1432</v>
      </c>
      <c r="G1364" s="27" t="s">
        <v>9286</v>
      </c>
      <c r="H1364" s="27" t="s">
        <v>12286</v>
      </c>
      <c r="I1364" s="3">
        <v>41236</v>
      </c>
      <c r="J1364" s="27" t="s">
        <v>9287</v>
      </c>
      <c r="K1364" s="27" t="s">
        <v>9288</v>
      </c>
      <c r="L1364" s="27" t="s">
        <v>9289</v>
      </c>
      <c r="M1364" s="27" t="s">
        <v>9290</v>
      </c>
      <c r="N1364" s="27" t="s">
        <v>12287</v>
      </c>
      <c r="O1364" s="27" t="s">
        <v>5316</v>
      </c>
      <c r="P1364" s="3">
        <v>41242</v>
      </c>
      <c r="Q1364" s="41" t="s">
        <v>497</v>
      </c>
      <c r="R1364" s="27" t="s">
        <v>12288</v>
      </c>
      <c r="S1364" s="27" t="s">
        <v>12289</v>
      </c>
      <c r="T1364" s="41" t="s">
        <v>15449</v>
      </c>
      <c r="U1364" t="s">
        <v>15479</v>
      </c>
      <c r="V1364" s="3" t="s">
        <v>497</v>
      </c>
    </row>
    <row r="1365" spans="1:22" ht="18" customHeight="1">
      <c r="A1365" s="27">
        <v>4647</v>
      </c>
      <c r="B1365" s="27">
        <v>4647</v>
      </c>
      <c r="C1365" s="3">
        <v>41201</v>
      </c>
      <c r="D1365" s="3">
        <v>41246</v>
      </c>
      <c r="E1365" s="27" t="s">
        <v>1431</v>
      </c>
      <c r="F1365" s="27" t="s">
        <v>1432</v>
      </c>
      <c r="G1365" s="27" t="s">
        <v>9291</v>
      </c>
      <c r="H1365" s="27" t="s">
        <v>9870</v>
      </c>
      <c r="I1365" s="3">
        <v>41236</v>
      </c>
      <c r="J1365" s="27" t="s">
        <v>9292</v>
      </c>
      <c r="K1365" s="27" t="s">
        <v>9293</v>
      </c>
      <c r="L1365" s="27" t="s">
        <v>9294</v>
      </c>
      <c r="M1365" s="27">
        <v>3233552422</v>
      </c>
      <c r="N1365" s="27" t="s">
        <v>9871</v>
      </c>
      <c r="O1365" s="27" t="s">
        <v>5316</v>
      </c>
      <c r="P1365" s="3">
        <v>41235</v>
      </c>
      <c r="Q1365" s="41" t="s">
        <v>497</v>
      </c>
      <c r="R1365" s="27" t="s">
        <v>12290</v>
      </c>
      <c r="S1365" s="27" t="s">
        <v>12291</v>
      </c>
      <c r="T1365" s="41" t="s">
        <v>15449</v>
      </c>
      <c r="U1365" t="s">
        <v>15753</v>
      </c>
      <c r="V1365" s="3" t="s">
        <v>497</v>
      </c>
    </row>
    <row r="1366" spans="1:22" ht="18" customHeight="1">
      <c r="A1366" s="27">
        <v>4648</v>
      </c>
      <c r="B1366" s="27">
        <v>4648</v>
      </c>
      <c r="C1366" s="3">
        <v>41201</v>
      </c>
      <c r="D1366" s="3">
        <v>41246</v>
      </c>
      <c r="E1366" s="27" t="s">
        <v>1440</v>
      </c>
      <c r="F1366" s="27" t="s">
        <v>1432</v>
      </c>
      <c r="G1366" s="27" t="s">
        <v>9295</v>
      </c>
      <c r="H1366" s="27" t="s">
        <v>497</v>
      </c>
      <c r="I1366" s="3">
        <v>41236</v>
      </c>
      <c r="J1366" s="27" t="s">
        <v>9296</v>
      </c>
      <c r="K1366" s="27" t="s">
        <v>9297</v>
      </c>
      <c r="L1366" s="27" t="s">
        <v>9298</v>
      </c>
      <c r="M1366" s="27" t="s">
        <v>9299</v>
      </c>
      <c r="N1366" s="27" t="s">
        <v>497</v>
      </c>
      <c r="O1366" s="27" t="s">
        <v>497</v>
      </c>
      <c r="P1366" s="27" t="s">
        <v>497</v>
      </c>
      <c r="Q1366" s="41" t="s">
        <v>14716</v>
      </c>
      <c r="R1366" s="27" t="s">
        <v>497</v>
      </c>
      <c r="S1366" s="27" t="s">
        <v>12292</v>
      </c>
      <c r="T1366" s="41" t="s">
        <v>15449</v>
      </c>
      <c r="U1366" s="41" t="s">
        <v>497</v>
      </c>
      <c r="V1366" s="3" t="s">
        <v>497</v>
      </c>
    </row>
    <row r="1367" spans="1:22" ht="18" customHeight="1">
      <c r="A1367" s="27">
        <v>4621</v>
      </c>
      <c r="B1367" s="27">
        <v>4621</v>
      </c>
      <c r="C1367" s="3">
        <v>41201</v>
      </c>
      <c r="D1367" s="3">
        <v>41246</v>
      </c>
      <c r="E1367" s="27" t="s">
        <v>1431</v>
      </c>
      <c r="F1367" s="27" t="s">
        <v>1432</v>
      </c>
      <c r="G1367" s="27" t="s">
        <v>7445</v>
      </c>
      <c r="H1367" s="27" t="s">
        <v>12406</v>
      </c>
      <c r="I1367" s="3">
        <v>41236</v>
      </c>
      <c r="J1367" s="27" t="s">
        <v>9300</v>
      </c>
      <c r="K1367" s="27" t="s">
        <v>9421</v>
      </c>
      <c r="L1367" s="27" t="s">
        <v>7448</v>
      </c>
      <c r="M1367" s="27" t="s">
        <v>9301</v>
      </c>
      <c r="N1367" s="27" t="s">
        <v>12515</v>
      </c>
      <c r="O1367" s="27" t="s">
        <v>5713</v>
      </c>
      <c r="P1367" s="3">
        <v>41248</v>
      </c>
      <c r="Q1367" s="41" t="s">
        <v>12293</v>
      </c>
      <c r="R1367" s="27" t="s">
        <v>12407</v>
      </c>
      <c r="S1367" s="27" t="s">
        <v>12294</v>
      </c>
      <c r="T1367" t="s">
        <v>4394</v>
      </c>
      <c r="U1367" t="s">
        <v>5495</v>
      </c>
      <c r="V1367" s="3" t="s">
        <v>497</v>
      </c>
    </row>
    <row r="1368" spans="1:22" ht="18" customHeight="1">
      <c r="A1368" s="27">
        <v>5510</v>
      </c>
      <c r="B1368" s="27">
        <v>5510</v>
      </c>
      <c r="C1368" s="3">
        <v>41221</v>
      </c>
      <c r="D1368" s="3">
        <v>41266</v>
      </c>
      <c r="E1368" s="27" t="s">
        <v>1431</v>
      </c>
      <c r="F1368" s="27" t="s">
        <v>1432</v>
      </c>
      <c r="G1368" s="27" t="s">
        <v>1841</v>
      </c>
      <c r="H1368" s="27" t="s">
        <v>9872</v>
      </c>
      <c r="I1368" s="3">
        <v>41226</v>
      </c>
      <c r="J1368" s="27" t="s">
        <v>9528</v>
      </c>
      <c r="K1368" s="27" t="s">
        <v>9529</v>
      </c>
      <c r="L1368" s="27" t="s">
        <v>9530</v>
      </c>
      <c r="M1368" s="27" t="s">
        <v>9531</v>
      </c>
      <c r="N1368" s="27" t="s">
        <v>9873</v>
      </c>
      <c r="O1368" s="27" t="s">
        <v>5316</v>
      </c>
      <c r="P1368" s="3">
        <v>41233</v>
      </c>
      <c r="Q1368" s="41" t="s">
        <v>497</v>
      </c>
      <c r="R1368" s="27" t="s">
        <v>12295</v>
      </c>
      <c r="S1368" s="27" t="s">
        <v>12296</v>
      </c>
      <c r="T1368" s="41" t="s">
        <v>15449</v>
      </c>
      <c r="U1368" t="s">
        <v>15754</v>
      </c>
      <c r="V1368" s="3" t="s">
        <v>497</v>
      </c>
    </row>
    <row r="1369" spans="1:22" ht="18" customHeight="1">
      <c r="A1369" s="27" t="s">
        <v>9874</v>
      </c>
      <c r="B1369" s="27">
        <v>5527</v>
      </c>
      <c r="C1369" s="3">
        <v>41221</v>
      </c>
      <c r="D1369" s="3">
        <v>41266</v>
      </c>
      <c r="E1369" s="27" t="s">
        <v>1440</v>
      </c>
      <c r="F1369" s="27" t="s">
        <v>1432</v>
      </c>
      <c r="G1369" s="27" t="s">
        <v>5644</v>
      </c>
      <c r="H1369" s="27" t="s">
        <v>497</v>
      </c>
      <c r="I1369" s="3">
        <v>41226</v>
      </c>
      <c r="J1369" s="27" t="s">
        <v>9533</v>
      </c>
      <c r="K1369" s="27" t="s">
        <v>9534</v>
      </c>
      <c r="L1369" s="27" t="s">
        <v>9535</v>
      </c>
      <c r="M1369" s="27" t="s">
        <v>9536</v>
      </c>
      <c r="N1369" s="27" t="s">
        <v>497</v>
      </c>
      <c r="O1369" s="27" t="s">
        <v>497</v>
      </c>
      <c r="P1369" s="27" t="s">
        <v>497</v>
      </c>
      <c r="Q1369" s="41" t="s">
        <v>9875</v>
      </c>
      <c r="R1369" s="27" t="s">
        <v>497</v>
      </c>
      <c r="S1369" s="27" t="s">
        <v>12297</v>
      </c>
      <c r="T1369" t="s">
        <v>15449</v>
      </c>
      <c r="U1369" s="41" t="s">
        <v>497</v>
      </c>
      <c r="V1369" s="3" t="s">
        <v>497</v>
      </c>
    </row>
    <row r="1370" spans="1:22" ht="18" customHeight="1">
      <c r="A1370" s="27">
        <v>5528</v>
      </c>
      <c r="B1370" s="27">
        <v>5528</v>
      </c>
      <c r="C1370" s="3">
        <v>41221</v>
      </c>
      <c r="D1370" s="3">
        <v>41266</v>
      </c>
      <c r="E1370" s="27" t="s">
        <v>1431</v>
      </c>
      <c r="F1370" s="27" t="s">
        <v>1667</v>
      </c>
      <c r="G1370" s="27" t="s">
        <v>8489</v>
      </c>
      <c r="H1370" s="27" t="s">
        <v>9747</v>
      </c>
      <c r="I1370" s="3">
        <v>41227</v>
      </c>
      <c r="J1370" s="27" t="s">
        <v>9537</v>
      </c>
      <c r="K1370" s="27" t="s">
        <v>9748</v>
      </c>
      <c r="L1370" s="27" t="s">
        <v>8492</v>
      </c>
      <c r="M1370" s="27" t="s">
        <v>9538</v>
      </c>
      <c r="N1370" s="27" t="s">
        <v>9749</v>
      </c>
      <c r="O1370" s="27" t="s">
        <v>4115</v>
      </c>
      <c r="P1370" s="3">
        <v>41232</v>
      </c>
      <c r="Q1370" s="41" t="s">
        <v>497</v>
      </c>
      <c r="R1370" s="27" t="s">
        <v>12298</v>
      </c>
      <c r="S1370" s="27" t="s">
        <v>12299</v>
      </c>
      <c r="T1370" s="41" t="s">
        <v>4394</v>
      </c>
      <c r="U1370" t="s">
        <v>15544</v>
      </c>
      <c r="V1370" s="3" t="s">
        <v>497</v>
      </c>
    </row>
    <row r="1371" spans="1:22" ht="18" customHeight="1">
      <c r="A1371" s="27">
        <v>5530</v>
      </c>
      <c r="B1371" s="27">
        <v>5530</v>
      </c>
      <c r="C1371" s="3">
        <v>41221</v>
      </c>
      <c r="D1371" s="3">
        <v>41266</v>
      </c>
      <c r="E1371" s="27" t="s">
        <v>1431</v>
      </c>
      <c r="F1371" s="27" t="s">
        <v>1432</v>
      </c>
      <c r="G1371" s="27" t="s">
        <v>9539</v>
      </c>
      <c r="H1371" s="27" t="s">
        <v>14072</v>
      </c>
      <c r="I1371" s="3">
        <v>41226</v>
      </c>
      <c r="J1371" s="27" t="s">
        <v>9540</v>
      </c>
      <c r="K1371" s="27" t="s">
        <v>9541</v>
      </c>
      <c r="L1371" s="27" t="s">
        <v>9542</v>
      </c>
      <c r="M1371" s="27" t="s">
        <v>9543</v>
      </c>
      <c r="N1371" s="27" t="s">
        <v>14073</v>
      </c>
      <c r="O1371" s="27" t="s">
        <v>12445</v>
      </c>
      <c r="P1371" s="3">
        <v>41264</v>
      </c>
      <c r="Q1371" s="41" t="s">
        <v>497</v>
      </c>
      <c r="R1371" s="27" t="s">
        <v>14074</v>
      </c>
      <c r="S1371" s="27" t="s">
        <v>12300</v>
      </c>
      <c r="T1371" s="41" t="s">
        <v>15449</v>
      </c>
      <c r="U1371" s="41" t="s">
        <v>15584</v>
      </c>
      <c r="V1371" s="3" t="s">
        <v>497</v>
      </c>
    </row>
    <row r="1372" spans="1:22" ht="18" customHeight="1">
      <c r="A1372" s="27">
        <v>5531</v>
      </c>
      <c r="B1372" s="27">
        <v>5531</v>
      </c>
      <c r="C1372" s="3">
        <v>41221</v>
      </c>
      <c r="D1372" s="3">
        <v>41266</v>
      </c>
      <c r="E1372" s="27" t="s">
        <v>1431</v>
      </c>
      <c r="F1372" s="27" t="s">
        <v>1432</v>
      </c>
      <c r="G1372" s="27" t="s">
        <v>167</v>
      </c>
      <c r="H1372" s="27" t="s">
        <v>9750</v>
      </c>
      <c r="I1372" s="3">
        <v>41226</v>
      </c>
      <c r="J1372" s="27" t="s">
        <v>9544</v>
      </c>
      <c r="K1372" s="27" t="s">
        <v>9545</v>
      </c>
      <c r="L1372" s="27" t="s">
        <v>9546</v>
      </c>
      <c r="M1372" s="27" t="s">
        <v>9547</v>
      </c>
      <c r="N1372" s="27" t="s">
        <v>9751</v>
      </c>
      <c r="O1372" s="27" t="s">
        <v>7898</v>
      </c>
      <c r="P1372" s="3">
        <v>41232</v>
      </c>
      <c r="Q1372" s="41" t="s">
        <v>497</v>
      </c>
      <c r="R1372" s="27" t="s">
        <v>12301</v>
      </c>
      <c r="S1372" s="27" t="s">
        <v>12302</v>
      </c>
      <c r="T1372" s="41" t="s">
        <v>4394</v>
      </c>
      <c r="U1372" t="s">
        <v>15479</v>
      </c>
      <c r="V1372" s="3" t="s">
        <v>497</v>
      </c>
    </row>
    <row r="1373" spans="1:22" ht="18" customHeight="1">
      <c r="A1373" s="27">
        <v>5533</v>
      </c>
      <c r="B1373" s="27">
        <v>5533</v>
      </c>
      <c r="C1373" s="3">
        <v>41221</v>
      </c>
      <c r="D1373" s="3">
        <v>41266</v>
      </c>
      <c r="E1373" s="27" t="s">
        <v>1431</v>
      </c>
      <c r="F1373" s="27" t="s">
        <v>1432</v>
      </c>
      <c r="G1373" s="27" t="s">
        <v>5171</v>
      </c>
      <c r="H1373" s="27" t="s">
        <v>13795</v>
      </c>
      <c r="I1373" s="3">
        <v>41226</v>
      </c>
      <c r="J1373" s="27" t="s">
        <v>9548</v>
      </c>
      <c r="K1373" s="27" t="s">
        <v>9549</v>
      </c>
      <c r="L1373" s="27" t="s">
        <v>6889</v>
      </c>
      <c r="M1373" s="27" t="s">
        <v>9550</v>
      </c>
      <c r="N1373" s="27" t="s">
        <v>13796</v>
      </c>
      <c r="O1373" s="27" t="s">
        <v>12446</v>
      </c>
      <c r="P1373" s="3">
        <v>41263</v>
      </c>
      <c r="Q1373" s="41" t="s">
        <v>497</v>
      </c>
      <c r="R1373" s="27" t="s">
        <v>13797</v>
      </c>
      <c r="S1373" s="27" t="s">
        <v>12303</v>
      </c>
      <c r="T1373" s="41" t="s">
        <v>4394</v>
      </c>
      <c r="U1373" s="41" t="s">
        <v>15492</v>
      </c>
      <c r="V1373" s="3" t="s">
        <v>497</v>
      </c>
    </row>
    <row r="1374" spans="1:22" ht="18" customHeight="1">
      <c r="A1374" s="27">
        <v>5534</v>
      </c>
      <c r="B1374" s="27">
        <v>5534</v>
      </c>
      <c r="C1374" s="3">
        <v>41221</v>
      </c>
      <c r="D1374" s="3">
        <v>41266</v>
      </c>
      <c r="E1374" s="27" t="s">
        <v>1431</v>
      </c>
      <c r="F1374" s="27" t="s">
        <v>1432</v>
      </c>
      <c r="G1374" s="27" t="s">
        <v>5171</v>
      </c>
      <c r="H1374" s="27" t="s">
        <v>13798</v>
      </c>
      <c r="I1374" s="3">
        <v>41226</v>
      </c>
      <c r="J1374" s="27" t="s">
        <v>9551</v>
      </c>
      <c r="K1374" s="27" t="s">
        <v>9552</v>
      </c>
      <c r="L1374" s="27" t="s">
        <v>6889</v>
      </c>
      <c r="M1374" s="27" t="s">
        <v>9553</v>
      </c>
      <c r="N1374" s="27" t="s">
        <v>13799</v>
      </c>
      <c r="O1374" s="27" t="s">
        <v>12446</v>
      </c>
      <c r="P1374" s="3">
        <v>41262</v>
      </c>
      <c r="Q1374" s="41" t="s">
        <v>497</v>
      </c>
      <c r="R1374" s="27" t="s">
        <v>13800</v>
      </c>
      <c r="S1374" s="27" t="s">
        <v>12304</v>
      </c>
      <c r="T1374" s="41" t="s">
        <v>15449</v>
      </c>
      <c r="U1374" s="41" t="s">
        <v>15535</v>
      </c>
      <c r="V1374" s="3" t="s">
        <v>497</v>
      </c>
    </row>
    <row r="1375" spans="1:22" ht="18" customHeight="1">
      <c r="A1375" s="27">
        <v>5535</v>
      </c>
      <c r="B1375" s="27">
        <v>5535</v>
      </c>
      <c r="C1375" s="3">
        <v>41221</v>
      </c>
      <c r="D1375" s="3">
        <v>41266</v>
      </c>
      <c r="E1375" s="27" t="s">
        <v>1431</v>
      </c>
      <c r="F1375" s="27" t="s">
        <v>14682</v>
      </c>
      <c r="G1375" s="27" t="s">
        <v>9539</v>
      </c>
      <c r="H1375" s="27" t="s">
        <v>13379</v>
      </c>
      <c r="I1375" s="3">
        <v>41226</v>
      </c>
      <c r="J1375" s="27" t="s">
        <v>9554</v>
      </c>
      <c r="K1375" s="27" t="s">
        <v>9555</v>
      </c>
      <c r="L1375" s="27" t="s">
        <v>9556</v>
      </c>
      <c r="M1375" s="27" t="s">
        <v>9557</v>
      </c>
      <c r="N1375" s="27" t="s">
        <v>15145</v>
      </c>
      <c r="O1375" s="27" t="s">
        <v>15141</v>
      </c>
      <c r="P1375" s="27">
        <v>41298</v>
      </c>
      <c r="Q1375" s="41" t="s">
        <v>497</v>
      </c>
      <c r="R1375" s="27" t="s">
        <v>15146</v>
      </c>
      <c r="S1375" s="27" t="s">
        <v>12305</v>
      </c>
      <c r="T1375" s="41" t="s">
        <v>15449</v>
      </c>
      <c r="U1375" s="41" t="s">
        <v>15534</v>
      </c>
      <c r="V1375" s="3" t="s">
        <v>497</v>
      </c>
    </row>
    <row r="1376" spans="1:22" ht="18" customHeight="1">
      <c r="A1376" s="27">
        <v>5536</v>
      </c>
      <c r="B1376" s="27">
        <v>5536</v>
      </c>
      <c r="C1376" s="3">
        <v>41221</v>
      </c>
      <c r="D1376" s="3">
        <v>41266</v>
      </c>
      <c r="E1376" s="27" t="s">
        <v>1431</v>
      </c>
      <c r="F1376" s="27" t="s">
        <v>1432</v>
      </c>
      <c r="G1376" s="27" t="s">
        <v>9539</v>
      </c>
      <c r="H1376" s="27" t="s">
        <v>14075</v>
      </c>
      <c r="I1376" s="3">
        <v>41226</v>
      </c>
      <c r="J1376" s="27" t="s">
        <v>9558</v>
      </c>
      <c r="K1376" s="27" t="s">
        <v>9559</v>
      </c>
      <c r="L1376" s="27" t="s">
        <v>9560</v>
      </c>
      <c r="M1376" s="27" t="s">
        <v>15947</v>
      </c>
      <c r="N1376" s="27" t="s">
        <v>14076</v>
      </c>
      <c r="O1376" s="27" t="s">
        <v>9992</v>
      </c>
      <c r="P1376" s="3">
        <v>41269</v>
      </c>
      <c r="Q1376" s="41" t="s">
        <v>497</v>
      </c>
      <c r="R1376" s="27" t="s">
        <v>14077</v>
      </c>
      <c r="S1376" s="27" t="s">
        <v>12306</v>
      </c>
      <c r="T1376" s="41" t="s">
        <v>4394</v>
      </c>
      <c r="U1376" s="41" t="s">
        <v>15725</v>
      </c>
      <c r="V1376" s="3" t="s">
        <v>497</v>
      </c>
    </row>
    <row r="1377" spans="1:22" ht="18" customHeight="1">
      <c r="A1377" s="27">
        <v>5537</v>
      </c>
      <c r="B1377" s="27">
        <v>5537</v>
      </c>
      <c r="C1377" s="3">
        <v>41221</v>
      </c>
      <c r="D1377" s="3">
        <v>41266</v>
      </c>
      <c r="E1377" s="27" t="s">
        <v>1431</v>
      </c>
      <c r="F1377" s="27" t="s">
        <v>1667</v>
      </c>
      <c r="G1377" s="27" t="s">
        <v>9561</v>
      </c>
      <c r="H1377" s="27" t="s">
        <v>9876</v>
      </c>
      <c r="I1377" s="3">
        <v>41226</v>
      </c>
      <c r="J1377" s="27" t="s">
        <v>9562</v>
      </c>
      <c r="K1377" s="27" t="s">
        <v>9563</v>
      </c>
      <c r="L1377" s="27" t="s">
        <v>9564</v>
      </c>
      <c r="M1377" s="27" t="s">
        <v>9565</v>
      </c>
      <c r="N1377" s="27" t="s">
        <v>9877</v>
      </c>
      <c r="O1377" s="27" t="s">
        <v>9878</v>
      </c>
      <c r="P1377" s="3">
        <v>41234</v>
      </c>
      <c r="Q1377" s="41" t="s">
        <v>497</v>
      </c>
      <c r="R1377" s="27" t="s">
        <v>10417</v>
      </c>
      <c r="S1377" s="27" t="s">
        <v>12307</v>
      </c>
      <c r="T1377" s="41" t="s">
        <v>15449</v>
      </c>
      <c r="U1377" t="s">
        <v>15559</v>
      </c>
      <c r="V1377" s="3" t="s">
        <v>497</v>
      </c>
    </row>
    <row r="1378" spans="1:22" ht="18" customHeight="1">
      <c r="A1378" s="27">
        <v>5538</v>
      </c>
      <c r="B1378" s="27">
        <v>5538</v>
      </c>
      <c r="C1378" s="3">
        <v>41221</v>
      </c>
      <c r="D1378" s="3">
        <v>41266</v>
      </c>
      <c r="E1378" s="27" t="s">
        <v>1431</v>
      </c>
      <c r="F1378" s="27" t="s">
        <v>1432</v>
      </c>
      <c r="G1378" s="27" t="s">
        <v>164</v>
      </c>
      <c r="H1378" s="27" t="s">
        <v>9879</v>
      </c>
      <c r="I1378" s="3">
        <v>41225</v>
      </c>
      <c r="J1378" s="27" t="s">
        <v>9566</v>
      </c>
      <c r="K1378" s="27" t="s">
        <v>9567</v>
      </c>
      <c r="L1378" s="27" t="s">
        <v>4596</v>
      </c>
      <c r="M1378" s="27" t="s">
        <v>9568</v>
      </c>
      <c r="N1378" s="27" t="s">
        <v>9880</v>
      </c>
      <c r="O1378" s="27" t="s">
        <v>8472</v>
      </c>
      <c r="P1378" s="3">
        <v>41235</v>
      </c>
      <c r="Q1378" s="41" t="s">
        <v>497</v>
      </c>
      <c r="R1378" s="27" t="s">
        <v>12308</v>
      </c>
      <c r="S1378" s="27" t="s">
        <v>12309</v>
      </c>
      <c r="T1378" s="41" t="s">
        <v>15449</v>
      </c>
      <c r="U1378" t="s">
        <v>15509</v>
      </c>
      <c r="V1378" s="3" t="s">
        <v>497</v>
      </c>
    </row>
    <row r="1379" spans="1:22" ht="18" customHeight="1">
      <c r="A1379" s="27">
        <v>5540</v>
      </c>
      <c r="B1379" s="27">
        <v>5540</v>
      </c>
      <c r="C1379" s="3">
        <v>41221</v>
      </c>
      <c r="D1379" s="3">
        <v>41266</v>
      </c>
      <c r="E1379" s="27" t="s">
        <v>1431</v>
      </c>
      <c r="F1379" s="27" t="s">
        <v>1432</v>
      </c>
      <c r="G1379" s="27" t="s">
        <v>9569</v>
      </c>
      <c r="H1379" s="27" t="s">
        <v>9881</v>
      </c>
      <c r="I1379" s="3">
        <v>41226</v>
      </c>
      <c r="J1379" s="27" t="s">
        <v>9570</v>
      </c>
      <c r="K1379" s="27" t="s">
        <v>9571</v>
      </c>
      <c r="L1379" s="27" t="s">
        <v>9572</v>
      </c>
      <c r="M1379" s="27" t="s">
        <v>9573</v>
      </c>
      <c r="N1379" s="27" t="s">
        <v>9882</v>
      </c>
      <c r="O1379" s="27" t="s">
        <v>5003</v>
      </c>
      <c r="P1379" s="3">
        <v>41233</v>
      </c>
      <c r="Q1379" s="41" t="s">
        <v>497</v>
      </c>
      <c r="R1379" s="27" t="s">
        <v>12310</v>
      </c>
      <c r="S1379" s="27" t="s">
        <v>12311</v>
      </c>
      <c r="T1379" s="41" t="s">
        <v>4394</v>
      </c>
      <c r="U1379" t="s">
        <v>15542</v>
      </c>
      <c r="V1379" s="3" t="s">
        <v>497</v>
      </c>
    </row>
    <row r="1380" spans="1:22" ht="18" customHeight="1">
      <c r="A1380" s="27">
        <v>5541</v>
      </c>
      <c r="B1380" s="27">
        <v>5541</v>
      </c>
      <c r="C1380" s="3">
        <v>41221</v>
      </c>
      <c r="D1380" s="3">
        <v>41266</v>
      </c>
      <c r="E1380" s="27" t="s">
        <v>1431</v>
      </c>
      <c r="F1380" s="27" t="s">
        <v>1667</v>
      </c>
      <c r="G1380" s="27" t="s">
        <v>5167</v>
      </c>
      <c r="H1380" s="27" t="s">
        <v>9752</v>
      </c>
      <c r="I1380" s="3">
        <v>41225</v>
      </c>
      <c r="J1380" s="27" t="s">
        <v>9574</v>
      </c>
      <c r="K1380" s="27" t="s">
        <v>9575</v>
      </c>
      <c r="L1380" s="27" t="s">
        <v>5884</v>
      </c>
      <c r="M1380" s="27" t="s">
        <v>9576</v>
      </c>
      <c r="N1380" s="27" t="s">
        <v>9753</v>
      </c>
      <c r="O1380" s="27" t="s">
        <v>7092</v>
      </c>
      <c r="P1380" s="3">
        <v>41226</v>
      </c>
      <c r="Q1380" s="41" t="s">
        <v>497</v>
      </c>
      <c r="R1380" s="27" t="s">
        <v>12312</v>
      </c>
      <c r="S1380" s="27" t="s">
        <v>12313</v>
      </c>
      <c r="T1380" s="41" t="s">
        <v>4394</v>
      </c>
      <c r="U1380" t="s">
        <v>15642</v>
      </c>
      <c r="V1380" s="3" t="s">
        <v>497</v>
      </c>
    </row>
    <row r="1381" spans="1:22" ht="18" customHeight="1">
      <c r="A1381" s="27">
        <v>5542</v>
      </c>
      <c r="B1381" s="27">
        <v>5542</v>
      </c>
      <c r="C1381" s="3">
        <v>41221</v>
      </c>
      <c r="D1381" s="3">
        <v>41266</v>
      </c>
      <c r="E1381" s="27" t="s">
        <v>1431</v>
      </c>
      <c r="F1381" s="27" t="s">
        <v>1667</v>
      </c>
      <c r="G1381" s="27" t="s">
        <v>9577</v>
      </c>
      <c r="H1381" s="27" t="s">
        <v>13219</v>
      </c>
      <c r="I1381" s="3">
        <v>41256</v>
      </c>
      <c r="J1381" s="27" t="s">
        <v>9574</v>
      </c>
      <c r="K1381" s="27" t="s">
        <v>9578</v>
      </c>
      <c r="L1381" s="27" t="s">
        <v>9579</v>
      </c>
      <c r="M1381" s="27" t="s">
        <v>9580</v>
      </c>
      <c r="N1381" s="27" t="s">
        <v>13220</v>
      </c>
      <c r="O1381" s="27" t="s">
        <v>4098</v>
      </c>
      <c r="P1381" s="3">
        <v>41256</v>
      </c>
      <c r="Q1381" s="41" t="s">
        <v>497</v>
      </c>
      <c r="R1381" s="27" t="s">
        <v>13221</v>
      </c>
      <c r="S1381" s="27" t="s">
        <v>12314</v>
      </c>
      <c r="T1381" s="41" t="s">
        <v>15449</v>
      </c>
      <c r="U1381" s="41" t="s">
        <v>15535</v>
      </c>
      <c r="V1381" s="3" t="s">
        <v>497</v>
      </c>
    </row>
    <row r="1382" spans="1:22" ht="18" customHeight="1">
      <c r="A1382" s="27">
        <v>5543</v>
      </c>
      <c r="B1382" s="27">
        <v>5543</v>
      </c>
      <c r="C1382" s="3">
        <v>41221</v>
      </c>
      <c r="D1382" s="3">
        <v>41266</v>
      </c>
      <c r="E1382" s="27" t="s">
        <v>1431</v>
      </c>
      <c r="F1382" s="27" t="s">
        <v>1432</v>
      </c>
      <c r="G1382" s="27" t="s">
        <v>8360</v>
      </c>
      <c r="H1382" s="27" t="s">
        <v>13801</v>
      </c>
      <c r="I1382" s="3">
        <v>41256</v>
      </c>
      <c r="J1382" s="27" t="s">
        <v>9581</v>
      </c>
      <c r="K1382" s="27" t="s">
        <v>9582</v>
      </c>
      <c r="L1382" s="27" t="s">
        <v>9583</v>
      </c>
      <c r="M1382" s="27" t="s">
        <v>9584</v>
      </c>
      <c r="N1382" s="27" t="s">
        <v>13802</v>
      </c>
      <c r="O1382" s="27" t="s">
        <v>1981</v>
      </c>
      <c r="P1382" s="3">
        <v>41263</v>
      </c>
      <c r="Q1382" s="27" t="s">
        <v>12516</v>
      </c>
      <c r="R1382" s="27" t="s">
        <v>13803</v>
      </c>
      <c r="S1382" s="27" t="s">
        <v>12315</v>
      </c>
      <c r="T1382" t="s">
        <v>15449</v>
      </c>
      <c r="U1382" s="41" t="s">
        <v>15541</v>
      </c>
      <c r="V1382" s="3" t="s">
        <v>497</v>
      </c>
    </row>
    <row r="1383" spans="1:22" ht="18" customHeight="1">
      <c r="A1383" s="27">
        <v>5544</v>
      </c>
      <c r="B1383" s="27">
        <v>5544</v>
      </c>
      <c r="C1383" s="3">
        <v>41221</v>
      </c>
      <c r="D1383" s="3">
        <v>41266</v>
      </c>
      <c r="E1383" s="27" t="s">
        <v>1431</v>
      </c>
      <c r="F1383" s="27" t="s">
        <v>1432</v>
      </c>
      <c r="G1383" s="27" t="s">
        <v>9585</v>
      </c>
      <c r="H1383" s="27" t="s">
        <v>9754</v>
      </c>
      <c r="I1383" s="3">
        <v>41226</v>
      </c>
      <c r="J1383" s="27" t="s">
        <v>9586</v>
      </c>
      <c r="K1383" s="27" t="s">
        <v>9587</v>
      </c>
      <c r="L1383" s="27" t="s">
        <v>9588</v>
      </c>
      <c r="M1383" s="27" t="s">
        <v>9589</v>
      </c>
      <c r="N1383" s="27" t="s">
        <v>9883</v>
      </c>
      <c r="O1383" s="27" t="s">
        <v>6080</v>
      </c>
      <c r="P1383" s="3">
        <v>41234</v>
      </c>
      <c r="Q1383" s="41" t="s">
        <v>497</v>
      </c>
      <c r="R1383" s="27" t="s">
        <v>12316</v>
      </c>
      <c r="S1383" s="27" t="s">
        <v>12317</v>
      </c>
      <c r="T1383" s="41" t="s">
        <v>4394</v>
      </c>
      <c r="U1383" t="s">
        <v>4443</v>
      </c>
      <c r="V1383" s="3" t="s">
        <v>497</v>
      </c>
    </row>
    <row r="1384" spans="1:22" ht="18" customHeight="1">
      <c r="A1384" s="27">
        <v>5546</v>
      </c>
      <c r="B1384" s="27">
        <v>5546</v>
      </c>
      <c r="C1384" s="3">
        <v>41221</v>
      </c>
      <c r="D1384" s="3">
        <v>41266</v>
      </c>
      <c r="E1384" s="27" t="s">
        <v>1431</v>
      </c>
      <c r="F1384" s="27" t="s">
        <v>14682</v>
      </c>
      <c r="G1384" s="27" t="s">
        <v>9590</v>
      </c>
      <c r="H1384" s="27" t="s">
        <v>14717</v>
      </c>
      <c r="I1384" s="3">
        <v>41226</v>
      </c>
      <c r="J1384" s="27" t="s">
        <v>9591</v>
      </c>
      <c r="K1384" s="27" t="s">
        <v>9592</v>
      </c>
      <c r="L1384" s="27" t="s">
        <v>9593</v>
      </c>
      <c r="M1384" s="27" t="s">
        <v>9594</v>
      </c>
      <c r="N1384" s="27" t="s">
        <v>14718</v>
      </c>
      <c r="O1384" s="27" t="s">
        <v>14658</v>
      </c>
      <c r="P1384" s="27">
        <v>41290</v>
      </c>
      <c r="Q1384" s="41" t="s">
        <v>497</v>
      </c>
      <c r="R1384" s="27" t="s">
        <v>14719</v>
      </c>
      <c r="S1384" s="27" t="s">
        <v>12318</v>
      </c>
      <c r="T1384" s="41" t="s">
        <v>4394</v>
      </c>
      <c r="U1384" s="41" t="s">
        <v>15458</v>
      </c>
      <c r="V1384" s="3" t="s">
        <v>497</v>
      </c>
    </row>
    <row r="1385" spans="1:22" ht="18" customHeight="1">
      <c r="A1385" s="27">
        <v>5547</v>
      </c>
      <c r="B1385" s="27">
        <v>5547</v>
      </c>
      <c r="C1385" s="3">
        <v>41221</v>
      </c>
      <c r="D1385" s="3">
        <v>41266</v>
      </c>
      <c r="E1385" s="27" t="s">
        <v>1431</v>
      </c>
      <c r="F1385" s="27" t="s">
        <v>14682</v>
      </c>
      <c r="G1385" s="27" t="s">
        <v>9590</v>
      </c>
      <c r="H1385" s="27" t="s">
        <v>14720</v>
      </c>
      <c r="I1385" s="3">
        <v>41226</v>
      </c>
      <c r="J1385" s="27" t="s">
        <v>9591</v>
      </c>
      <c r="K1385" s="27" t="s">
        <v>9595</v>
      </c>
      <c r="L1385" s="27" t="s">
        <v>9596</v>
      </c>
      <c r="M1385" s="27" t="s">
        <v>9594</v>
      </c>
      <c r="N1385" s="27" t="s">
        <v>14721</v>
      </c>
      <c r="O1385" s="27" t="s">
        <v>14658</v>
      </c>
      <c r="P1385" s="27">
        <v>41291</v>
      </c>
      <c r="Q1385" s="41" t="s">
        <v>497</v>
      </c>
      <c r="R1385" s="27" t="s">
        <v>14722</v>
      </c>
      <c r="S1385" s="27" t="s">
        <v>12319</v>
      </c>
      <c r="T1385" s="41" t="s">
        <v>15449</v>
      </c>
      <c r="U1385" s="41" t="s">
        <v>15755</v>
      </c>
      <c r="V1385" s="3" t="s">
        <v>497</v>
      </c>
    </row>
    <row r="1386" spans="1:22" ht="18" customHeight="1">
      <c r="A1386" s="27">
        <v>5548</v>
      </c>
      <c r="B1386" s="27">
        <v>5548</v>
      </c>
      <c r="C1386" s="3">
        <v>41221</v>
      </c>
      <c r="D1386" s="3">
        <v>41266</v>
      </c>
      <c r="E1386" s="27" t="s">
        <v>1431</v>
      </c>
      <c r="F1386" s="27" t="s">
        <v>1432</v>
      </c>
      <c r="G1386" s="27" t="s">
        <v>2312</v>
      </c>
      <c r="H1386" s="27" t="s">
        <v>14756</v>
      </c>
      <c r="I1386" s="3">
        <v>41225</v>
      </c>
      <c r="J1386" s="27" t="s">
        <v>9597</v>
      </c>
      <c r="K1386" s="27" t="s">
        <v>9598</v>
      </c>
      <c r="L1386" s="27" t="s">
        <v>4847</v>
      </c>
      <c r="M1386" s="27" t="s">
        <v>9599</v>
      </c>
      <c r="N1386" s="27" t="s">
        <v>14757</v>
      </c>
      <c r="O1386" s="27" t="s">
        <v>4115</v>
      </c>
      <c r="P1386" s="27">
        <v>41295</v>
      </c>
      <c r="Q1386" s="41" t="s">
        <v>13380</v>
      </c>
      <c r="R1386" s="27" t="s">
        <v>14758</v>
      </c>
      <c r="S1386" s="27" t="s">
        <v>12320</v>
      </c>
      <c r="T1386" s="41" t="s">
        <v>4394</v>
      </c>
      <c r="U1386" s="41" t="s">
        <v>15492</v>
      </c>
      <c r="V1386" s="3" t="s">
        <v>497</v>
      </c>
    </row>
    <row r="1387" spans="1:22" ht="18" customHeight="1">
      <c r="A1387" s="27">
        <v>5549</v>
      </c>
      <c r="B1387" s="27">
        <v>5549</v>
      </c>
      <c r="C1387" s="3">
        <v>41221</v>
      </c>
      <c r="D1387" s="3">
        <v>41266</v>
      </c>
      <c r="E1387" s="27" t="s">
        <v>1431</v>
      </c>
      <c r="F1387" s="27" t="s">
        <v>1667</v>
      </c>
      <c r="G1387" s="27" t="s">
        <v>9600</v>
      </c>
      <c r="H1387" s="27" t="s">
        <v>12517</v>
      </c>
      <c r="I1387" s="3">
        <v>41248</v>
      </c>
      <c r="J1387" s="27" t="s">
        <v>9601</v>
      </c>
      <c r="K1387" s="27" t="s">
        <v>9602</v>
      </c>
      <c r="L1387" s="27" t="s">
        <v>9603</v>
      </c>
      <c r="M1387" s="27" t="s">
        <v>9604</v>
      </c>
      <c r="N1387" s="27" t="s">
        <v>12713</v>
      </c>
      <c r="O1387" s="27" t="s">
        <v>5490</v>
      </c>
      <c r="P1387" s="3">
        <v>41250</v>
      </c>
      <c r="Q1387" s="41" t="s">
        <v>497</v>
      </c>
      <c r="R1387" s="27" t="s">
        <v>12518</v>
      </c>
      <c r="S1387" s="27" t="s">
        <v>12321</v>
      </c>
      <c r="T1387" s="41" t="s">
        <v>4394</v>
      </c>
      <c r="U1387" t="s">
        <v>15460</v>
      </c>
      <c r="V1387" s="3" t="s">
        <v>497</v>
      </c>
    </row>
    <row r="1388" spans="1:22" ht="18" customHeight="1">
      <c r="A1388" s="27">
        <v>5550</v>
      </c>
      <c r="B1388" s="27">
        <v>5550</v>
      </c>
      <c r="C1388" s="3">
        <v>41221</v>
      </c>
      <c r="D1388" s="3">
        <v>41266</v>
      </c>
      <c r="E1388" s="27" t="s">
        <v>1431</v>
      </c>
      <c r="F1388" s="27" t="s">
        <v>14682</v>
      </c>
      <c r="G1388" s="27" t="s">
        <v>9590</v>
      </c>
      <c r="H1388" s="27" t="s">
        <v>14723</v>
      </c>
      <c r="I1388" s="3">
        <v>41226</v>
      </c>
      <c r="J1388" s="27" t="s">
        <v>9605</v>
      </c>
      <c r="K1388" s="27" t="s">
        <v>9606</v>
      </c>
      <c r="L1388" s="27" t="s">
        <v>9607</v>
      </c>
      <c r="M1388" s="27" t="s">
        <v>9608</v>
      </c>
      <c r="N1388" s="27" t="s">
        <v>14724</v>
      </c>
      <c r="O1388" s="27" t="s">
        <v>14658</v>
      </c>
      <c r="P1388" s="27">
        <v>41291</v>
      </c>
      <c r="Q1388" s="41" t="s">
        <v>497</v>
      </c>
      <c r="R1388" s="27" t="s">
        <v>14725</v>
      </c>
      <c r="S1388" s="27" t="s">
        <v>12322</v>
      </c>
      <c r="T1388" s="41" t="s">
        <v>4394</v>
      </c>
      <c r="U1388" s="41" t="s">
        <v>15523</v>
      </c>
      <c r="V1388" s="3" t="s">
        <v>497</v>
      </c>
    </row>
    <row r="1389" spans="1:22" ht="18" customHeight="1">
      <c r="A1389" s="27">
        <v>5551</v>
      </c>
      <c r="B1389" s="27">
        <v>5551</v>
      </c>
      <c r="C1389" s="3">
        <v>41221</v>
      </c>
      <c r="D1389" s="3">
        <v>41266</v>
      </c>
      <c r="E1389" s="27" t="s">
        <v>1431</v>
      </c>
      <c r="F1389" s="27" t="s">
        <v>14682</v>
      </c>
      <c r="G1389" s="27" t="s">
        <v>9590</v>
      </c>
      <c r="H1389" s="27" t="s">
        <v>14726</v>
      </c>
      <c r="I1389" s="3">
        <v>41226</v>
      </c>
      <c r="J1389" s="27" t="s">
        <v>9609</v>
      </c>
      <c r="K1389" s="27" t="s">
        <v>9610</v>
      </c>
      <c r="L1389" s="27" t="s">
        <v>9611</v>
      </c>
      <c r="M1389" s="27" t="s">
        <v>9612</v>
      </c>
      <c r="N1389" s="27" t="s">
        <v>14727</v>
      </c>
      <c r="O1389" s="27" t="s">
        <v>14658</v>
      </c>
      <c r="P1389" s="27">
        <v>41292</v>
      </c>
      <c r="Q1389" s="41" t="s">
        <v>497</v>
      </c>
      <c r="R1389" s="27" t="s">
        <v>14728</v>
      </c>
      <c r="S1389" s="27" t="s">
        <v>12323</v>
      </c>
      <c r="T1389" s="41" t="s">
        <v>4394</v>
      </c>
      <c r="U1389" s="41" t="s">
        <v>15460</v>
      </c>
      <c r="V1389" s="3" t="s">
        <v>497</v>
      </c>
    </row>
    <row r="1390" spans="1:22" ht="18" customHeight="1">
      <c r="A1390" s="27" t="s">
        <v>9658</v>
      </c>
      <c r="B1390" s="27">
        <v>5529</v>
      </c>
      <c r="C1390" s="3">
        <v>41221</v>
      </c>
      <c r="D1390" s="3">
        <v>41266</v>
      </c>
      <c r="E1390" s="27" t="s">
        <v>1581</v>
      </c>
      <c r="F1390" s="27" t="s">
        <v>1667</v>
      </c>
      <c r="G1390" s="27" t="s">
        <v>4335</v>
      </c>
      <c r="H1390" s="27" t="s">
        <v>497</v>
      </c>
      <c r="I1390" s="27" t="s">
        <v>497</v>
      </c>
      <c r="J1390" s="27" t="s">
        <v>9613</v>
      </c>
      <c r="K1390" s="27" t="s">
        <v>9614</v>
      </c>
      <c r="L1390" s="27" t="s">
        <v>9615</v>
      </c>
      <c r="M1390" s="27" t="s">
        <v>9616</v>
      </c>
      <c r="N1390" s="27" t="s">
        <v>497</v>
      </c>
      <c r="O1390" s="27" t="s">
        <v>497</v>
      </c>
      <c r="P1390" s="27" t="s">
        <v>497</v>
      </c>
      <c r="Q1390" s="27" t="s">
        <v>9659</v>
      </c>
      <c r="R1390" s="27" t="s">
        <v>497</v>
      </c>
      <c r="S1390" s="27" t="s">
        <v>12324</v>
      </c>
      <c r="T1390" t="s">
        <v>15449</v>
      </c>
      <c r="U1390" s="41" t="s">
        <v>497</v>
      </c>
      <c r="V1390" s="3" t="s">
        <v>497</v>
      </c>
    </row>
    <row r="1391" spans="1:22" ht="18" customHeight="1">
      <c r="A1391" s="27">
        <v>5545</v>
      </c>
      <c r="B1391" s="27">
        <v>5545</v>
      </c>
      <c r="C1391" s="3">
        <v>41221</v>
      </c>
      <c r="D1391" s="3">
        <v>41266</v>
      </c>
      <c r="E1391" s="27" t="s">
        <v>1431</v>
      </c>
      <c r="F1391" s="27" t="s">
        <v>1667</v>
      </c>
      <c r="G1391" s="27" t="s">
        <v>9617</v>
      </c>
      <c r="H1391" s="27" t="s">
        <v>9755</v>
      </c>
      <c r="I1391" s="3">
        <v>41227</v>
      </c>
      <c r="J1391" s="27" t="s">
        <v>9618</v>
      </c>
      <c r="K1391" s="27" t="s">
        <v>9619</v>
      </c>
      <c r="L1391" s="27" t="s">
        <v>9620</v>
      </c>
      <c r="M1391" s="27" t="s">
        <v>9621</v>
      </c>
      <c r="N1391" s="27" t="s">
        <v>9756</v>
      </c>
      <c r="O1391" s="27" t="s">
        <v>9757</v>
      </c>
      <c r="P1391" s="3">
        <v>41232</v>
      </c>
      <c r="Q1391" s="41" t="s">
        <v>497</v>
      </c>
      <c r="R1391" s="27" t="s">
        <v>12325</v>
      </c>
      <c r="S1391" s="27" t="s">
        <v>12326</v>
      </c>
      <c r="T1391" s="41" t="s">
        <v>4394</v>
      </c>
      <c r="U1391" s="41" t="s">
        <v>497</v>
      </c>
      <c r="V1391" s="3" t="s">
        <v>497</v>
      </c>
    </row>
    <row r="1392" spans="1:22" ht="18" customHeight="1">
      <c r="A1392" s="27">
        <v>5552</v>
      </c>
      <c r="B1392" s="27">
        <v>5552</v>
      </c>
      <c r="C1392" s="3">
        <v>41222</v>
      </c>
      <c r="D1392" s="3">
        <v>41267</v>
      </c>
      <c r="E1392" s="27" t="s">
        <v>1431</v>
      </c>
      <c r="F1392" s="27" t="s">
        <v>1667</v>
      </c>
      <c r="G1392" s="27" t="s">
        <v>1658</v>
      </c>
      <c r="H1392" s="27" t="s">
        <v>9884</v>
      </c>
      <c r="I1392" s="3">
        <v>41234</v>
      </c>
      <c r="J1392" s="27" t="s">
        <v>9660</v>
      </c>
      <c r="K1392" s="27" t="s">
        <v>9661</v>
      </c>
      <c r="L1392" s="27" t="s">
        <v>9662</v>
      </c>
      <c r="M1392" s="27" t="s">
        <v>9663</v>
      </c>
      <c r="N1392" s="27" t="s">
        <v>9885</v>
      </c>
      <c r="O1392" s="27" t="s">
        <v>7092</v>
      </c>
      <c r="P1392" s="3">
        <v>41236</v>
      </c>
      <c r="Q1392" s="41" t="s">
        <v>497</v>
      </c>
      <c r="R1392" s="27" t="s">
        <v>12327</v>
      </c>
      <c r="S1392" s="27" t="s">
        <v>12328</v>
      </c>
      <c r="T1392" s="41" t="s">
        <v>15449</v>
      </c>
      <c r="U1392" t="s">
        <v>15756</v>
      </c>
      <c r="V1392" s="3" t="s">
        <v>497</v>
      </c>
    </row>
    <row r="1393" spans="1:22" ht="18" customHeight="1">
      <c r="A1393" s="27">
        <v>5553</v>
      </c>
      <c r="B1393" s="27">
        <v>5553</v>
      </c>
      <c r="C1393" s="3">
        <v>41222</v>
      </c>
      <c r="D1393" s="3">
        <v>41267</v>
      </c>
      <c r="E1393" s="27" t="s">
        <v>1431</v>
      </c>
      <c r="F1393" s="27" t="s">
        <v>1432</v>
      </c>
      <c r="G1393" s="27" t="s">
        <v>1833</v>
      </c>
      <c r="H1393" s="27" t="s">
        <v>15365</v>
      </c>
      <c r="I1393" s="3">
        <v>41261</v>
      </c>
      <c r="J1393" s="27" t="s">
        <v>9664</v>
      </c>
      <c r="K1393" s="27" t="s">
        <v>9665</v>
      </c>
      <c r="L1393" s="27" t="s">
        <v>9666</v>
      </c>
      <c r="M1393" s="27" t="s">
        <v>13381</v>
      </c>
      <c r="N1393" s="27" t="s">
        <v>15366</v>
      </c>
      <c r="O1393" s="27" t="s">
        <v>9771</v>
      </c>
      <c r="P1393" s="27">
        <v>41309</v>
      </c>
      <c r="Q1393" s="41" t="s">
        <v>12519</v>
      </c>
      <c r="R1393" s="27" t="s">
        <v>15367</v>
      </c>
      <c r="S1393" s="27" t="s">
        <v>12329</v>
      </c>
      <c r="T1393" t="s">
        <v>4394</v>
      </c>
      <c r="U1393" s="41" t="s">
        <v>15694</v>
      </c>
      <c r="V1393" s="3" t="s">
        <v>497</v>
      </c>
    </row>
    <row r="1394" spans="1:22" ht="18" customHeight="1">
      <c r="A1394" s="27">
        <v>5554</v>
      </c>
      <c r="B1394" s="27">
        <v>5554</v>
      </c>
      <c r="C1394" s="3">
        <v>41222</v>
      </c>
      <c r="D1394" s="3">
        <v>41267</v>
      </c>
      <c r="E1394" s="27" t="s">
        <v>1431</v>
      </c>
      <c r="F1394" s="27" t="s">
        <v>1432</v>
      </c>
      <c r="G1394" s="27" t="s">
        <v>3810</v>
      </c>
      <c r="H1394" s="27" t="s">
        <v>9758</v>
      </c>
      <c r="I1394" s="3">
        <v>41229</v>
      </c>
      <c r="J1394" s="27" t="s">
        <v>9667</v>
      </c>
      <c r="K1394" s="27" t="s">
        <v>9668</v>
      </c>
      <c r="L1394" s="27" t="s">
        <v>9669</v>
      </c>
      <c r="M1394" s="27" t="s">
        <v>9670</v>
      </c>
      <c r="N1394" s="27" t="s">
        <v>9759</v>
      </c>
      <c r="O1394" s="27" t="s">
        <v>5316</v>
      </c>
      <c r="P1394" s="3">
        <v>41232</v>
      </c>
      <c r="Q1394" s="41" t="s">
        <v>497</v>
      </c>
      <c r="R1394" s="27" t="s">
        <v>12330</v>
      </c>
      <c r="S1394" s="27" t="s">
        <v>12331</v>
      </c>
      <c r="T1394" s="41" t="s">
        <v>15449</v>
      </c>
      <c r="U1394" t="s">
        <v>15479</v>
      </c>
      <c r="V1394" s="3" t="s">
        <v>497</v>
      </c>
    </row>
    <row r="1395" spans="1:22" ht="18" customHeight="1">
      <c r="A1395" s="27">
        <v>5555</v>
      </c>
      <c r="B1395" s="27">
        <v>5555</v>
      </c>
      <c r="C1395" s="3">
        <v>41222</v>
      </c>
      <c r="D1395" s="3">
        <v>41267</v>
      </c>
      <c r="E1395" s="27" t="s">
        <v>1431</v>
      </c>
      <c r="F1395" s="27" t="s">
        <v>1667</v>
      </c>
      <c r="G1395" s="27" t="s">
        <v>4335</v>
      </c>
      <c r="H1395" s="27" t="s">
        <v>9760</v>
      </c>
      <c r="I1395" s="3">
        <v>41227</v>
      </c>
      <c r="J1395" s="27" t="s">
        <v>9671</v>
      </c>
      <c r="K1395" s="27" t="s">
        <v>9672</v>
      </c>
      <c r="L1395" s="27" t="s">
        <v>9673</v>
      </c>
      <c r="M1395" s="27" t="s">
        <v>9674</v>
      </c>
      <c r="N1395" s="27" t="s">
        <v>9761</v>
      </c>
      <c r="O1395" s="27" t="s">
        <v>6145</v>
      </c>
      <c r="P1395" s="3">
        <v>41232</v>
      </c>
      <c r="Q1395" s="41" t="s">
        <v>497</v>
      </c>
      <c r="R1395" s="27" t="s">
        <v>12332</v>
      </c>
      <c r="S1395" s="27" t="s">
        <v>12333</v>
      </c>
      <c r="T1395" s="41" t="s">
        <v>4394</v>
      </c>
      <c r="U1395" t="s">
        <v>15642</v>
      </c>
      <c r="V1395" s="3" t="s">
        <v>497</v>
      </c>
    </row>
    <row r="1396" spans="1:22" ht="18" customHeight="1">
      <c r="A1396" s="27">
        <v>5556</v>
      </c>
      <c r="B1396" s="27">
        <v>5556</v>
      </c>
      <c r="C1396" s="3">
        <v>41222</v>
      </c>
      <c r="D1396" s="3">
        <v>41267</v>
      </c>
      <c r="E1396" s="27" t="s">
        <v>1431</v>
      </c>
      <c r="F1396" s="27" t="s">
        <v>1432</v>
      </c>
      <c r="G1396" s="27" t="s">
        <v>9675</v>
      </c>
      <c r="H1396" s="27" t="s">
        <v>12334</v>
      </c>
      <c r="I1396" s="3">
        <v>41226</v>
      </c>
      <c r="J1396" s="27" t="s">
        <v>9676</v>
      </c>
      <c r="K1396" s="27" t="s">
        <v>9677</v>
      </c>
      <c r="L1396" s="27" t="s">
        <v>9678</v>
      </c>
      <c r="M1396" s="27" t="s">
        <v>9679</v>
      </c>
      <c r="N1396" s="27" t="s">
        <v>12335</v>
      </c>
      <c r="O1396" s="27" t="s">
        <v>6592</v>
      </c>
      <c r="P1396" s="3">
        <v>41241</v>
      </c>
      <c r="Q1396" s="41" t="s">
        <v>497</v>
      </c>
      <c r="R1396" s="27" t="s">
        <v>12336</v>
      </c>
      <c r="S1396" s="27" t="s">
        <v>12337</v>
      </c>
      <c r="T1396" s="41" t="s">
        <v>15449</v>
      </c>
      <c r="U1396" t="s">
        <v>15534</v>
      </c>
      <c r="V1396" s="3" t="s">
        <v>497</v>
      </c>
    </row>
    <row r="1397" spans="1:22" ht="18" customHeight="1">
      <c r="A1397" s="27">
        <v>5558</v>
      </c>
      <c r="B1397" s="27">
        <v>5558</v>
      </c>
      <c r="C1397" s="3">
        <v>41222</v>
      </c>
      <c r="D1397" s="3">
        <v>41267</v>
      </c>
      <c r="E1397" s="27" t="s">
        <v>1431</v>
      </c>
      <c r="F1397" s="27" t="s">
        <v>1432</v>
      </c>
      <c r="G1397" s="27" t="s">
        <v>4335</v>
      </c>
      <c r="H1397" s="27" t="s">
        <v>9762</v>
      </c>
      <c r="I1397" s="3">
        <v>41225</v>
      </c>
      <c r="J1397" s="27" t="s">
        <v>9680</v>
      </c>
      <c r="K1397" s="27" t="s">
        <v>9681</v>
      </c>
      <c r="L1397" s="27" t="s">
        <v>9615</v>
      </c>
      <c r="M1397" s="27" t="s">
        <v>9682</v>
      </c>
      <c r="N1397" s="27" t="s">
        <v>9763</v>
      </c>
      <c r="O1397" s="27" t="s">
        <v>5316</v>
      </c>
      <c r="P1397" s="3">
        <v>41227</v>
      </c>
      <c r="Q1397" s="41" t="s">
        <v>497</v>
      </c>
      <c r="R1397" s="27" t="s">
        <v>12338</v>
      </c>
      <c r="S1397" s="27" t="s">
        <v>12324</v>
      </c>
      <c r="T1397" s="41" t="s">
        <v>15449</v>
      </c>
      <c r="U1397" t="s">
        <v>15541</v>
      </c>
      <c r="V1397" s="3" t="s">
        <v>497</v>
      </c>
    </row>
    <row r="1398" spans="1:22" ht="18" customHeight="1">
      <c r="A1398" s="27">
        <v>5557</v>
      </c>
      <c r="B1398" s="27">
        <v>5557</v>
      </c>
      <c r="C1398" s="3">
        <v>41220</v>
      </c>
      <c r="D1398" s="3">
        <v>41265</v>
      </c>
      <c r="E1398" s="27" t="s">
        <v>1431</v>
      </c>
      <c r="F1398" s="27" t="s">
        <v>1667</v>
      </c>
      <c r="G1398" s="27" t="s">
        <v>1658</v>
      </c>
      <c r="H1398" s="27" t="s">
        <v>13382</v>
      </c>
      <c r="I1398" s="3">
        <v>41260</v>
      </c>
      <c r="J1398" s="27" t="s">
        <v>9709</v>
      </c>
      <c r="K1398" s="27" t="s">
        <v>9710</v>
      </c>
      <c r="L1398" s="27" t="s">
        <v>9711</v>
      </c>
      <c r="M1398" s="27" t="s">
        <v>9712</v>
      </c>
      <c r="N1398" s="27" t="s">
        <v>13383</v>
      </c>
      <c r="O1398" s="27" t="s">
        <v>4098</v>
      </c>
      <c r="P1398" s="3">
        <v>41260</v>
      </c>
      <c r="Q1398" s="41" t="s">
        <v>497</v>
      </c>
      <c r="R1398" s="27" t="s">
        <v>13384</v>
      </c>
      <c r="S1398" s="27" t="s">
        <v>12339</v>
      </c>
      <c r="T1398" s="41" t="s">
        <v>4394</v>
      </c>
      <c r="U1398" s="41" t="s">
        <v>15523</v>
      </c>
      <c r="V1398" s="3" t="s">
        <v>497</v>
      </c>
    </row>
    <row r="1399" spans="1:22" ht="18" customHeight="1">
      <c r="A1399" s="27">
        <v>5539</v>
      </c>
      <c r="B1399" s="27">
        <v>5539</v>
      </c>
      <c r="C1399" s="3">
        <v>41220</v>
      </c>
      <c r="D1399" s="3">
        <v>41265</v>
      </c>
      <c r="E1399" s="27" t="s">
        <v>1431</v>
      </c>
      <c r="F1399" s="27" t="s">
        <v>1432</v>
      </c>
      <c r="G1399" s="27" t="s">
        <v>164</v>
      </c>
      <c r="H1399" s="27" t="s">
        <v>9886</v>
      </c>
      <c r="I1399" s="3">
        <v>41233</v>
      </c>
      <c r="J1399" s="27" t="s">
        <v>9713</v>
      </c>
      <c r="K1399" s="27" t="s">
        <v>9714</v>
      </c>
      <c r="L1399" s="27" t="s">
        <v>4596</v>
      </c>
      <c r="M1399" s="27" t="s">
        <v>9715</v>
      </c>
      <c r="N1399" s="27" t="s">
        <v>9887</v>
      </c>
      <c r="O1399" s="27" t="s">
        <v>8472</v>
      </c>
      <c r="P1399" s="3">
        <v>41235</v>
      </c>
      <c r="Q1399" s="41" t="s">
        <v>497</v>
      </c>
      <c r="R1399" s="27" t="s">
        <v>12340</v>
      </c>
      <c r="S1399" s="27" t="s">
        <v>12341</v>
      </c>
      <c r="T1399" s="41" t="s">
        <v>15449</v>
      </c>
      <c r="U1399" t="s">
        <v>15479</v>
      </c>
      <c r="V1399" s="3" t="s">
        <v>497</v>
      </c>
    </row>
    <row r="1400" spans="1:22" ht="18" customHeight="1">
      <c r="A1400" s="27">
        <v>5608</v>
      </c>
      <c r="B1400" s="27">
        <v>5608</v>
      </c>
      <c r="C1400" s="3">
        <v>41233</v>
      </c>
      <c r="D1400" s="3">
        <v>41289</v>
      </c>
      <c r="E1400" s="27" t="s">
        <v>1495</v>
      </c>
      <c r="F1400" s="27" t="s">
        <v>1432</v>
      </c>
      <c r="G1400" s="27" t="s">
        <v>5644</v>
      </c>
      <c r="H1400" s="27" t="s">
        <v>497</v>
      </c>
      <c r="I1400" s="3">
        <v>41233</v>
      </c>
      <c r="J1400" s="27" t="s">
        <v>9533</v>
      </c>
      <c r="K1400" s="27" t="s">
        <v>9888</v>
      </c>
      <c r="L1400" s="27" t="s">
        <v>9535</v>
      </c>
      <c r="M1400" s="27" t="s">
        <v>9536</v>
      </c>
      <c r="N1400" s="27" t="s">
        <v>497</v>
      </c>
      <c r="O1400" s="27" t="s">
        <v>497</v>
      </c>
      <c r="P1400" s="27" t="s">
        <v>497</v>
      </c>
      <c r="Q1400" s="41" t="s">
        <v>16112</v>
      </c>
      <c r="R1400" s="27" t="s">
        <v>497</v>
      </c>
      <c r="S1400" s="27" t="s">
        <v>12297</v>
      </c>
      <c r="T1400" s="41" t="s">
        <v>15449</v>
      </c>
      <c r="U1400" s="41" t="s">
        <v>497</v>
      </c>
      <c r="V1400" s="3" t="s">
        <v>497</v>
      </c>
    </row>
    <row r="1401" spans="1:22" ht="18" customHeight="1">
      <c r="A1401" s="27">
        <v>4650</v>
      </c>
      <c r="B1401" s="27">
        <v>4650</v>
      </c>
      <c r="C1401" s="3">
        <v>41226</v>
      </c>
      <c r="D1401" s="3">
        <v>41323</v>
      </c>
      <c r="E1401" s="27" t="s">
        <v>1581</v>
      </c>
      <c r="F1401" s="27" t="s">
        <v>1432</v>
      </c>
      <c r="G1401" s="27" t="s">
        <v>9889</v>
      </c>
      <c r="H1401" s="27" t="s">
        <v>497</v>
      </c>
      <c r="I1401" s="27" t="s">
        <v>497</v>
      </c>
      <c r="J1401" s="27" t="s">
        <v>9890</v>
      </c>
      <c r="K1401" s="27" t="s">
        <v>14226</v>
      </c>
      <c r="L1401" s="27" t="s">
        <v>9891</v>
      </c>
      <c r="M1401" s="27" t="s">
        <v>9892</v>
      </c>
      <c r="N1401" s="27" t="s">
        <v>497</v>
      </c>
      <c r="O1401" s="27" t="s">
        <v>497</v>
      </c>
      <c r="P1401" s="27" t="s">
        <v>497</v>
      </c>
      <c r="Q1401" s="41" t="s">
        <v>15368</v>
      </c>
      <c r="R1401" s="27" t="s">
        <v>497</v>
      </c>
      <c r="S1401" s="27" t="s">
        <v>12342</v>
      </c>
      <c r="T1401" t="s">
        <v>15449</v>
      </c>
      <c r="U1401" s="41" t="s">
        <v>497</v>
      </c>
      <c r="V1401" s="3" t="s">
        <v>497</v>
      </c>
    </row>
    <row r="1402" spans="1:22" ht="18" customHeight="1">
      <c r="A1402" s="27">
        <v>4651</v>
      </c>
      <c r="B1402" s="27">
        <v>4651</v>
      </c>
      <c r="C1402" s="3">
        <v>41226</v>
      </c>
      <c r="D1402" s="3">
        <v>41300</v>
      </c>
      <c r="E1402" s="27" t="s">
        <v>1495</v>
      </c>
      <c r="F1402" s="27" t="s">
        <v>1432</v>
      </c>
      <c r="G1402" s="27" t="s">
        <v>7355</v>
      </c>
      <c r="H1402" s="27" t="s">
        <v>497</v>
      </c>
      <c r="I1402" s="27">
        <v>41324</v>
      </c>
      <c r="J1402" s="27" t="s">
        <v>9893</v>
      </c>
      <c r="K1402" s="27" t="s">
        <v>15948</v>
      </c>
      <c r="L1402" s="27" t="s">
        <v>7358</v>
      </c>
      <c r="M1402" s="27" t="s">
        <v>9894</v>
      </c>
      <c r="N1402" s="27" t="s">
        <v>497</v>
      </c>
      <c r="O1402" s="27" t="s">
        <v>497</v>
      </c>
      <c r="P1402" s="27" t="s">
        <v>497</v>
      </c>
      <c r="Q1402" s="27" t="s">
        <v>14227</v>
      </c>
      <c r="R1402" s="27" t="s">
        <v>497</v>
      </c>
      <c r="S1402" s="27" t="s">
        <v>12343</v>
      </c>
      <c r="T1402" t="s">
        <v>15449</v>
      </c>
      <c r="U1402" s="41" t="s">
        <v>497</v>
      </c>
      <c r="V1402" s="3" t="s">
        <v>497</v>
      </c>
    </row>
    <row r="1403" spans="1:22" ht="18" customHeight="1">
      <c r="A1403" s="27">
        <v>5027</v>
      </c>
      <c r="B1403" s="27">
        <v>5027</v>
      </c>
      <c r="C1403" s="3">
        <v>41226</v>
      </c>
      <c r="D1403" s="3">
        <v>41272</v>
      </c>
      <c r="E1403" s="27" t="s">
        <v>1440</v>
      </c>
      <c r="F1403" s="27" t="s">
        <v>1432</v>
      </c>
      <c r="G1403" s="27" t="s">
        <v>1801</v>
      </c>
      <c r="H1403" s="27" t="s">
        <v>497</v>
      </c>
      <c r="I1403" s="27" t="s">
        <v>497</v>
      </c>
      <c r="J1403" s="27" t="s">
        <v>9895</v>
      </c>
      <c r="K1403" s="27" t="s">
        <v>9896</v>
      </c>
      <c r="L1403" s="27" t="s">
        <v>4944</v>
      </c>
      <c r="M1403" s="27" t="s">
        <v>13385</v>
      </c>
      <c r="N1403" s="27" t="s">
        <v>497</v>
      </c>
      <c r="O1403" s="27" t="s">
        <v>497</v>
      </c>
      <c r="P1403" s="27" t="s">
        <v>497</v>
      </c>
      <c r="Q1403" s="41" t="s">
        <v>15369</v>
      </c>
      <c r="R1403" s="27" t="s">
        <v>497</v>
      </c>
      <c r="S1403" s="27" t="s">
        <v>12344</v>
      </c>
      <c r="T1403" t="s">
        <v>15449</v>
      </c>
      <c r="U1403" s="41" t="s">
        <v>497</v>
      </c>
      <c r="V1403" s="3" t="s">
        <v>497</v>
      </c>
    </row>
    <row r="1404" spans="1:22" ht="18" customHeight="1">
      <c r="A1404" s="27">
        <v>5028</v>
      </c>
      <c r="B1404" s="27">
        <v>5028</v>
      </c>
      <c r="C1404" s="3">
        <v>41226</v>
      </c>
      <c r="D1404" s="3">
        <v>41309</v>
      </c>
      <c r="E1404" s="27" t="s">
        <v>1431</v>
      </c>
      <c r="F1404" s="27" t="s">
        <v>1432</v>
      </c>
      <c r="G1404" s="27" t="s">
        <v>7330</v>
      </c>
      <c r="H1404" s="27" t="s">
        <v>15757</v>
      </c>
      <c r="I1404" s="27">
        <v>41310</v>
      </c>
      <c r="J1404" s="27" t="s">
        <v>9897</v>
      </c>
      <c r="K1404" s="27" t="s">
        <v>9898</v>
      </c>
      <c r="L1404" s="27" t="s">
        <v>7333</v>
      </c>
      <c r="M1404" s="27" t="s">
        <v>13386</v>
      </c>
      <c r="N1404" s="27" t="s">
        <v>15758</v>
      </c>
      <c r="O1404" s="27" t="s">
        <v>5003</v>
      </c>
      <c r="P1404" s="27">
        <v>41310</v>
      </c>
      <c r="Q1404" s="41" t="s">
        <v>15370</v>
      </c>
      <c r="R1404" s="27" t="s">
        <v>15759</v>
      </c>
      <c r="S1404" s="27" t="s">
        <v>12345</v>
      </c>
      <c r="T1404" t="s">
        <v>4394</v>
      </c>
      <c r="U1404" s="41" t="s">
        <v>15760</v>
      </c>
      <c r="V1404" s="3" t="s">
        <v>497</v>
      </c>
    </row>
    <row r="1405" spans="1:22" ht="18" customHeight="1">
      <c r="A1405" s="27">
        <v>5030</v>
      </c>
      <c r="B1405" s="27">
        <v>5030</v>
      </c>
      <c r="C1405" s="3">
        <v>41226</v>
      </c>
      <c r="D1405" s="3">
        <v>41274</v>
      </c>
      <c r="E1405" s="27" t="s">
        <v>1431</v>
      </c>
      <c r="F1405" s="27" t="s">
        <v>1432</v>
      </c>
      <c r="G1405" s="27" t="s">
        <v>9899</v>
      </c>
      <c r="H1405" s="27" t="s">
        <v>15371</v>
      </c>
      <c r="I1405" s="27">
        <v>41302</v>
      </c>
      <c r="J1405" s="27" t="s">
        <v>9900</v>
      </c>
      <c r="K1405" s="27" t="s">
        <v>9901</v>
      </c>
      <c r="L1405" s="27" t="s">
        <v>9902</v>
      </c>
      <c r="M1405" s="27" t="s">
        <v>13387</v>
      </c>
      <c r="N1405" s="27" t="s">
        <v>15761</v>
      </c>
      <c r="O1405" s="27" t="s">
        <v>9815</v>
      </c>
      <c r="P1405" s="27">
        <v>41310</v>
      </c>
      <c r="Q1405" s="41" t="s">
        <v>13388</v>
      </c>
      <c r="R1405" s="27" t="s">
        <v>15372</v>
      </c>
      <c r="S1405" s="27" t="s">
        <v>12346</v>
      </c>
      <c r="T1405" t="s">
        <v>4394</v>
      </c>
      <c r="U1405" s="41" t="s">
        <v>15523</v>
      </c>
      <c r="V1405" s="3" t="s">
        <v>497</v>
      </c>
    </row>
    <row r="1406" spans="1:22" ht="18" customHeight="1">
      <c r="A1406" s="27">
        <v>5031</v>
      </c>
      <c r="B1406" s="27">
        <v>5031</v>
      </c>
      <c r="C1406" s="3">
        <v>41226</v>
      </c>
      <c r="D1406" s="3">
        <v>41274</v>
      </c>
      <c r="E1406" s="27" t="s">
        <v>1431</v>
      </c>
      <c r="F1406" s="27" t="s">
        <v>1432</v>
      </c>
      <c r="G1406" s="27" t="s">
        <v>9899</v>
      </c>
      <c r="H1406" s="27" t="s">
        <v>15373</v>
      </c>
      <c r="I1406" s="27">
        <v>41302</v>
      </c>
      <c r="J1406" s="27" t="s">
        <v>9903</v>
      </c>
      <c r="K1406" s="27" t="s">
        <v>9904</v>
      </c>
      <c r="L1406" s="27" t="s">
        <v>9902</v>
      </c>
      <c r="M1406" s="27" t="s">
        <v>13389</v>
      </c>
      <c r="N1406" s="27" t="s">
        <v>15374</v>
      </c>
      <c r="O1406" s="27" t="s">
        <v>9815</v>
      </c>
      <c r="P1406" s="27">
        <v>41309</v>
      </c>
      <c r="Q1406" s="41" t="s">
        <v>13390</v>
      </c>
      <c r="R1406" s="27" t="s">
        <v>15375</v>
      </c>
      <c r="S1406" s="27" t="s">
        <v>12347</v>
      </c>
      <c r="T1406" t="s">
        <v>4394</v>
      </c>
      <c r="U1406" s="41" t="s">
        <v>15694</v>
      </c>
      <c r="V1406" s="3" t="s">
        <v>497</v>
      </c>
    </row>
    <row r="1407" spans="1:22" ht="18" customHeight="1">
      <c r="A1407" s="27">
        <v>5032</v>
      </c>
      <c r="B1407" s="27">
        <v>5032</v>
      </c>
      <c r="C1407" s="3">
        <v>41226</v>
      </c>
      <c r="D1407" s="3">
        <v>41274</v>
      </c>
      <c r="E1407" s="27" t="s">
        <v>1440</v>
      </c>
      <c r="F1407" s="27" t="s">
        <v>1432</v>
      </c>
      <c r="G1407" s="27" t="s">
        <v>9899</v>
      </c>
      <c r="H1407" s="27" t="s">
        <v>497</v>
      </c>
      <c r="I1407" s="27">
        <v>41302</v>
      </c>
      <c r="J1407" s="27" t="s">
        <v>9905</v>
      </c>
      <c r="K1407" s="27" t="s">
        <v>9906</v>
      </c>
      <c r="L1407" s="27" t="s">
        <v>9902</v>
      </c>
      <c r="M1407" s="27" t="s">
        <v>9907</v>
      </c>
      <c r="N1407" s="27" t="s">
        <v>497</v>
      </c>
      <c r="O1407" s="27" t="s">
        <v>497</v>
      </c>
      <c r="P1407" s="27" t="s">
        <v>497</v>
      </c>
      <c r="Q1407" s="41" t="s">
        <v>15896</v>
      </c>
      <c r="R1407" s="27" t="s">
        <v>497</v>
      </c>
      <c r="S1407" s="27" t="s">
        <v>12348</v>
      </c>
      <c r="T1407" t="s">
        <v>15449</v>
      </c>
      <c r="U1407" s="41" t="s">
        <v>497</v>
      </c>
      <c r="V1407" s="3" t="s">
        <v>497</v>
      </c>
    </row>
    <row r="1408" spans="1:22" ht="18" customHeight="1">
      <c r="A1408" s="27">
        <v>5033</v>
      </c>
      <c r="B1408" s="27">
        <v>5033</v>
      </c>
      <c r="C1408" s="3">
        <v>41226</v>
      </c>
      <c r="D1408" s="3">
        <v>41272</v>
      </c>
      <c r="E1408" s="27" t="s">
        <v>1431</v>
      </c>
      <c r="F1408" s="27" t="s">
        <v>12377</v>
      </c>
      <c r="G1408" s="27" t="s">
        <v>9908</v>
      </c>
      <c r="H1408" s="27" t="s">
        <v>13391</v>
      </c>
      <c r="I1408" s="3">
        <v>41261</v>
      </c>
      <c r="J1408" s="27" t="s">
        <v>9909</v>
      </c>
      <c r="K1408" s="27" t="s">
        <v>9917</v>
      </c>
      <c r="L1408" s="27" t="s">
        <v>9910</v>
      </c>
      <c r="M1408" s="27" t="s">
        <v>9911</v>
      </c>
      <c r="N1408" s="27" t="s">
        <v>13804</v>
      </c>
      <c r="O1408" s="27" t="s">
        <v>13661</v>
      </c>
      <c r="P1408" s="3">
        <v>41263</v>
      </c>
      <c r="Q1408" s="41" t="s">
        <v>12520</v>
      </c>
      <c r="R1408" s="27" t="s">
        <v>13392</v>
      </c>
      <c r="S1408" s="27" t="s">
        <v>12349</v>
      </c>
      <c r="T1408" t="s">
        <v>4394</v>
      </c>
      <c r="U1408" s="41" t="s">
        <v>15762</v>
      </c>
      <c r="V1408" s="3" t="s">
        <v>497</v>
      </c>
    </row>
    <row r="1409" spans="1:22" ht="18" customHeight="1">
      <c r="A1409" s="27">
        <v>5034</v>
      </c>
      <c r="B1409" s="27">
        <v>5034</v>
      </c>
      <c r="C1409" s="3">
        <v>41226</v>
      </c>
      <c r="D1409" s="3">
        <v>41271</v>
      </c>
      <c r="E1409" s="27" t="s">
        <v>1431</v>
      </c>
      <c r="F1409" s="27" t="s">
        <v>12377</v>
      </c>
      <c r="G1409" s="27" t="s">
        <v>9908</v>
      </c>
      <c r="H1409" s="27" t="s">
        <v>13393</v>
      </c>
      <c r="I1409" s="3">
        <v>41260</v>
      </c>
      <c r="J1409" s="27" t="s">
        <v>9912</v>
      </c>
      <c r="K1409" s="27" t="s">
        <v>9913</v>
      </c>
      <c r="L1409" s="27" t="s">
        <v>9914</v>
      </c>
      <c r="M1409" s="27" t="s">
        <v>9915</v>
      </c>
      <c r="N1409" s="27" t="s">
        <v>13394</v>
      </c>
      <c r="O1409" s="27" t="s">
        <v>13272</v>
      </c>
      <c r="P1409" s="3">
        <v>41261</v>
      </c>
      <c r="Q1409" s="41" t="s">
        <v>497</v>
      </c>
      <c r="R1409" s="27" t="s">
        <v>13395</v>
      </c>
      <c r="S1409" s="27" t="s">
        <v>12350</v>
      </c>
      <c r="T1409" s="41" t="s">
        <v>15449</v>
      </c>
      <c r="U1409" s="41" t="s">
        <v>15541</v>
      </c>
      <c r="V1409" s="3" t="s">
        <v>497</v>
      </c>
    </row>
    <row r="1410" spans="1:22" ht="18" customHeight="1">
      <c r="A1410" s="27">
        <v>5035</v>
      </c>
      <c r="B1410" s="27">
        <v>5035</v>
      </c>
      <c r="C1410" s="3">
        <v>41226</v>
      </c>
      <c r="D1410" s="3">
        <v>41271</v>
      </c>
      <c r="E1410" s="27" t="s">
        <v>1431</v>
      </c>
      <c r="F1410" s="27" t="s">
        <v>12377</v>
      </c>
      <c r="G1410" s="27" t="s">
        <v>9908</v>
      </c>
      <c r="H1410" s="27" t="s">
        <v>13396</v>
      </c>
      <c r="I1410" s="3">
        <v>41260</v>
      </c>
      <c r="J1410" s="27" t="s">
        <v>9916</v>
      </c>
      <c r="K1410" s="27" t="s">
        <v>9917</v>
      </c>
      <c r="L1410" s="27" t="s">
        <v>9910</v>
      </c>
      <c r="M1410" s="27" t="s">
        <v>9918</v>
      </c>
      <c r="N1410" s="27" t="s">
        <v>13397</v>
      </c>
      <c r="O1410" s="27" t="s">
        <v>13398</v>
      </c>
      <c r="P1410" s="3">
        <v>41260</v>
      </c>
      <c r="Q1410" s="41" t="s">
        <v>12521</v>
      </c>
      <c r="R1410" s="27" t="s">
        <v>13399</v>
      </c>
      <c r="S1410" s="27" t="s">
        <v>12351</v>
      </c>
      <c r="T1410" t="s">
        <v>4394</v>
      </c>
      <c r="U1410" s="41" t="s">
        <v>15693</v>
      </c>
      <c r="V1410" s="3" t="s">
        <v>497</v>
      </c>
    </row>
    <row r="1411" spans="1:22" ht="18" customHeight="1">
      <c r="A1411" s="27">
        <v>5036</v>
      </c>
      <c r="B1411" s="27">
        <v>5036</v>
      </c>
      <c r="C1411" s="3">
        <v>41226</v>
      </c>
      <c r="D1411" s="3">
        <v>41271</v>
      </c>
      <c r="E1411" s="27" t="s">
        <v>1431</v>
      </c>
      <c r="F1411" s="27" t="s">
        <v>12377</v>
      </c>
      <c r="G1411" s="27" t="s">
        <v>9908</v>
      </c>
      <c r="H1411" s="27" t="s">
        <v>13400</v>
      </c>
      <c r="I1411" s="3">
        <v>41260</v>
      </c>
      <c r="J1411" s="27" t="s">
        <v>9919</v>
      </c>
      <c r="K1411" s="27" t="s">
        <v>9920</v>
      </c>
      <c r="L1411" s="27" t="s">
        <v>9910</v>
      </c>
      <c r="M1411" s="27" t="s">
        <v>9921</v>
      </c>
      <c r="N1411" s="27" t="s">
        <v>13401</v>
      </c>
      <c r="O1411" s="27" t="s">
        <v>12560</v>
      </c>
      <c r="P1411" s="3">
        <v>41261</v>
      </c>
      <c r="Q1411" s="41" t="s">
        <v>497</v>
      </c>
      <c r="R1411" s="27" t="s">
        <v>13402</v>
      </c>
      <c r="S1411" s="27" t="s">
        <v>12352</v>
      </c>
      <c r="T1411" s="41" t="s">
        <v>15449</v>
      </c>
      <c r="U1411" s="41" t="s">
        <v>15468</v>
      </c>
      <c r="V1411" s="3" t="s">
        <v>497</v>
      </c>
    </row>
    <row r="1412" spans="1:22" ht="18" customHeight="1">
      <c r="A1412" s="27">
        <v>5037</v>
      </c>
      <c r="B1412" s="27">
        <v>5037</v>
      </c>
      <c r="C1412" s="3">
        <v>41226</v>
      </c>
      <c r="D1412" s="3">
        <v>41271</v>
      </c>
      <c r="E1412" s="27" t="s">
        <v>1431</v>
      </c>
      <c r="F1412" s="27" t="s">
        <v>12377</v>
      </c>
      <c r="G1412" s="27" t="s">
        <v>9908</v>
      </c>
      <c r="H1412" s="27" t="s">
        <v>13805</v>
      </c>
      <c r="I1412" s="3">
        <v>41261</v>
      </c>
      <c r="J1412" s="27" t="s">
        <v>9922</v>
      </c>
      <c r="K1412" s="27" t="s">
        <v>9923</v>
      </c>
      <c r="L1412" s="27" t="s">
        <v>9910</v>
      </c>
      <c r="M1412" s="27" t="s">
        <v>9924</v>
      </c>
      <c r="N1412" s="27" t="s">
        <v>13806</v>
      </c>
      <c r="O1412" s="27" t="s">
        <v>13658</v>
      </c>
      <c r="P1412" s="3">
        <v>41261</v>
      </c>
      <c r="Q1412" s="41" t="s">
        <v>497</v>
      </c>
      <c r="R1412" s="27" t="s">
        <v>10765</v>
      </c>
      <c r="S1412" s="27" t="s">
        <v>12353</v>
      </c>
      <c r="T1412" s="41" t="s">
        <v>15449</v>
      </c>
      <c r="U1412" s="41" t="s">
        <v>15468</v>
      </c>
      <c r="V1412" s="3" t="s">
        <v>497</v>
      </c>
    </row>
    <row r="1413" spans="1:22" ht="18" customHeight="1">
      <c r="A1413" s="27">
        <v>5038</v>
      </c>
      <c r="B1413" s="27">
        <v>5038</v>
      </c>
      <c r="C1413" s="3">
        <v>41226</v>
      </c>
      <c r="D1413" s="3">
        <v>41271</v>
      </c>
      <c r="E1413" s="27" t="s">
        <v>1431</v>
      </c>
      <c r="F1413" s="27" t="s">
        <v>12377</v>
      </c>
      <c r="G1413" s="27" t="s">
        <v>9908</v>
      </c>
      <c r="H1413" s="27" t="s">
        <v>13403</v>
      </c>
      <c r="I1413" s="3">
        <v>41261</v>
      </c>
      <c r="J1413" s="27" t="s">
        <v>9925</v>
      </c>
      <c r="K1413" s="27" t="s">
        <v>9926</v>
      </c>
      <c r="L1413" s="27" t="s">
        <v>9910</v>
      </c>
      <c r="M1413" s="27" t="s">
        <v>12714</v>
      </c>
      <c r="N1413" s="27" t="s">
        <v>13807</v>
      </c>
      <c r="O1413" s="27" t="s">
        <v>13272</v>
      </c>
      <c r="P1413" s="3">
        <v>41263</v>
      </c>
      <c r="Q1413" s="41" t="s">
        <v>12715</v>
      </c>
      <c r="R1413" s="27" t="s">
        <v>13404</v>
      </c>
      <c r="S1413" s="27" t="s">
        <v>12354</v>
      </c>
      <c r="T1413" t="s">
        <v>15449</v>
      </c>
      <c r="U1413" s="41" t="s">
        <v>15541</v>
      </c>
      <c r="V1413" s="3" t="s">
        <v>497</v>
      </c>
    </row>
    <row r="1414" spans="1:22" ht="18" customHeight="1">
      <c r="A1414" s="27">
        <v>5039</v>
      </c>
      <c r="B1414" s="27">
        <v>5039</v>
      </c>
      <c r="C1414" s="3">
        <v>41226</v>
      </c>
      <c r="D1414" s="3">
        <v>41271</v>
      </c>
      <c r="E1414" s="27" t="s">
        <v>1431</v>
      </c>
      <c r="F1414" s="27" t="s">
        <v>12377</v>
      </c>
      <c r="G1414" s="27" t="s">
        <v>9908</v>
      </c>
      <c r="H1414" s="27" t="s">
        <v>13808</v>
      </c>
      <c r="I1414" s="3">
        <v>41261</v>
      </c>
      <c r="J1414" s="27" t="s">
        <v>9927</v>
      </c>
      <c r="K1414" s="27" t="s">
        <v>9928</v>
      </c>
      <c r="L1414" s="27" t="s">
        <v>9910</v>
      </c>
      <c r="M1414" s="27" t="s">
        <v>9929</v>
      </c>
      <c r="N1414" s="27" t="s">
        <v>13809</v>
      </c>
      <c r="O1414" s="27" t="s">
        <v>12560</v>
      </c>
      <c r="P1414" s="3">
        <v>41262</v>
      </c>
      <c r="Q1414" s="41" t="s">
        <v>497</v>
      </c>
      <c r="R1414" s="27" t="s">
        <v>13810</v>
      </c>
      <c r="S1414" s="27" t="s">
        <v>12355</v>
      </c>
      <c r="T1414" s="41" t="s">
        <v>15449</v>
      </c>
      <c r="U1414" s="41" t="s">
        <v>15711</v>
      </c>
      <c r="V1414" s="3" t="s">
        <v>497</v>
      </c>
    </row>
    <row r="1415" spans="1:22" ht="18" customHeight="1">
      <c r="A1415" s="27">
        <v>5040</v>
      </c>
      <c r="B1415" s="27">
        <v>5040</v>
      </c>
      <c r="C1415" s="3">
        <v>41226</v>
      </c>
      <c r="D1415" s="3">
        <v>41271</v>
      </c>
      <c r="E1415" s="27" t="s">
        <v>1431</v>
      </c>
      <c r="F1415" s="27" t="s">
        <v>12377</v>
      </c>
      <c r="G1415" s="27" t="s">
        <v>9908</v>
      </c>
      <c r="H1415" s="27" t="s">
        <v>13405</v>
      </c>
      <c r="I1415" s="3">
        <v>41261</v>
      </c>
      <c r="J1415" s="27" t="s">
        <v>9930</v>
      </c>
      <c r="K1415" s="27" t="s">
        <v>9931</v>
      </c>
      <c r="L1415" s="27" t="s">
        <v>9910</v>
      </c>
      <c r="M1415" s="27" t="s">
        <v>12716</v>
      </c>
      <c r="N1415" s="27" t="s">
        <v>13811</v>
      </c>
      <c r="O1415" s="27" t="s">
        <v>12560</v>
      </c>
      <c r="P1415" s="3">
        <v>41261</v>
      </c>
      <c r="Q1415" s="41" t="s">
        <v>12717</v>
      </c>
      <c r="R1415" s="27" t="s">
        <v>13406</v>
      </c>
      <c r="S1415" s="27" t="s">
        <v>12356</v>
      </c>
      <c r="T1415" t="s">
        <v>4394</v>
      </c>
      <c r="U1415" s="41" t="s">
        <v>15492</v>
      </c>
      <c r="V1415" s="3" t="s">
        <v>497</v>
      </c>
    </row>
    <row r="1416" spans="1:22" ht="18" customHeight="1">
      <c r="A1416" s="27">
        <v>5041</v>
      </c>
      <c r="B1416" s="27">
        <v>5041</v>
      </c>
      <c r="C1416" s="3">
        <v>41226</v>
      </c>
      <c r="D1416" s="3">
        <v>41305</v>
      </c>
      <c r="E1416" s="27" t="s">
        <v>1495</v>
      </c>
      <c r="F1416" s="27" t="s">
        <v>1432</v>
      </c>
      <c r="G1416" s="27" t="s">
        <v>1777</v>
      </c>
      <c r="H1416" s="27" t="s">
        <v>15876</v>
      </c>
      <c r="I1416" s="27">
        <v>41312</v>
      </c>
      <c r="J1416" s="27" t="s">
        <v>9932</v>
      </c>
      <c r="K1416" s="27" t="s">
        <v>9933</v>
      </c>
      <c r="L1416" s="27" t="s">
        <v>4713</v>
      </c>
      <c r="M1416" s="27" t="s">
        <v>9934</v>
      </c>
      <c r="N1416" s="27" t="s">
        <v>15877</v>
      </c>
      <c r="O1416" s="27" t="s">
        <v>9815</v>
      </c>
      <c r="P1416" s="27" t="s">
        <v>497</v>
      </c>
      <c r="Q1416" s="41" t="s">
        <v>14729</v>
      </c>
      <c r="R1416" s="27" t="s">
        <v>4492</v>
      </c>
      <c r="S1416" s="27" t="s">
        <v>12357</v>
      </c>
      <c r="T1416" s="41" t="s">
        <v>15449</v>
      </c>
      <c r="U1416" s="41" t="s">
        <v>15541</v>
      </c>
      <c r="V1416" s="3" t="s">
        <v>497</v>
      </c>
    </row>
    <row r="1417" spans="1:22" ht="18" customHeight="1">
      <c r="A1417" s="27">
        <v>5042</v>
      </c>
      <c r="B1417" s="27">
        <v>5042</v>
      </c>
      <c r="C1417" s="3">
        <v>41226</v>
      </c>
      <c r="D1417" s="3">
        <v>41305</v>
      </c>
      <c r="E1417" s="27" t="s">
        <v>1431</v>
      </c>
      <c r="F1417" s="27" t="s">
        <v>1432</v>
      </c>
      <c r="G1417" s="27" t="s">
        <v>1777</v>
      </c>
      <c r="H1417" s="27" t="s">
        <v>15878</v>
      </c>
      <c r="I1417" s="27">
        <v>41312</v>
      </c>
      <c r="J1417" s="27" t="s">
        <v>9935</v>
      </c>
      <c r="K1417" s="27" t="s">
        <v>9936</v>
      </c>
      <c r="L1417" s="27" t="s">
        <v>4713</v>
      </c>
      <c r="M1417" s="27" t="s">
        <v>9937</v>
      </c>
      <c r="N1417" s="27" t="s">
        <v>15879</v>
      </c>
      <c r="O1417" s="27" t="s">
        <v>9815</v>
      </c>
      <c r="P1417" s="27">
        <v>41320</v>
      </c>
      <c r="Q1417" s="41" t="s">
        <v>14730</v>
      </c>
      <c r="R1417" s="27" t="s">
        <v>15880</v>
      </c>
      <c r="S1417" s="27" t="s">
        <v>12358</v>
      </c>
      <c r="T1417" s="41" t="s">
        <v>15449</v>
      </c>
      <c r="U1417" s="41" t="s">
        <v>15541</v>
      </c>
      <c r="V1417" s="3" t="s">
        <v>497</v>
      </c>
    </row>
    <row r="1418" spans="1:22" ht="18" customHeight="1">
      <c r="A1418" s="27">
        <v>5043</v>
      </c>
      <c r="B1418" s="27">
        <v>5043</v>
      </c>
      <c r="C1418" s="3">
        <v>41226</v>
      </c>
      <c r="D1418" s="3">
        <v>41271</v>
      </c>
      <c r="E1418" s="27" t="s">
        <v>1431</v>
      </c>
      <c r="F1418" s="27" t="s">
        <v>1432</v>
      </c>
      <c r="G1418" s="27" t="s">
        <v>1777</v>
      </c>
      <c r="H1418" s="27" t="s">
        <v>15881</v>
      </c>
      <c r="I1418" s="27">
        <v>41305</v>
      </c>
      <c r="J1418" s="27" t="s">
        <v>9938</v>
      </c>
      <c r="K1418" s="27" t="s">
        <v>9939</v>
      </c>
      <c r="L1418" s="27" t="s">
        <v>4713</v>
      </c>
      <c r="M1418" s="27" t="s">
        <v>9940</v>
      </c>
      <c r="N1418" s="27" t="s">
        <v>15882</v>
      </c>
      <c r="O1418" s="27" t="s">
        <v>9815</v>
      </c>
      <c r="P1418" s="27">
        <v>41323</v>
      </c>
      <c r="Q1418" s="41" t="s">
        <v>497</v>
      </c>
      <c r="R1418" s="27" t="s">
        <v>15883</v>
      </c>
      <c r="S1418" s="27" t="s">
        <v>12359</v>
      </c>
      <c r="T1418" s="41" t="s">
        <v>15449</v>
      </c>
      <c r="U1418" s="41" t="s">
        <v>15660</v>
      </c>
      <c r="V1418" s="3" t="s">
        <v>497</v>
      </c>
    </row>
    <row r="1419" spans="1:22" ht="18" customHeight="1">
      <c r="A1419" s="27">
        <v>5044</v>
      </c>
      <c r="B1419" s="27">
        <v>5044</v>
      </c>
      <c r="C1419" s="3">
        <v>41226</v>
      </c>
      <c r="D1419" s="3">
        <v>41271</v>
      </c>
      <c r="E1419" s="27" t="s">
        <v>1431</v>
      </c>
      <c r="F1419" s="27" t="s">
        <v>1432</v>
      </c>
      <c r="G1419" s="27" t="s">
        <v>9941</v>
      </c>
      <c r="H1419" s="27" t="s">
        <v>15235</v>
      </c>
      <c r="I1419" s="27">
        <v>41304</v>
      </c>
      <c r="J1419" s="27" t="s">
        <v>9942</v>
      </c>
      <c r="K1419" s="27" t="s">
        <v>9943</v>
      </c>
      <c r="L1419" s="27" t="s">
        <v>9944</v>
      </c>
      <c r="M1419" s="27" t="s">
        <v>9945</v>
      </c>
      <c r="N1419" s="27" t="s">
        <v>15236</v>
      </c>
      <c r="O1419" s="27" t="s">
        <v>5003</v>
      </c>
      <c r="P1419" s="27">
        <v>41334</v>
      </c>
      <c r="Q1419" s="41" t="s">
        <v>12718</v>
      </c>
      <c r="R1419" s="27" t="s">
        <v>15237</v>
      </c>
      <c r="S1419" s="27" t="s">
        <v>12360</v>
      </c>
      <c r="T1419" t="s">
        <v>4394</v>
      </c>
      <c r="U1419" s="41" t="s">
        <v>15763</v>
      </c>
      <c r="V1419" s="3" t="s">
        <v>497</v>
      </c>
    </row>
    <row r="1420" spans="1:22" ht="18" customHeight="1">
      <c r="A1420" s="27">
        <v>5045</v>
      </c>
      <c r="B1420" s="27">
        <v>5045</v>
      </c>
      <c r="C1420" s="3">
        <v>41226</v>
      </c>
      <c r="D1420" s="3">
        <v>41309</v>
      </c>
      <c r="E1420" s="27" t="s">
        <v>1495</v>
      </c>
      <c r="F1420" s="27" t="s">
        <v>1432</v>
      </c>
      <c r="G1420" s="27" t="s">
        <v>9946</v>
      </c>
      <c r="H1420" s="27" t="s">
        <v>497</v>
      </c>
      <c r="I1420" s="27">
        <v>41310</v>
      </c>
      <c r="J1420" s="27" t="s">
        <v>9947</v>
      </c>
      <c r="K1420" s="27" t="s">
        <v>9948</v>
      </c>
      <c r="L1420" s="27" t="s">
        <v>9949</v>
      </c>
      <c r="M1420" s="27" t="s">
        <v>9950</v>
      </c>
      <c r="N1420" s="27" t="s">
        <v>497</v>
      </c>
      <c r="O1420" s="27" t="s">
        <v>497</v>
      </c>
      <c r="P1420" s="27" t="s">
        <v>497</v>
      </c>
      <c r="Q1420" s="41" t="s">
        <v>14731</v>
      </c>
      <c r="R1420" s="27" t="s">
        <v>497</v>
      </c>
      <c r="S1420" s="27" t="s">
        <v>12361</v>
      </c>
      <c r="T1420" s="41" t="s">
        <v>15449</v>
      </c>
      <c r="U1420" s="41" t="s">
        <v>497</v>
      </c>
      <c r="V1420" s="3" t="s">
        <v>497</v>
      </c>
    </row>
    <row r="1421" spans="1:22" ht="18" customHeight="1">
      <c r="A1421" s="27">
        <v>5046</v>
      </c>
      <c r="B1421" s="27">
        <v>5046</v>
      </c>
      <c r="C1421" s="3">
        <v>41226</v>
      </c>
      <c r="D1421" s="3">
        <v>41271</v>
      </c>
      <c r="E1421" s="27" t="s">
        <v>1495</v>
      </c>
      <c r="F1421" s="27" t="s">
        <v>1432</v>
      </c>
      <c r="G1421" s="27" t="s">
        <v>9946</v>
      </c>
      <c r="H1421" s="27" t="s">
        <v>497</v>
      </c>
      <c r="I1421" s="27">
        <v>41305</v>
      </c>
      <c r="J1421" s="27" t="s">
        <v>9951</v>
      </c>
      <c r="K1421" s="27" t="s">
        <v>9952</v>
      </c>
      <c r="L1421" s="27" t="s">
        <v>9949</v>
      </c>
      <c r="M1421" s="27" t="s">
        <v>9966</v>
      </c>
      <c r="N1421" s="27" t="s">
        <v>497</v>
      </c>
      <c r="O1421" s="27" t="s">
        <v>497</v>
      </c>
      <c r="P1421" s="27" t="s">
        <v>497</v>
      </c>
      <c r="Q1421" s="41" t="s">
        <v>497</v>
      </c>
      <c r="R1421" s="27" t="s">
        <v>497</v>
      </c>
      <c r="S1421" s="27" t="s">
        <v>12362</v>
      </c>
      <c r="T1421" s="41" t="s">
        <v>15449</v>
      </c>
      <c r="U1421" s="41" t="s">
        <v>497</v>
      </c>
      <c r="V1421" s="3" t="s">
        <v>497</v>
      </c>
    </row>
    <row r="1422" spans="1:22" ht="18" customHeight="1">
      <c r="A1422" s="27">
        <v>5047</v>
      </c>
      <c r="B1422" s="27">
        <v>5047</v>
      </c>
      <c r="C1422" s="3">
        <v>41226</v>
      </c>
      <c r="D1422" s="3">
        <v>41271</v>
      </c>
      <c r="E1422" s="27" t="s">
        <v>1495</v>
      </c>
      <c r="F1422" s="27" t="s">
        <v>1432</v>
      </c>
      <c r="G1422" s="27" t="s">
        <v>9946</v>
      </c>
      <c r="H1422" s="27" t="s">
        <v>497</v>
      </c>
      <c r="I1422" s="27">
        <v>41305</v>
      </c>
      <c r="J1422" s="27" t="s">
        <v>9953</v>
      </c>
      <c r="K1422" s="27" t="s">
        <v>9954</v>
      </c>
      <c r="L1422" s="27" t="s">
        <v>9949</v>
      </c>
      <c r="M1422" s="27" t="s">
        <v>12719</v>
      </c>
      <c r="N1422" s="27" t="s">
        <v>497</v>
      </c>
      <c r="O1422" s="27" t="s">
        <v>497</v>
      </c>
      <c r="P1422" s="27" t="s">
        <v>497</v>
      </c>
      <c r="Q1422" s="41" t="s">
        <v>12720</v>
      </c>
      <c r="R1422" s="27" t="s">
        <v>497</v>
      </c>
      <c r="S1422" s="27" t="s">
        <v>12363</v>
      </c>
      <c r="T1422" t="s">
        <v>15449</v>
      </c>
      <c r="U1422" s="41" t="s">
        <v>497</v>
      </c>
      <c r="V1422" s="3" t="s">
        <v>497</v>
      </c>
    </row>
    <row r="1423" spans="1:22" ht="18" customHeight="1">
      <c r="A1423" s="27">
        <v>5048</v>
      </c>
      <c r="B1423" s="27">
        <v>5048</v>
      </c>
      <c r="C1423" s="3">
        <v>41226</v>
      </c>
      <c r="D1423" s="3">
        <v>41271</v>
      </c>
      <c r="E1423" s="27" t="s">
        <v>1495</v>
      </c>
      <c r="F1423" s="27" t="s">
        <v>1432</v>
      </c>
      <c r="G1423" s="27" t="s">
        <v>9946</v>
      </c>
      <c r="H1423" s="27" t="s">
        <v>497</v>
      </c>
      <c r="I1423" s="27">
        <v>41305</v>
      </c>
      <c r="J1423" s="27" t="s">
        <v>9955</v>
      </c>
      <c r="K1423" s="27" t="s">
        <v>9956</v>
      </c>
      <c r="L1423" s="27" t="s">
        <v>9949</v>
      </c>
      <c r="M1423" s="27" t="s">
        <v>9957</v>
      </c>
      <c r="N1423" s="27" t="s">
        <v>497</v>
      </c>
      <c r="O1423" s="27" t="s">
        <v>497</v>
      </c>
      <c r="P1423" s="27" t="s">
        <v>497</v>
      </c>
      <c r="Q1423" s="41" t="s">
        <v>497</v>
      </c>
      <c r="R1423" s="27" t="s">
        <v>497</v>
      </c>
      <c r="S1423" s="27" t="s">
        <v>12364</v>
      </c>
      <c r="T1423" s="41" t="s">
        <v>15449</v>
      </c>
      <c r="U1423" s="41" t="s">
        <v>497</v>
      </c>
      <c r="V1423" s="3" t="s">
        <v>497</v>
      </c>
    </row>
    <row r="1424" spans="1:22" ht="18" customHeight="1">
      <c r="A1424" s="27">
        <v>5049</v>
      </c>
      <c r="B1424" s="27">
        <v>5049</v>
      </c>
      <c r="C1424" s="3">
        <v>41226</v>
      </c>
      <c r="D1424" s="3">
        <v>41271</v>
      </c>
      <c r="E1424" s="27" t="s">
        <v>1440</v>
      </c>
      <c r="F1424" s="27" t="s">
        <v>1432</v>
      </c>
      <c r="G1424" s="27" t="s">
        <v>9946</v>
      </c>
      <c r="H1424" s="27" t="s">
        <v>497</v>
      </c>
      <c r="I1424" s="27" t="s">
        <v>497</v>
      </c>
      <c r="J1424" s="27" t="s">
        <v>9958</v>
      </c>
      <c r="K1424" s="27" t="s">
        <v>9959</v>
      </c>
      <c r="L1424" s="27" t="s">
        <v>9949</v>
      </c>
      <c r="M1424" s="27" t="s">
        <v>9960</v>
      </c>
      <c r="N1424" s="27" t="s">
        <v>497</v>
      </c>
      <c r="O1424" s="27" t="s">
        <v>497</v>
      </c>
      <c r="P1424" s="27" t="s">
        <v>497</v>
      </c>
      <c r="Q1424" s="41" t="s">
        <v>14732</v>
      </c>
      <c r="R1424" s="27" t="s">
        <v>497</v>
      </c>
      <c r="S1424" s="27" t="s">
        <v>12365</v>
      </c>
      <c r="T1424" s="41" t="s">
        <v>15449</v>
      </c>
      <c r="U1424" s="41" t="s">
        <v>497</v>
      </c>
      <c r="V1424" s="3" t="s">
        <v>497</v>
      </c>
    </row>
    <row r="1425" spans="1:22" ht="18" customHeight="1">
      <c r="A1425" s="27">
        <v>5050</v>
      </c>
      <c r="B1425" s="27">
        <v>5050</v>
      </c>
      <c r="C1425" s="3">
        <v>41226</v>
      </c>
      <c r="D1425" s="3">
        <v>41271</v>
      </c>
      <c r="E1425" s="27" t="s">
        <v>1495</v>
      </c>
      <c r="F1425" s="27" t="s">
        <v>1432</v>
      </c>
      <c r="G1425" s="27" t="s">
        <v>9946</v>
      </c>
      <c r="H1425" s="27" t="s">
        <v>497</v>
      </c>
      <c r="I1425" s="27">
        <v>41305</v>
      </c>
      <c r="J1425" s="27" t="s">
        <v>9961</v>
      </c>
      <c r="K1425" s="27" t="s">
        <v>9962</v>
      </c>
      <c r="L1425" s="27" t="s">
        <v>9949</v>
      </c>
      <c r="M1425" s="27" t="s">
        <v>9963</v>
      </c>
      <c r="N1425" s="27" t="s">
        <v>497</v>
      </c>
      <c r="O1425" s="27" t="s">
        <v>497</v>
      </c>
      <c r="P1425" s="27" t="s">
        <v>497</v>
      </c>
      <c r="Q1425" s="41" t="s">
        <v>497</v>
      </c>
      <c r="R1425" s="27" t="s">
        <v>497</v>
      </c>
      <c r="S1425" s="27" t="s">
        <v>12366</v>
      </c>
      <c r="T1425" s="41" t="s">
        <v>15449</v>
      </c>
      <c r="U1425" s="41" t="s">
        <v>497</v>
      </c>
      <c r="V1425" s="3" t="s">
        <v>497</v>
      </c>
    </row>
    <row r="1426" spans="1:22" ht="18" customHeight="1">
      <c r="A1426" s="27" t="s">
        <v>12522</v>
      </c>
      <c r="B1426" s="27">
        <v>5051</v>
      </c>
      <c r="C1426" s="3">
        <v>41226</v>
      </c>
      <c r="D1426" s="3">
        <v>41271</v>
      </c>
      <c r="E1426" s="27" t="s">
        <v>1581</v>
      </c>
      <c r="F1426" s="27" t="s">
        <v>1432</v>
      </c>
      <c r="G1426" s="27" t="s">
        <v>9946</v>
      </c>
      <c r="H1426" s="27" t="s">
        <v>497</v>
      </c>
      <c r="I1426" s="27" t="s">
        <v>497</v>
      </c>
      <c r="J1426" s="27" t="s">
        <v>9964</v>
      </c>
      <c r="K1426" s="27" t="s">
        <v>9965</v>
      </c>
      <c r="L1426" s="27" t="s">
        <v>9949</v>
      </c>
      <c r="M1426" s="27" t="s">
        <v>9966</v>
      </c>
      <c r="N1426" s="27" t="s">
        <v>497</v>
      </c>
      <c r="O1426" s="27" t="s">
        <v>497</v>
      </c>
      <c r="P1426" s="27" t="s">
        <v>497</v>
      </c>
      <c r="Q1426" s="27" t="s">
        <v>12523</v>
      </c>
      <c r="R1426" s="27" t="s">
        <v>497</v>
      </c>
      <c r="S1426" s="27" t="s">
        <v>12367</v>
      </c>
      <c r="T1426" t="s">
        <v>15449</v>
      </c>
      <c r="U1426" s="41" t="s">
        <v>497</v>
      </c>
      <c r="V1426" s="3" t="s">
        <v>497</v>
      </c>
    </row>
    <row r="1427" spans="1:22" ht="18" customHeight="1">
      <c r="A1427" s="27">
        <v>5052</v>
      </c>
      <c r="B1427" s="27">
        <v>5052</v>
      </c>
      <c r="C1427" s="3">
        <v>41226</v>
      </c>
      <c r="D1427" s="3">
        <v>41271</v>
      </c>
      <c r="E1427" s="27" t="s">
        <v>1431</v>
      </c>
      <c r="F1427" s="27" t="s">
        <v>12377</v>
      </c>
      <c r="G1427" s="27" t="s">
        <v>9967</v>
      </c>
      <c r="H1427" s="27" t="s">
        <v>13812</v>
      </c>
      <c r="I1427" s="3">
        <v>41262</v>
      </c>
      <c r="J1427" s="27" t="s">
        <v>9968</v>
      </c>
      <c r="K1427" s="27" t="s">
        <v>9969</v>
      </c>
      <c r="L1427" s="27" t="s">
        <v>9970</v>
      </c>
      <c r="M1427" s="27" t="s">
        <v>9971</v>
      </c>
      <c r="N1427" s="27" t="s">
        <v>13813</v>
      </c>
      <c r="O1427" s="27" t="s">
        <v>13268</v>
      </c>
      <c r="P1427" s="3">
        <v>41262</v>
      </c>
      <c r="Q1427" s="41" t="s">
        <v>497</v>
      </c>
      <c r="R1427" s="27" t="s">
        <v>13814</v>
      </c>
      <c r="S1427" s="27" t="s">
        <v>12368</v>
      </c>
      <c r="T1427" s="41" t="s">
        <v>4394</v>
      </c>
      <c r="U1427" s="41" t="s">
        <v>15642</v>
      </c>
      <c r="V1427" s="3" t="s">
        <v>497</v>
      </c>
    </row>
    <row r="1428" spans="1:22" ht="18" customHeight="1">
      <c r="A1428" s="27">
        <v>5053</v>
      </c>
      <c r="B1428" s="27">
        <v>5053</v>
      </c>
      <c r="C1428" s="3">
        <v>41226</v>
      </c>
      <c r="D1428" s="3">
        <v>41271</v>
      </c>
      <c r="E1428" s="27" t="s">
        <v>1431</v>
      </c>
      <c r="F1428" s="27" t="s">
        <v>12377</v>
      </c>
      <c r="G1428" s="27" t="s">
        <v>9967</v>
      </c>
      <c r="H1428" s="27" t="s">
        <v>13815</v>
      </c>
      <c r="I1428" s="3">
        <v>41262</v>
      </c>
      <c r="J1428" s="27" t="s">
        <v>9972</v>
      </c>
      <c r="K1428" s="27" t="s">
        <v>9973</v>
      </c>
      <c r="L1428" s="27" t="s">
        <v>9974</v>
      </c>
      <c r="M1428" s="27" t="s">
        <v>9975</v>
      </c>
      <c r="N1428" s="27" t="s">
        <v>13816</v>
      </c>
      <c r="O1428" s="27" t="s">
        <v>13193</v>
      </c>
      <c r="P1428" s="3">
        <v>41262</v>
      </c>
      <c r="Q1428" s="41" t="s">
        <v>497</v>
      </c>
      <c r="R1428" s="27" t="s">
        <v>13817</v>
      </c>
      <c r="S1428" s="27" t="s">
        <v>12369</v>
      </c>
      <c r="T1428" s="41" t="s">
        <v>15449</v>
      </c>
      <c r="U1428" s="41" t="s">
        <v>15541</v>
      </c>
      <c r="V1428" s="3" t="s">
        <v>497</v>
      </c>
    </row>
    <row r="1429" spans="1:22" ht="18" customHeight="1">
      <c r="A1429" s="27">
        <v>5054</v>
      </c>
      <c r="B1429" s="27">
        <v>5054</v>
      </c>
      <c r="C1429" s="3">
        <v>41226</v>
      </c>
      <c r="D1429" s="3">
        <v>41271</v>
      </c>
      <c r="E1429" s="27" t="s">
        <v>1431</v>
      </c>
      <c r="F1429" s="27" t="s">
        <v>12377</v>
      </c>
      <c r="G1429" s="27" t="s">
        <v>9967</v>
      </c>
      <c r="H1429" s="27" t="s">
        <v>13818</v>
      </c>
      <c r="I1429" s="3">
        <v>41263</v>
      </c>
      <c r="J1429" s="27" t="s">
        <v>9976</v>
      </c>
      <c r="K1429" s="27" t="s">
        <v>9977</v>
      </c>
      <c r="L1429" s="27" t="s">
        <v>9970</v>
      </c>
      <c r="M1429" s="27" t="s">
        <v>9978</v>
      </c>
      <c r="N1429" s="27" t="s">
        <v>13819</v>
      </c>
      <c r="O1429" s="27" t="s">
        <v>12560</v>
      </c>
      <c r="P1429" s="3">
        <v>41263</v>
      </c>
      <c r="Q1429" s="41" t="s">
        <v>12721</v>
      </c>
      <c r="R1429" s="27" t="s">
        <v>13820</v>
      </c>
      <c r="S1429" s="27" t="s">
        <v>12370</v>
      </c>
      <c r="T1429" t="s">
        <v>15449</v>
      </c>
      <c r="U1429" s="41" t="s">
        <v>15584</v>
      </c>
      <c r="V1429" s="3" t="s">
        <v>497</v>
      </c>
    </row>
    <row r="1430" spans="1:22" ht="18" customHeight="1">
      <c r="A1430" s="27">
        <v>5591</v>
      </c>
      <c r="B1430" s="27">
        <v>5591</v>
      </c>
      <c r="C1430" s="3">
        <v>41246</v>
      </c>
      <c r="D1430" s="3">
        <v>41291</v>
      </c>
      <c r="E1430" s="27" t="s">
        <v>1431</v>
      </c>
      <c r="F1430" s="27" t="s">
        <v>1432</v>
      </c>
      <c r="G1430" s="27" t="s">
        <v>163</v>
      </c>
      <c r="H1430" s="27" t="s">
        <v>13821</v>
      </c>
      <c r="I1430" s="3">
        <v>41250</v>
      </c>
      <c r="J1430" s="27" t="s">
        <v>12408</v>
      </c>
      <c r="K1430" s="27" t="s">
        <v>12409</v>
      </c>
      <c r="L1430" s="27" t="s">
        <v>4595</v>
      </c>
      <c r="M1430" s="27" t="s">
        <v>12410</v>
      </c>
      <c r="N1430" s="27" t="s">
        <v>13822</v>
      </c>
      <c r="O1430" s="27" t="s">
        <v>5378</v>
      </c>
      <c r="P1430" s="3">
        <v>41263</v>
      </c>
      <c r="Q1430" s="41" t="s">
        <v>497</v>
      </c>
      <c r="R1430" s="27" t="s">
        <v>13823</v>
      </c>
      <c r="S1430" s="27" t="s">
        <v>12411</v>
      </c>
      <c r="T1430" s="41" t="s">
        <v>4394</v>
      </c>
      <c r="U1430" s="41" t="s">
        <v>4443</v>
      </c>
      <c r="V1430" s="3" t="s">
        <v>497</v>
      </c>
    </row>
    <row r="1431" spans="1:22" ht="18" customHeight="1">
      <c r="A1431" s="27">
        <v>5592</v>
      </c>
      <c r="B1431" s="27">
        <v>5592</v>
      </c>
      <c r="C1431" s="3">
        <v>41246</v>
      </c>
      <c r="D1431" s="3">
        <v>41291</v>
      </c>
      <c r="E1431" s="27" t="s">
        <v>1431</v>
      </c>
      <c r="F1431" s="27" t="s">
        <v>1432</v>
      </c>
      <c r="G1431" s="27" t="s">
        <v>163</v>
      </c>
      <c r="H1431" s="27" t="s">
        <v>13407</v>
      </c>
      <c r="I1431" s="3">
        <v>41250</v>
      </c>
      <c r="J1431" s="27" t="s">
        <v>12408</v>
      </c>
      <c r="K1431" s="27" t="s">
        <v>12412</v>
      </c>
      <c r="L1431" s="27" t="s">
        <v>4595</v>
      </c>
      <c r="M1431" s="27" t="s">
        <v>12413</v>
      </c>
      <c r="N1431" s="27" t="s">
        <v>13408</v>
      </c>
      <c r="O1431" s="27" t="s">
        <v>5378</v>
      </c>
      <c r="P1431" s="3">
        <v>41261</v>
      </c>
      <c r="Q1431" s="41" t="s">
        <v>497</v>
      </c>
      <c r="R1431" s="27" t="s">
        <v>13409</v>
      </c>
      <c r="S1431" s="27" t="s">
        <v>12414</v>
      </c>
      <c r="T1431" s="41" t="s">
        <v>4394</v>
      </c>
      <c r="U1431" s="41" t="s">
        <v>15638</v>
      </c>
      <c r="V1431" s="3" t="s">
        <v>497</v>
      </c>
    </row>
    <row r="1432" spans="1:22" ht="18" customHeight="1">
      <c r="A1432" s="27">
        <v>5593</v>
      </c>
      <c r="B1432" s="27">
        <v>5593</v>
      </c>
      <c r="C1432" s="3">
        <v>41246</v>
      </c>
      <c r="D1432" s="3">
        <v>41291</v>
      </c>
      <c r="E1432" s="27" t="s">
        <v>1431</v>
      </c>
      <c r="F1432" s="27" t="s">
        <v>1432</v>
      </c>
      <c r="G1432" s="27" t="s">
        <v>163</v>
      </c>
      <c r="H1432" s="27" t="s">
        <v>13824</v>
      </c>
      <c r="I1432" s="3">
        <v>41250</v>
      </c>
      <c r="J1432" s="27" t="s">
        <v>12408</v>
      </c>
      <c r="K1432" s="27" t="s">
        <v>12415</v>
      </c>
      <c r="L1432" s="27" t="s">
        <v>4595</v>
      </c>
      <c r="M1432" s="27" t="s">
        <v>12416</v>
      </c>
      <c r="N1432" s="27" t="s">
        <v>13825</v>
      </c>
      <c r="O1432" s="27" t="s">
        <v>6691</v>
      </c>
      <c r="P1432" s="3">
        <v>41263</v>
      </c>
      <c r="Q1432" s="41" t="s">
        <v>497</v>
      </c>
      <c r="R1432" s="27" t="s">
        <v>13826</v>
      </c>
      <c r="S1432" s="27" t="s">
        <v>12417</v>
      </c>
      <c r="T1432" s="41" t="s">
        <v>15449</v>
      </c>
      <c r="U1432" s="41" t="s">
        <v>15559</v>
      </c>
      <c r="V1432" s="3" t="s">
        <v>497</v>
      </c>
    </row>
    <row r="1433" spans="1:22" ht="18" customHeight="1">
      <c r="A1433" s="27">
        <v>5594</v>
      </c>
      <c r="B1433" s="27">
        <v>5594</v>
      </c>
      <c r="C1433" s="3">
        <v>41246</v>
      </c>
      <c r="D1433" s="3">
        <v>41291</v>
      </c>
      <c r="E1433" s="27" t="s">
        <v>1440</v>
      </c>
      <c r="F1433" s="27" t="s">
        <v>1432</v>
      </c>
      <c r="G1433" s="27" t="s">
        <v>163</v>
      </c>
      <c r="H1433" s="27" t="s">
        <v>497</v>
      </c>
      <c r="I1433" s="3">
        <v>41250</v>
      </c>
      <c r="J1433" s="27" t="s">
        <v>12408</v>
      </c>
      <c r="K1433" s="27" t="s">
        <v>12418</v>
      </c>
      <c r="L1433" s="27" t="s">
        <v>4595</v>
      </c>
      <c r="M1433" s="27" t="s">
        <v>12416</v>
      </c>
      <c r="N1433" s="27" t="s">
        <v>497</v>
      </c>
      <c r="O1433" s="27" t="s">
        <v>497</v>
      </c>
      <c r="P1433" s="27" t="s">
        <v>497</v>
      </c>
      <c r="Q1433" s="41" t="s">
        <v>14759</v>
      </c>
      <c r="R1433" s="27" t="s">
        <v>497</v>
      </c>
      <c r="S1433" s="27" t="s">
        <v>12419</v>
      </c>
      <c r="T1433" s="41" t="s">
        <v>15449</v>
      </c>
      <c r="U1433" s="41" t="s">
        <v>497</v>
      </c>
      <c r="V1433" s="3" t="s">
        <v>497</v>
      </c>
    </row>
    <row r="1434" spans="1:22" ht="18" customHeight="1">
      <c r="A1434" s="27">
        <v>5595</v>
      </c>
      <c r="B1434" s="27">
        <v>5595</v>
      </c>
      <c r="C1434" s="3">
        <v>41246</v>
      </c>
      <c r="D1434" s="3">
        <v>41291</v>
      </c>
      <c r="E1434" s="27" t="s">
        <v>1431</v>
      </c>
      <c r="F1434" s="27" t="s">
        <v>1432</v>
      </c>
      <c r="G1434" s="27" t="s">
        <v>163</v>
      </c>
      <c r="H1434" s="27" t="s">
        <v>13827</v>
      </c>
      <c r="I1434" s="3">
        <v>41250</v>
      </c>
      <c r="J1434" s="27" t="s">
        <v>12408</v>
      </c>
      <c r="K1434" s="27" t="s">
        <v>12420</v>
      </c>
      <c r="L1434" s="27" t="s">
        <v>4595</v>
      </c>
      <c r="M1434" s="27" t="s">
        <v>12416</v>
      </c>
      <c r="N1434" s="27" t="s">
        <v>13828</v>
      </c>
      <c r="O1434" s="27" t="s">
        <v>5378</v>
      </c>
      <c r="P1434" s="3">
        <v>41261</v>
      </c>
      <c r="Q1434" s="41" t="s">
        <v>497</v>
      </c>
      <c r="R1434" s="27" t="s">
        <v>13829</v>
      </c>
      <c r="S1434" s="27" t="s">
        <v>12421</v>
      </c>
      <c r="T1434" s="41" t="s">
        <v>15449</v>
      </c>
      <c r="U1434" s="41" t="s">
        <v>4443</v>
      </c>
      <c r="V1434" s="3" t="s">
        <v>497</v>
      </c>
    </row>
    <row r="1435" spans="1:22" ht="18" customHeight="1">
      <c r="A1435" s="27">
        <v>5596</v>
      </c>
      <c r="B1435" s="27">
        <v>5596</v>
      </c>
      <c r="C1435" s="3">
        <v>41246</v>
      </c>
      <c r="D1435" s="3">
        <v>41291</v>
      </c>
      <c r="E1435" s="27" t="s">
        <v>1431</v>
      </c>
      <c r="F1435" s="27" t="s">
        <v>1432</v>
      </c>
      <c r="G1435" s="27" t="s">
        <v>163</v>
      </c>
      <c r="H1435" s="27" t="s">
        <v>13830</v>
      </c>
      <c r="I1435" s="3">
        <v>41250</v>
      </c>
      <c r="J1435" s="27" t="s">
        <v>12408</v>
      </c>
      <c r="K1435" s="27" t="s">
        <v>12422</v>
      </c>
      <c r="L1435" s="27" t="s">
        <v>4595</v>
      </c>
      <c r="M1435" s="27" t="s">
        <v>12416</v>
      </c>
      <c r="N1435" s="27" t="s">
        <v>13831</v>
      </c>
      <c r="O1435" s="27" t="s">
        <v>13665</v>
      </c>
      <c r="P1435" s="3">
        <v>41262</v>
      </c>
      <c r="Q1435" s="41" t="s">
        <v>497</v>
      </c>
      <c r="R1435" s="27" t="s">
        <v>13832</v>
      </c>
      <c r="S1435" s="27" t="s">
        <v>12423</v>
      </c>
      <c r="T1435" s="41" t="s">
        <v>15449</v>
      </c>
      <c r="U1435" s="41" t="s">
        <v>15764</v>
      </c>
      <c r="V1435" s="3" t="s">
        <v>497</v>
      </c>
    </row>
    <row r="1436" spans="1:22" ht="18" customHeight="1">
      <c r="A1436" s="27">
        <v>5597</v>
      </c>
      <c r="B1436" s="27">
        <v>5597</v>
      </c>
      <c r="C1436" s="3">
        <v>41246</v>
      </c>
      <c r="D1436" s="3">
        <v>41291</v>
      </c>
      <c r="E1436" s="27" t="s">
        <v>1431</v>
      </c>
      <c r="F1436" s="27" t="s">
        <v>1432</v>
      </c>
      <c r="G1436" s="27" t="s">
        <v>163</v>
      </c>
      <c r="H1436" s="27" t="s">
        <v>13833</v>
      </c>
      <c r="I1436" s="3">
        <v>41250</v>
      </c>
      <c r="J1436" s="27" t="s">
        <v>12408</v>
      </c>
      <c r="K1436" s="27" t="s">
        <v>12424</v>
      </c>
      <c r="L1436" s="27" t="s">
        <v>4595</v>
      </c>
      <c r="M1436" s="27" t="s">
        <v>12416</v>
      </c>
      <c r="N1436" s="27" t="s">
        <v>13834</v>
      </c>
      <c r="O1436" s="27" t="s">
        <v>5378</v>
      </c>
      <c r="P1436" s="3">
        <v>41264</v>
      </c>
      <c r="Q1436" s="41" t="s">
        <v>497</v>
      </c>
      <c r="R1436" s="27" t="s">
        <v>13835</v>
      </c>
      <c r="S1436" s="27" t="s">
        <v>12425</v>
      </c>
      <c r="T1436" s="41" t="s">
        <v>4394</v>
      </c>
      <c r="U1436" s="41" t="s">
        <v>4443</v>
      </c>
      <c r="V1436" s="3" t="s">
        <v>497</v>
      </c>
    </row>
    <row r="1437" spans="1:22" ht="18" customHeight="1">
      <c r="A1437" s="27">
        <v>5598</v>
      </c>
      <c r="B1437" s="27">
        <v>5598</v>
      </c>
      <c r="C1437" s="3">
        <v>41246</v>
      </c>
      <c r="D1437" s="3">
        <v>41291</v>
      </c>
      <c r="E1437" s="27" t="s">
        <v>1431</v>
      </c>
      <c r="F1437" s="27" t="s">
        <v>1432</v>
      </c>
      <c r="G1437" s="27" t="s">
        <v>163</v>
      </c>
      <c r="H1437" s="27" t="s">
        <v>13836</v>
      </c>
      <c r="I1437" s="3">
        <v>41250</v>
      </c>
      <c r="J1437" s="27" t="s">
        <v>12408</v>
      </c>
      <c r="K1437" s="27" t="s">
        <v>12426</v>
      </c>
      <c r="L1437" s="27" t="s">
        <v>4595</v>
      </c>
      <c r="M1437" s="27" t="s">
        <v>12416</v>
      </c>
      <c r="N1437" s="27" t="s">
        <v>13837</v>
      </c>
      <c r="O1437" s="27" t="s">
        <v>3099</v>
      </c>
      <c r="P1437" s="3">
        <v>41261</v>
      </c>
      <c r="Q1437" s="41" t="s">
        <v>497</v>
      </c>
      <c r="R1437" s="27" t="s">
        <v>13838</v>
      </c>
      <c r="S1437" s="27" t="s">
        <v>12427</v>
      </c>
      <c r="T1437" s="41" t="s">
        <v>15449</v>
      </c>
      <c r="U1437" s="41" t="s">
        <v>15559</v>
      </c>
      <c r="V1437" s="3" t="s">
        <v>497</v>
      </c>
    </row>
    <row r="1438" spans="1:22" ht="18" customHeight="1">
      <c r="A1438" s="27">
        <v>5599</v>
      </c>
      <c r="B1438" s="27">
        <v>5599</v>
      </c>
      <c r="C1438" s="3">
        <v>41246</v>
      </c>
      <c r="D1438" s="3">
        <v>41291</v>
      </c>
      <c r="E1438" s="27" t="s">
        <v>1431</v>
      </c>
      <c r="F1438" s="27" t="s">
        <v>1432</v>
      </c>
      <c r="G1438" s="27" t="s">
        <v>163</v>
      </c>
      <c r="H1438" s="27" t="s">
        <v>13839</v>
      </c>
      <c r="I1438" s="3">
        <v>41250</v>
      </c>
      <c r="J1438" s="27" t="s">
        <v>12408</v>
      </c>
      <c r="K1438" s="27" t="s">
        <v>12428</v>
      </c>
      <c r="L1438" s="27" t="s">
        <v>4595</v>
      </c>
      <c r="M1438" s="27" t="s">
        <v>12416</v>
      </c>
      <c r="N1438" s="27" t="s">
        <v>13840</v>
      </c>
      <c r="O1438" s="27" t="s">
        <v>7898</v>
      </c>
      <c r="P1438" s="3">
        <v>41262</v>
      </c>
      <c r="Q1438" s="41" t="s">
        <v>497</v>
      </c>
      <c r="R1438" s="27" t="s">
        <v>13841</v>
      </c>
      <c r="S1438" s="27" t="s">
        <v>12429</v>
      </c>
      <c r="T1438" s="41" t="s">
        <v>15449</v>
      </c>
      <c r="U1438" s="41" t="s">
        <v>15765</v>
      </c>
      <c r="V1438" s="3" t="s">
        <v>497</v>
      </c>
    </row>
    <row r="1439" spans="1:22" ht="18" customHeight="1">
      <c r="A1439" s="27">
        <v>4652</v>
      </c>
      <c r="B1439" s="27">
        <v>4652</v>
      </c>
      <c r="C1439" s="3">
        <v>41226</v>
      </c>
      <c r="D1439" s="3">
        <v>41271</v>
      </c>
      <c r="E1439" s="27" t="s">
        <v>1431</v>
      </c>
      <c r="F1439" s="27" t="s">
        <v>12377</v>
      </c>
      <c r="G1439" s="27" t="s">
        <v>12430</v>
      </c>
      <c r="H1439" s="27" t="s">
        <v>13842</v>
      </c>
      <c r="I1439" s="3">
        <v>41262</v>
      </c>
      <c r="J1439" s="27" t="s">
        <v>12431</v>
      </c>
      <c r="K1439" s="27" t="s">
        <v>12432</v>
      </c>
      <c r="L1439" s="27" t="s">
        <v>12433</v>
      </c>
      <c r="M1439" s="27" t="s">
        <v>12434</v>
      </c>
      <c r="N1439" s="27" t="s">
        <v>13843</v>
      </c>
      <c r="O1439" s="27" t="s">
        <v>13658</v>
      </c>
      <c r="P1439" s="3">
        <v>41262</v>
      </c>
      <c r="Q1439" s="41" t="s">
        <v>497</v>
      </c>
      <c r="R1439" s="27" t="s">
        <v>13844</v>
      </c>
      <c r="S1439" s="27" t="s">
        <v>12435</v>
      </c>
      <c r="T1439" s="41" t="s">
        <v>15449</v>
      </c>
      <c r="U1439" s="41" t="s">
        <v>15468</v>
      </c>
      <c r="V1439" s="3" t="s">
        <v>497</v>
      </c>
    </row>
    <row r="1440" spans="1:22" ht="18" customHeight="1">
      <c r="A1440" s="27">
        <v>5606</v>
      </c>
      <c r="B1440" s="27">
        <v>5606</v>
      </c>
      <c r="C1440" s="3">
        <v>41232</v>
      </c>
      <c r="D1440" s="3">
        <v>41277</v>
      </c>
      <c r="E1440" s="27" t="s">
        <v>1431</v>
      </c>
      <c r="F1440" s="27" t="s">
        <v>12377</v>
      </c>
      <c r="G1440" s="27" t="s">
        <v>12436</v>
      </c>
      <c r="H1440" s="27" t="s">
        <v>13845</v>
      </c>
      <c r="I1440" s="3">
        <v>41263</v>
      </c>
      <c r="J1440" s="27" t="s">
        <v>12437</v>
      </c>
      <c r="K1440" s="27" t="s">
        <v>12438</v>
      </c>
      <c r="L1440" s="27" t="s">
        <v>12439</v>
      </c>
      <c r="M1440" s="27" t="s">
        <v>12440</v>
      </c>
      <c r="N1440" s="27" t="s">
        <v>14028</v>
      </c>
      <c r="O1440" s="27" t="s">
        <v>14029</v>
      </c>
      <c r="P1440" s="3">
        <v>41263</v>
      </c>
      <c r="Q1440" s="41" t="s">
        <v>497</v>
      </c>
      <c r="R1440" s="27" t="s">
        <v>13846</v>
      </c>
      <c r="S1440" s="27" t="s">
        <v>12441</v>
      </c>
      <c r="T1440" s="41" t="s">
        <v>15449</v>
      </c>
      <c r="U1440" s="41" t="s">
        <v>15541</v>
      </c>
      <c r="V1440" s="3" t="s">
        <v>497</v>
      </c>
    </row>
    <row r="1441" spans="1:22" ht="18" customHeight="1">
      <c r="A1441" s="27">
        <v>5188</v>
      </c>
      <c r="B1441" s="27">
        <v>5188</v>
      </c>
      <c r="C1441" s="3">
        <v>41249</v>
      </c>
      <c r="D1441" s="3">
        <v>41302</v>
      </c>
      <c r="E1441" s="27" t="s">
        <v>1440</v>
      </c>
      <c r="F1441" s="27" t="s">
        <v>1432</v>
      </c>
      <c r="G1441" s="27" t="s">
        <v>12722</v>
      </c>
      <c r="H1441" s="27" t="s">
        <v>497</v>
      </c>
      <c r="I1441" s="27">
        <v>41305</v>
      </c>
      <c r="J1441" s="27" t="s">
        <v>12723</v>
      </c>
      <c r="K1441" s="27" t="s">
        <v>15166</v>
      </c>
      <c r="L1441" s="27" t="s">
        <v>12724</v>
      </c>
      <c r="M1441" s="27" t="s">
        <v>12725</v>
      </c>
      <c r="N1441" s="27" t="s">
        <v>497</v>
      </c>
      <c r="O1441" s="27" t="s">
        <v>497</v>
      </c>
      <c r="P1441" s="27" t="s">
        <v>497</v>
      </c>
      <c r="Q1441" s="41" t="s">
        <v>15376</v>
      </c>
      <c r="R1441" s="27" t="s">
        <v>497</v>
      </c>
      <c r="S1441" s="27" t="s">
        <v>12726</v>
      </c>
      <c r="T1441" s="41" t="s">
        <v>15449</v>
      </c>
      <c r="U1441" s="41" t="s">
        <v>497</v>
      </c>
      <c r="V1441" s="3" t="s">
        <v>497</v>
      </c>
    </row>
    <row r="1442" spans="1:22" ht="18" customHeight="1">
      <c r="A1442" s="27">
        <v>5187</v>
      </c>
      <c r="B1442" s="27">
        <v>5187</v>
      </c>
      <c r="C1442" s="3">
        <v>41249</v>
      </c>
      <c r="D1442" s="3">
        <v>41302</v>
      </c>
      <c r="E1442" s="27" t="s">
        <v>1495</v>
      </c>
      <c r="F1442" s="27" t="s">
        <v>1432</v>
      </c>
      <c r="G1442" s="27" t="s">
        <v>12722</v>
      </c>
      <c r="H1442" s="27" t="s">
        <v>497</v>
      </c>
      <c r="I1442" s="27">
        <v>41304</v>
      </c>
      <c r="J1442" s="27" t="s">
        <v>12727</v>
      </c>
      <c r="K1442" s="27" t="s">
        <v>15167</v>
      </c>
      <c r="L1442" s="27" t="s">
        <v>12724</v>
      </c>
      <c r="M1442" s="27" t="s">
        <v>12728</v>
      </c>
      <c r="N1442" s="27" t="s">
        <v>497</v>
      </c>
      <c r="O1442" s="27" t="s">
        <v>497</v>
      </c>
      <c r="P1442" s="27" t="s">
        <v>497</v>
      </c>
      <c r="Q1442" s="41" t="s">
        <v>15238</v>
      </c>
      <c r="R1442" s="27" t="s">
        <v>497</v>
      </c>
      <c r="S1442" s="27" t="s">
        <v>12729</v>
      </c>
      <c r="T1442" s="41" t="s">
        <v>15449</v>
      </c>
      <c r="U1442" s="41" t="s">
        <v>497</v>
      </c>
      <c r="V1442" s="3" t="s">
        <v>497</v>
      </c>
    </row>
    <row r="1443" spans="1:22" ht="18" customHeight="1">
      <c r="A1443" s="27">
        <v>5186</v>
      </c>
      <c r="B1443" s="27">
        <v>5186</v>
      </c>
      <c r="C1443" s="3">
        <v>41249</v>
      </c>
      <c r="D1443" s="3">
        <v>41302</v>
      </c>
      <c r="E1443" s="27" t="s">
        <v>1495</v>
      </c>
      <c r="F1443" s="27" t="s">
        <v>1432</v>
      </c>
      <c r="G1443" s="27" t="s">
        <v>12722</v>
      </c>
      <c r="H1443" s="27" t="s">
        <v>497</v>
      </c>
      <c r="I1443" s="27">
        <v>41305</v>
      </c>
      <c r="J1443" s="27" t="s">
        <v>12730</v>
      </c>
      <c r="K1443" s="27" t="s">
        <v>15168</v>
      </c>
      <c r="L1443" s="27" t="s">
        <v>12724</v>
      </c>
      <c r="M1443" s="27" t="s">
        <v>12731</v>
      </c>
      <c r="N1443" s="27" t="s">
        <v>497</v>
      </c>
      <c r="O1443" s="27" t="s">
        <v>497</v>
      </c>
      <c r="P1443" s="27" t="s">
        <v>497</v>
      </c>
      <c r="Q1443" s="41" t="s">
        <v>15239</v>
      </c>
      <c r="R1443" s="27" t="s">
        <v>497</v>
      </c>
      <c r="S1443" s="27" t="s">
        <v>12732</v>
      </c>
      <c r="T1443" s="41" t="s">
        <v>15449</v>
      </c>
      <c r="U1443" s="41" t="s">
        <v>497</v>
      </c>
      <c r="V1443" s="3" t="s">
        <v>497</v>
      </c>
    </row>
    <row r="1444" spans="1:22" ht="18" customHeight="1">
      <c r="A1444" s="27">
        <v>5185</v>
      </c>
      <c r="B1444" s="27">
        <v>5185</v>
      </c>
      <c r="C1444" s="3">
        <v>41249</v>
      </c>
      <c r="D1444" s="3">
        <v>41302</v>
      </c>
      <c r="E1444" s="27" t="s">
        <v>1495</v>
      </c>
      <c r="F1444" s="27" t="s">
        <v>1432</v>
      </c>
      <c r="G1444" s="27" t="s">
        <v>12722</v>
      </c>
      <c r="H1444" s="27" t="s">
        <v>497</v>
      </c>
      <c r="I1444" s="27">
        <v>41304</v>
      </c>
      <c r="J1444" s="27" t="s">
        <v>12733</v>
      </c>
      <c r="K1444" s="27" t="s">
        <v>15169</v>
      </c>
      <c r="L1444" s="27" t="s">
        <v>12724</v>
      </c>
      <c r="M1444" s="27" t="s">
        <v>12734</v>
      </c>
      <c r="N1444" s="27" t="s">
        <v>497</v>
      </c>
      <c r="O1444" s="27" t="s">
        <v>497</v>
      </c>
      <c r="P1444" s="27" t="s">
        <v>497</v>
      </c>
      <c r="Q1444" s="41" t="s">
        <v>15240</v>
      </c>
      <c r="R1444" s="27" t="s">
        <v>497</v>
      </c>
      <c r="S1444" s="27" t="s">
        <v>12735</v>
      </c>
      <c r="T1444" s="41" t="s">
        <v>15449</v>
      </c>
      <c r="U1444" s="41" t="s">
        <v>497</v>
      </c>
      <c r="V1444" s="3" t="s">
        <v>497</v>
      </c>
    </row>
    <row r="1445" spans="1:22" ht="18" customHeight="1">
      <c r="A1445" s="27">
        <v>5184</v>
      </c>
      <c r="B1445" s="27">
        <v>5184</v>
      </c>
      <c r="C1445" s="3">
        <v>41249</v>
      </c>
      <c r="D1445" s="3">
        <v>41304</v>
      </c>
      <c r="E1445" s="27" t="s">
        <v>1495</v>
      </c>
      <c r="F1445" s="27" t="s">
        <v>1432</v>
      </c>
      <c r="G1445" s="27" t="s">
        <v>12722</v>
      </c>
      <c r="H1445" s="27" t="s">
        <v>497</v>
      </c>
      <c r="I1445" s="27">
        <v>41302</v>
      </c>
      <c r="J1445" s="27" t="s">
        <v>15170</v>
      </c>
      <c r="K1445" s="27" t="s">
        <v>12736</v>
      </c>
      <c r="L1445" s="27" t="s">
        <v>12724</v>
      </c>
      <c r="M1445" s="27" t="s">
        <v>12737</v>
      </c>
      <c r="N1445" s="27" t="s">
        <v>497</v>
      </c>
      <c r="O1445" s="27" t="s">
        <v>497</v>
      </c>
      <c r="P1445" s="27" t="s">
        <v>497</v>
      </c>
      <c r="Q1445" s="41" t="s">
        <v>15241</v>
      </c>
      <c r="R1445" s="27" t="s">
        <v>497</v>
      </c>
      <c r="S1445" s="27" t="s">
        <v>12738</v>
      </c>
      <c r="T1445" s="41" t="s">
        <v>15449</v>
      </c>
      <c r="U1445" s="41" t="s">
        <v>497</v>
      </c>
      <c r="V1445" s="3" t="s">
        <v>497</v>
      </c>
    </row>
    <row r="1446" spans="1:22" ht="18" customHeight="1">
      <c r="A1446" s="27">
        <v>5183</v>
      </c>
      <c r="B1446" s="27">
        <v>5183</v>
      </c>
      <c r="C1446" s="3">
        <v>41249</v>
      </c>
      <c r="D1446" s="3">
        <v>41307</v>
      </c>
      <c r="E1446" s="27" t="s">
        <v>1495</v>
      </c>
      <c r="F1446" s="27" t="s">
        <v>1432</v>
      </c>
      <c r="G1446" s="27" t="s">
        <v>12722</v>
      </c>
      <c r="H1446" s="27" t="s">
        <v>497</v>
      </c>
      <c r="I1446" s="27">
        <v>41310</v>
      </c>
      <c r="J1446" s="27" t="s">
        <v>12739</v>
      </c>
      <c r="K1446" s="27" t="s">
        <v>15377</v>
      </c>
      <c r="L1446" s="27" t="s">
        <v>12724</v>
      </c>
      <c r="M1446" s="27" t="s">
        <v>12740</v>
      </c>
      <c r="N1446" s="27" t="s">
        <v>497</v>
      </c>
      <c r="O1446" s="27" t="s">
        <v>497</v>
      </c>
      <c r="P1446" s="27" t="s">
        <v>497</v>
      </c>
      <c r="Q1446" s="41" t="s">
        <v>15378</v>
      </c>
      <c r="R1446" s="27" t="s">
        <v>497</v>
      </c>
      <c r="S1446" s="27" t="s">
        <v>12741</v>
      </c>
      <c r="T1446" s="41" t="s">
        <v>15449</v>
      </c>
      <c r="U1446" s="41" t="s">
        <v>497</v>
      </c>
      <c r="V1446" s="3" t="s">
        <v>497</v>
      </c>
    </row>
    <row r="1447" spans="1:22" ht="18" customHeight="1">
      <c r="A1447" s="27">
        <v>5182</v>
      </c>
      <c r="B1447" s="27">
        <v>5182</v>
      </c>
      <c r="C1447" s="3">
        <v>41249</v>
      </c>
      <c r="D1447" s="3">
        <v>41294</v>
      </c>
      <c r="E1447" s="27" t="s">
        <v>1495</v>
      </c>
      <c r="F1447" s="27" t="s">
        <v>1432</v>
      </c>
      <c r="G1447" s="27" t="s">
        <v>12722</v>
      </c>
      <c r="H1447" s="27" t="s">
        <v>497</v>
      </c>
      <c r="I1447" s="27">
        <v>41302</v>
      </c>
      <c r="J1447" s="27" t="s">
        <v>12742</v>
      </c>
      <c r="K1447" s="27" t="s">
        <v>15192</v>
      </c>
      <c r="L1447" s="27" t="s">
        <v>12724</v>
      </c>
      <c r="M1447" s="27" t="s">
        <v>12743</v>
      </c>
      <c r="N1447" s="27" t="s">
        <v>497</v>
      </c>
      <c r="O1447" s="27" t="s">
        <v>497</v>
      </c>
      <c r="P1447" s="27" t="s">
        <v>497</v>
      </c>
      <c r="Q1447" s="41" t="s">
        <v>497</v>
      </c>
      <c r="R1447" s="27" t="s">
        <v>497</v>
      </c>
      <c r="S1447" s="27" t="s">
        <v>12744</v>
      </c>
      <c r="T1447" s="41" t="s">
        <v>15449</v>
      </c>
      <c r="U1447" s="41" t="s">
        <v>497</v>
      </c>
      <c r="V1447" s="3" t="s">
        <v>497</v>
      </c>
    </row>
    <row r="1448" spans="1:22" ht="18" customHeight="1">
      <c r="A1448" s="27">
        <v>5181</v>
      </c>
      <c r="B1448" s="27">
        <v>5181</v>
      </c>
      <c r="C1448" s="3">
        <v>41249</v>
      </c>
      <c r="D1448" s="3">
        <v>41307</v>
      </c>
      <c r="E1448" s="27" t="s">
        <v>1495</v>
      </c>
      <c r="F1448" s="27" t="s">
        <v>1432</v>
      </c>
      <c r="G1448" s="27" t="s">
        <v>12722</v>
      </c>
      <c r="H1448" s="27" t="s">
        <v>497</v>
      </c>
      <c r="I1448" s="27">
        <v>41304</v>
      </c>
      <c r="J1448" s="27" t="s">
        <v>12745</v>
      </c>
      <c r="K1448" s="27" t="s">
        <v>15242</v>
      </c>
      <c r="L1448" s="27" t="s">
        <v>12724</v>
      </c>
      <c r="M1448" s="27" t="s">
        <v>12746</v>
      </c>
      <c r="N1448" s="27" t="s">
        <v>497</v>
      </c>
      <c r="O1448" s="27" t="s">
        <v>497</v>
      </c>
      <c r="P1448" s="27" t="s">
        <v>497</v>
      </c>
      <c r="Q1448" s="41" t="s">
        <v>15243</v>
      </c>
      <c r="R1448" s="27" t="s">
        <v>497</v>
      </c>
      <c r="S1448" s="27" t="s">
        <v>12747</v>
      </c>
      <c r="T1448" s="41" t="s">
        <v>15449</v>
      </c>
      <c r="U1448" s="41" t="s">
        <v>497</v>
      </c>
      <c r="V1448" s="3" t="s">
        <v>497</v>
      </c>
    </row>
    <row r="1449" spans="1:22" ht="18" customHeight="1">
      <c r="A1449" s="27">
        <v>5180</v>
      </c>
      <c r="B1449" s="27">
        <v>5180</v>
      </c>
      <c r="C1449" s="3">
        <v>41249</v>
      </c>
      <c r="D1449" s="3">
        <v>41294</v>
      </c>
      <c r="E1449" s="27" t="s">
        <v>1495</v>
      </c>
      <c r="F1449" s="27" t="s">
        <v>1432</v>
      </c>
      <c r="G1449" s="27" t="s">
        <v>12722</v>
      </c>
      <c r="H1449" s="27" t="s">
        <v>497</v>
      </c>
      <c r="I1449" s="27">
        <v>41298</v>
      </c>
      <c r="J1449" s="27" t="s">
        <v>12748</v>
      </c>
      <c r="K1449" s="27" t="s">
        <v>12749</v>
      </c>
      <c r="L1449" s="27" t="s">
        <v>12724</v>
      </c>
      <c r="M1449" s="27" t="s">
        <v>12750</v>
      </c>
      <c r="N1449" s="27" t="s">
        <v>497</v>
      </c>
      <c r="O1449" s="27" t="s">
        <v>497</v>
      </c>
      <c r="P1449" s="27" t="s">
        <v>497</v>
      </c>
      <c r="Q1449" s="41" t="s">
        <v>497</v>
      </c>
      <c r="R1449" s="27" t="s">
        <v>497</v>
      </c>
      <c r="S1449" s="27" t="s">
        <v>12751</v>
      </c>
      <c r="T1449" s="41" t="s">
        <v>15449</v>
      </c>
      <c r="U1449" s="41" t="s">
        <v>497</v>
      </c>
      <c r="V1449" s="3" t="s">
        <v>497</v>
      </c>
    </row>
    <row r="1450" spans="1:22" ht="18" customHeight="1">
      <c r="A1450" s="27">
        <v>5179</v>
      </c>
      <c r="B1450" s="27">
        <v>5179</v>
      </c>
      <c r="C1450" s="3">
        <v>41249</v>
      </c>
      <c r="D1450" s="3">
        <v>41303</v>
      </c>
      <c r="E1450" s="27" t="s">
        <v>1440</v>
      </c>
      <c r="F1450" s="27" t="s">
        <v>1432</v>
      </c>
      <c r="G1450" s="27" t="s">
        <v>12722</v>
      </c>
      <c r="H1450" s="27" t="s">
        <v>497</v>
      </c>
      <c r="I1450" s="27">
        <v>41310</v>
      </c>
      <c r="J1450" s="27" t="s">
        <v>12752</v>
      </c>
      <c r="K1450" s="27" t="s">
        <v>15379</v>
      </c>
      <c r="L1450" s="27" t="s">
        <v>12724</v>
      </c>
      <c r="M1450" s="27" t="s">
        <v>12753</v>
      </c>
      <c r="N1450" s="27" t="s">
        <v>497</v>
      </c>
      <c r="O1450" s="27" t="s">
        <v>497</v>
      </c>
      <c r="P1450" s="27" t="s">
        <v>497</v>
      </c>
      <c r="Q1450" s="41" t="s">
        <v>15897</v>
      </c>
      <c r="R1450" s="27" t="s">
        <v>497</v>
      </c>
      <c r="S1450" s="27" t="s">
        <v>12754</v>
      </c>
      <c r="T1450" s="41" t="s">
        <v>15449</v>
      </c>
      <c r="U1450" s="41" t="s">
        <v>497</v>
      </c>
      <c r="V1450" s="3" t="s">
        <v>497</v>
      </c>
    </row>
    <row r="1451" spans="1:22" ht="18" customHeight="1">
      <c r="A1451" s="27">
        <v>5178</v>
      </c>
      <c r="B1451" s="27">
        <v>5178</v>
      </c>
      <c r="C1451" s="3">
        <v>41249</v>
      </c>
      <c r="D1451" s="3">
        <v>41303</v>
      </c>
      <c r="E1451" s="27" t="s">
        <v>1495</v>
      </c>
      <c r="F1451" s="27" t="s">
        <v>1432</v>
      </c>
      <c r="G1451" s="27" t="s">
        <v>12722</v>
      </c>
      <c r="H1451" s="27" t="s">
        <v>497</v>
      </c>
      <c r="I1451" s="27">
        <v>41302</v>
      </c>
      <c r="J1451" s="27" t="s">
        <v>15171</v>
      </c>
      <c r="K1451" s="27" t="s">
        <v>12756</v>
      </c>
      <c r="L1451" s="27" t="s">
        <v>12724</v>
      </c>
      <c r="M1451" s="27" t="s">
        <v>12757</v>
      </c>
      <c r="N1451" s="27" t="s">
        <v>497</v>
      </c>
      <c r="O1451" s="27" t="s">
        <v>497</v>
      </c>
      <c r="P1451" s="27" t="s">
        <v>497</v>
      </c>
      <c r="Q1451" s="41" t="s">
        <v>14733</v>
      </c>
      <c r="R1451" s="27" t="s">
        <v>497</v>
      </c>
      <c r="S1451" s="27" t="s">
        <v>12758</v>
      </c>
      <c r="T1451" s="41" t="s">
        <v>15449</v>
      </c>
      <c r="U1451" s="41" t="s">
        <v>497</v>
      </c>
      <c r="V1451" s="3" t="s">
        <v>497</v>
      </c>
    </row>
    <row r="1452" spans="1:22" ht="18" customHeight="1">
      <c r="A1452" s="27">
        <v>5177</v>
      </c>
      <c r="B1452" s="27">
        <v>5177</v>
      </c>
      <c r="C1452" s="3">
        <v>41249</v>
      </c>
      <c r="D1452" s="3">
        <v>41294</v>
      </c>
      <c r="E1452" s="27" t="s">
        <v>1581</v>
      </c>
      <c r="F1452" s="27" t="s">
        <v>1432</v>
      </c>
      <c r="G1452" s="27" t="s">
        <v>12759</v>
      </c>
      <c r="H1452" s="27" t="s">
        <v>497</v>
      </c>
      <c r="I1452" s="27" t="s">
        <v>497</v>
      </c>
      <c r="J1452" s="27" t="s">
        <v>12760</v>
      </c>
      <c r="K1452" s="27" t="s">
        <v>12761</v>
      </c>
      <c r="L1452" s="27" t="s">
        <v>12762</v>
      </c>
      <c r="M1452" s="27" t="s">
        <v>12763</v>
      </c>
      <c r="N1452" s="27" t="s">
        <v>497</v>
      </c>
      <c r="O1452" s="27" t="s">
        <v>497</v>
      </c>
      <c r="P1452" s="27" t="s">
        <v>497</v>
      </c>
      <c r="Q1452" s="41" t="s">
        <v>497</v>
      </c>
      <c r="R1452" s="27" t="s">
        <v>497</v>
      </c>
      <c r="S1452" s="27" t="s">
        <v>12764</v>
      </c>
      <c r="T1452" s="41" t="s">
        <v>15449</v>
      </c>
      <c r="U1452" s="41" t="s">
        <v>497</v>
      </c>
      <c r="V1452" s="3" t="s">
        <v>497</v>
      </c>
    </row>
    <row r="1453" spans="1:22" ht="18" customHeight="1">
      <c r="A1453" s="27">
        <v>5176</v>
      </c>
      <c r="B1453" s="27">
        <v>5176</v>
      </c>
      <c r="C1453" s="3">
        <v>41249</v>
      </c>
      <c r="D1453" s="3">
        <v>41294</v>
      </c>
      <c r="E1453" s="27" t="s">
        <v>1581</v>
      </c>
      <c r="F1453" s="27" t="s">
        <v>1432</v>
      </c>
      <c r="G1453" s="27" t="s">
        <v>12759</v>
      </c>
      <c r="H1453" s="27" t="s">
        <v>497</v>
      </c>
      <c r="I1453" s="27" t="s">
        <v>497</v>
      </c>
      <c r="J1453" s="27" t="s">
        <v>12760</v>
      </c>
      <c r="K1453" s="27" t="s">
        <v>12765</v>
      </c>
      <c r="L1453" s="27" t="s">
        <v>12762</v>
      </c>
      <c r="M1453" s="27" t="s">
        <v>12766</v>
      </c>
      <c r="N1453" s="27" t="s">
        <v>497</v>
      </c>
      <c r="O1453" s="27" t="s">
        <v>497</v>
      </c>
      <c r="P1453" s="27" t="s">
        <v>497</v>
      </c>
      <c r="Q1453" s="41" t="s">
        <v>497</v>
      </c>
      <c r="R1453" s="27" t="s">
        <v>497</v>
      </c>
      <c r="S1453" s="27" t="s">
        <v>12767</v>
      </c>
      <c r="T1453" s="41" t="s">
        <v>15449</v>
      </c>
      <c r="U1453" s="41" t="s">
        <v>497</v>
      </c>
      <c r="V1453" s="3" t="s">
        <v>497</v>
      </c>
    </row>
    <row r="1454" spans="1:22" ht="18" customHeight="1">
      <c r="A1454" s="27">
        <v>5167</v>
      </c>
      <c r="B1454" s="27">
        <v>5167</v>
      </c>
      <c r="C1454" s="3">
        <v>41249</v>
      </c>
      <c r="D1454" s="3">
        <v>41294</v>
      </c>
      <c r="E1454" s="27" t="s">
        <v>1431</v>
      </c>
      <c r="F1454" s="27" t="s">
        <v>14682</v>
      </c>
      <c r="G1454" s="27" t="s">
        <v>3419</v>
      </c>
      <c r="H1454" s="27" t="s">
        <v>15766</v>
      </c>
      <c r="I1454" s="27">
        <v>41310</v>
      </c>
      <c r="J1454" s="27" t="s">
        <v>12768</v>
      </c>
      <c r="K1454" s="27" t="s">
        <v>12769</v>
      </c>
      <c r="L1454" s="27" t="s">
        <v>12770</v>
      </c>
      <c r="M1454" s="27" t="s">
        <v>12771</v>
      </c>
      <c r="N1454" s="27" t="s">
        <v>15767</v>
      </c>
      <c r="O1454" s="27" t="s">
        <v>15191</v>
      </c>
      <c r="P1454" s="27">
        <v>41310</v>
      </c>
      <c r="Q1454" s="41" t="s">
        <v>497</v>
      </c>
      <c r="R1454" s="27" t="s">
        <v>15768</v>
      </c>
      <c r="S1454" s="27" t="s">
        <v>12772</v>
      </c>
      <c r="T1454" s="41" t="s">
        <v>4394</v>
      </c>
      <c r="U1454" s="41" t="s">
        <v>15460</v>
      </c>
      <c r="V1454" s="3" t="s">
        <v>497</v>
      </c>
    </row>
    <row r="1455" spans="1:22" ht="18" customHeight="1">
      <c r="A1455" s="27">
        <v>5166</v>
      </c>
      <c r="B1455" s="27">
        <v>5166</v>
      </c>
      <c r="C1455" s="3">
        <v>41249</v>
      </c>
      <c r="D1455" s="3">
        <v>41294</v>
      </c>
      <c r="E1455" s="27" t="s">
        <v>1495</v>
      </c>
      <c r="F1455" s="27" t="s">
        <v>1432</v>
      </c>
      <c r="G1455" s="27" t="s">
        <v>8489</v>
      </c>
      <c r="H1455" s="27" t="s">
        <v>497</v>
      </c>
      <c r="I1455" s="27">
        <v>41324</v>
      </c>
      <c r="J1455" s="27" t="s">
        <v>12773</v>
      </c>
      <c r="K1455" s="27" t="s">
        <v>12774</v>
      </c>
      <c r="L1455" s="27" t="s">
        <v>8492</v>
      </c>
      <c r="M1455" s="27" t="s">
        <v>12775</v>
      </c>
      <c r="N1455" s="27" t="s">
        <v>497</v>
      </c>
      <c r="O1455" s="27" t="s">
        <v>497</v>
      </c>
      <c r="P1455" s="27" t="s">
        <v>497</v>
      </c>
      <c r="Q1455" s="41" t="s">
        <v>497</v>
      </c>
      <c r="R1455" s="27" t="s">
        <v>497</v>
      </c>
      <c r="S1455" s="27" t="s">
        <v>12776</v>
      </c>
      <c r="T1455" s="41" t="s">
        <v>15449</v>
      </c>
      <c r="U1455" s="41" t="s">
        <v>497</v>
      </c>
      <c r="V1455" s="3" t="s">
        <v>497</v>
      </c>
    </row>
    <row r="1456" spans="1:22" ht="18" customHeight="1">
      <c r="A1456" s="27">
        <v>5165</v>
      </c>
      <c r="B1456" s="27">
        <v>5165</v>
      </c>
      <c r="C1456" s="3">
        <v>41249</v>
      </c>
      <c r="D1456" s="3">
        <v>41294</v>
      </c>
      <c r="E1456" s="27" t="s">
        <v>1431</v>
      </c>
      <c r="F1456" s="27" t="s">
        <v>1432</v>
      </c>
      <c r="G1456" s="27" t="s">
        <v>8489</v>
      </c>
      <c r="H1456" s="27" t="s">
        <v>15949</v>
      </c>
      <c r="I1456" s="27">
        <v>41324</v>
      </c>
      <c r="J1456" s="27" t="s">
        <v>12777</v>
      </c>
      <c r="K1456" s="27" t="s">
        <v>12778</v>
      </c>
      <c r="L1456" s="27" t="s">
        <v>8492</v>
      </c>
      <c r="M1456" s="27" t="s">
        <v>12779</v>
      </c>
      <c r="N1456" s="27" t="s">
        <v>15950</v>
      </c>
      <c r="O1456" s="27" t="s">
        <v>15919</v>
      </c>
      <c r="P1456" s="27">
        <v>41333</v>
      </c>
      <c r="Q1456" s="41" t="s">
        <v>497</v>
      </c>
      <c r="R1456" s="27" t="s">
        <v>15951</v>
      </c>
      <c r="S1456" s="27" t="s">
        <v>12780</v>
      </c>
      <c r="T1456" s="41" t="s">
        <v>15449</v>
      </c>
      <c r="U1456" s="41" t="s">
        <v>15633</v>
      </c>
      <c r="V1456" s="3" t="s">
        <v>497</v>
      </c>
    </row>
    <row r="1457" spans="1:22" ht="18" customHeight="1">
      <c r="A1457" s="27">
        <v>5164</v>
      </c>
      <c r="B1457" s="27">
        <v>5164</v>
      </c>
      <c r="C1457" s="3">
        <v>41249</v>
      </c>
      <c r="D1457" s="3">
        <v>41294</v>
      </c>
      <c r="E1457" s="27" t="s">
        <v>1431</v>
      </c>
      <c r="F1457" s="27" t="s">
        <v>1432</v>
      </c>
      <c r="G1457" s="27" t="s">
        <v>8489</v>
      </c>
      <c r="H1457" s="27" t="s">
        <v>16025</v>
      </c>
      <c r="I1457" s="27">
        <v>41324</v>
      </c>
      <c r="J1457" s="27" t="s">
        <v>12781</v>
      </c>
      <c r="K1457" s="27" t="s">
        <v>12782</v>
      </c>
      <c r="L1457" s="27" t="s">
        <v>8492</v>
      </c>
      <c r="M1457" s="27" t="s">
        <v>12783</v>
      </c>
      <c r="N1457" s="27" t="s">
        <v>16026</v>
      </c>
      <c r="O1457" s="27" t="s">
        <v>15919</v>
      </c>
      <c r="P1457" s="27">
        <v>41332</v>
      </c>
      <c r="Q1457" s="41" t="s">
        <v>497</v>
      </c>
      <c r="R1457" s="27" t="s">
        <v>16027</v>
      </c>
      <c r="S1457" s="27" t="s">
        <v>12784</v>
      </c>
      <c r="T1457" s="41" t="s">
        <v>15449</v>
      </c>
      <c r="U1457" s="41" t="s">
        <v>15660</v>
      </c>
      <c r="V1457" s="3" t="s">
        <v>497</v>
      </c>
    </row>
    <row r="1458" spans="1:22" ht="18" customHeight="1">
      <c r="A1458" s="27">
        <v>5163</v>
      </c>
      <c r="B1458" s="27">
        <v>5163</v>
      </c>
      <c r="C1458" s="3">
        <v>41249</v>
      </c>
      <c r="D1458" s="3">
        <v>41294</v>
      </c>
      <c r="E1458" s="27" t="s">
        <v>1440</v>
      </c>
      <c r="F1458" s="27" t="s">
        <v>1432</v>
      </c>
      <c r="G1458" s="27" t="s">
        <v>8489</v>
      </c>
      <c r="H1458" s="27" t="s">
        <v>497</v>
      </c>
      <c r="I1458" s="27" t="s">
        <v>497</v>
      </c>
      <c r="J1458" s="27" t="s">
        <v>12785</v>
      </c>
      <c r="K1458" s="27" t="s">
        <v>12786</v>
      </c>
      <c r="L1458" s="27" t="s">
        <v>8492</v>
      </c>
      <c r="M1458" s="27" t="s">
        <v>12787</v>
      </c>
      <c r="N1458" s="27" t="s">
        <v>497</v>
      </c>
      <c r="O1458" s="27" t="s">
        <v>497</v>
      </c>
      <c r="P1458" s="27" t="s">
        <v>497</v>
      </c>
      <c r="Q1458" s="41" t="s">
        <v>16113</v>
      </c>
      <c r="R1458" s="27" t="s">
        <v>497</v>
      </c>
      <c r="S1458" s="27" t="s">
        <v>12788</v>
      </c>
      <c r="T1458" s="41" t="s">
        <v>15449</v>
      </c>
      <c r="U1458" s="41" t="s">
        <v>497</v>
      </c>
      <c r="V1458" s="3" t="s">
        <v>497</v>
      </c>
    </row>
    <row r="1459" spans="1:22" ht="18" customHeight="1">
      <c r="A1459" s="27">
        <v>5162</v>
      </c>
      <c r="B1459" s="27">
        <v>5162</v>
      </c>
      <c r="C1459" s="3">
        <v>41249</v>
      </c>
      <c r="D1459" s="3">
        <v>41337</v>
      </c>
      <c r="E1459" s="27" t="s">
        <v>1581</v>
      </c>
      <c r="F1459" s="27" t="s">
        <v>1432</v>
      </c>
      <c r="G1459" s="27" t="s">
        <v>8489</v>
      </c>
      <c r="H1459" s="27" t="s">
        <v>497</v>
      </c>
      <c r="I1459" s="27" t="s">
        <v>497</v>
      </c>
      <c r="J1459" s="27" t="s">
        <v>12789</v>
      </c>
      <c r="K1459" s="27" t="s">
        <v>12790</v>
      </c>
      <c r="L1459" s="27" t="s">
        <v>8492</v>
      </c>
      <c r="M1459" s="27" t="s">
        <v>12791</v>
      </c>
      <c r="N1459" s="27" t="s">
        <v>497</v>
      </c>
      <c r="O1459" s="27" t="s">
        <v>497</v>
      </c>
      <c r="P1459" s="27" t="s">
        <v>497</v>
      </c>
      <c r="Q1459" s="41" t="s">
        <v>16114</v>
      </c>
      <c r="R1459" s="27" t="s">
        <v>497</v>
      </c>
      <c r="S1459" s="27" t="s">
        <v>12792</v>
      </c>
      <c r="T1459" s="41" t="s">
        <v>15449</v>
      </c>
      <c r="U1459" s="41" t="s">
        <v>497</v>
      </c>
      <c r="V1459" s="3" t="s">
        <v>497</v>
      </c>
    </row>
    <row r="1460" spans="1:22" ht="18" customHeight="1">
      <c r="A1460" s="27">
        <v>5161</v>
      </c>
      <c r="B1460" s="27">
        <v>5161</v>
      </c>
      <c r="C1460" s="3">
        <v>41249</v>
      </c>
      <c r="D1460" s="3">
        <v>41330</v>
      </c>
      <c r="E1460" s="27" t="s">
        <v>1581</v>
      </c>
      <c r="F1460" s="27" t="s">
        <v>1432</v>
      </c>
      <c r="G1460" s="27" t="s">
        <v>8489</v>
      </c>
      <c r="H1460" s="27" t="s">
        <v>497</v>
      </c>
      <c r="I1460" s="27" t="s">
        <v>497</v>
      </c>
      <c r="J1460" s="27" t="s">
        <v>16115</v>
      </c>
      <c r="K1460" s="27" t="s">
        <v>12793</v>
      </c>
      <c r="L1460" s="27" t="s">
        <v>8492</v>
      </c>
      <c r="M1460" s="27" t="s">
        <v>12794</v>
      </c>
      <c r="N1460" s="27" t="s">
        <v>497</v>
      </c>
      <c r="O1460" s="27" t="s">
        <v>497</v>
      </c>
      <c r="P1460" s="27" t="s">
        <v>497</v>
      </c>
      <c r="Q1460" s="41" t="s">
        <v>16116</v>
      </c>
      <c r="R1460" s="27" t="s">
        <v>497</v>
      </c>
      <c r="S1460" s="27" t="s">
        <v>12795</v>
      </c>
      <c r="T1460" s="41" t="s">
        <v>15449</v>
      </c>
      <c r="U1460" s="41" t="s">
        <v>497</v>
      </c>
      <c r="V1460" s="3" t="s">
        <v>497</v>
      </c>
    </row>
    <row r="1461" spans="1:22" ht="18" customHeight="1">
      <c r="A1461" s="27">
        <v>5160</v>
      </c>
      <c r="B1461" s="27">
        <v>5160</v>
      </c>
      <c r="C1461" s="3">
        <v>41249</v>
      </c>
      <c r="D1461" s="3">
        <v>41337</v>
      </c>
      <c r="E1461" s="27" t="s">
        <v>1581</v>
      </c>
      <c r="F1461" s="27" t="s">
        <v>1432</v>
      </c>
      <c r="G1461" s="27" t="s">
        <v>8489</v>
      </c>
      <c r="H1461" s="27" t="s">
        <v>497</v>
      </c>
      <c r="I1461" s="27" t="s">
        <v>497</v>
      </c>
      <c r="J1461" s="27" t="s">
        <v>12796</v>
      </c>
      <c r="K1461" s="27" t="s">
        <v>12797</v>
      </c>
      <c r="L1461" s="27" t="s">
        <v>8492</v>
      </c>
      <c r="M1461" s="27" t="s">
        <v>12798</v>
      </c>
      <c r="N1461" s="27" t="s">
        <v>497</v>
      </c>
      <c r="O1461" s="27" t="s">
        <v>497</v>
      </c>
      <c r="P1461" s="27" t="s">
        <v>497</v>
      </c>
      <c r="Q1461" s="41" t="s">
        <v>16117</v>
      </c>
      <c r="R1461" s="27" t="s">
        <v>497</v>
      </c>
      <c r="S1461" s="27" t="s">
        <v>12799</v>
      </c>
      <c r="T1461" s="41" t="s">
        <v>15449</v>
      </c>
      <c r="U1461" s="41" t="s">
        <v>497</v>
      </c>
      <c r="V1461" s="3" t="s">
        <v>497</v>
      </c>
    </row>
    <row r="1462" spans="1:22" ht="18" customHeight="1">
      <c r="A1462" s="27">
        <v>5159</v>
      </c>
      <c r="B1462" s="27">
        <v>5159</v>
      </c>
      <c r="C1462" s="3">
        <v>41249</v>
      </c>
      <c r="D1462" s="3">
        <v>41337</v>
      </c>
      <c r="E1462" s="27" t="s">
        <v>1581</v>
      </c>
      <c r="F1462" s="27" t="s">
        <v>1432</v>
      </c>
      <c r="G1462" s="27" t="s">
        <v>8489</v>
      </c>
      <c r="H1462" s="27" t="s">
        <v>497</v>
      </c>
      <c r="I1462" s="27" t="s">
        <v>497</v>
      </c>
      <c r="J1462" s="27" t="s">
        <v>12800</v>
      </c>
      <c r="K1462" s="27" t="s">
        <v>12801</v>
      </c>
      <c r="L1462" s="27" t="s">
        <v>8492</v>
      </c>
      <c r="M1462" s="27" t="s">
        <v>12802</v>
      </c>
      <c r="N1462" s="27" t="s">
        <v>497</v>
      </c>
      <c r="O1462" s="27" t="s">
        <v>497</v>
      </c>
      <c r="P1462" s="27" t="s">
        <v>497</v>
      </c>
      <c r="Q1462" s="41" t="s">
        <v>16118</v>
      </c>
      <c r="R1462" s="27" t="s">
        <v>497</v>
      </c>
      <c r="S1462" s="27" t="s">
        <v>12803</v>
      </c>
      <c r="T1462" s="41" t="s">
        <v>15449</v>
      </c>
      <c r="U1462" s="41" t="s">
        <v>497</v>
      </c>
      <c r="V1462" s="3" t="s">
        <v>497</v>
      </c>
    </row>
    <row r="1463" spans="1:22" ht="18" customHeight="1">
      <c r="A1463" s="27">
        <v>5158</v>
      </c>
      <c r="B1463" s="27">
        <v>5158</v>
      </c>
      <c r="C1463" s="3">
        <v>41249</v>
      </c>
      <c r="D1463" s="3">
        <v>41337</v>
      </c>
      <c r="E1463" s="27" t="s">
        <v>1581</v>
      </c>
      <c r="F1463" s="27" t="s">
        <v>1432</v>
      </c>
      <c r="G1463" s="27" t="s">
        <v>8489</v>
      </c>
      <c r="H1463" s="27" t="s">
        <v>497</v>
      </c>
      <c r="I1463" s="27" t="s">
        <v>497</v>
      </c>
      <c r="J1463" s="27" t="s">
        <v>16119</v>
      </c>
      <c r="K1463" s="27" t="s">
        <v>12804</v>
      </c>
      <c r="L1463" s="27" t="s">
        <v>8492</v>
      </c>
      <c r="M1463" s="27" t="s">
        <v>12805</v>
      </c>
      <c r="N1463" s="27" t="s">
        <v>497</v>
      </c>
      <c r="O1463" s="27" t="s">
        <v>497</v>
      </c>
      <c r="P1463" s="27" t="s">
        <v>497</v>
      </c>
      <c r="Q1463" s="41" t="s">
        <v>16120</v>
      </c>
      <c r="R1463" s="27" t="s">
        <v>497</v>
      </c>
      <c r="S1463" s="27" t="s">
        <v>12806</v>
      </c>
      <c r="T1463" s="41" t="s">
        <v>15449</v>
      </c>
      <c r="U1463" s="41" t="s">
        <v>497</v>
      </c>
      <c r="V1463" s="3" t="s">
        <v>497</v>
      </c>
    </row>
    <row r="1464" spans="1:22" ht="18" customHeight="1">
      <c r="A1464" s="27">
        <v>5157</v>
      </c>
      <c r="B1464" s="27">
        <v>5157</v>
      </c>
      <c r="C1464" s="3">
        <v>41249</v>
      </c>
      <c r="D1464" s="3">
        <v>41294</v>
      </c>
      <c r="E1464" s="27" t="s">
        <v>1581</v>
      </c>
      <c r="F1464" s="27" t="s">
        <v>1432</v>
      </c>
      <c r="G1464" s="27" t="s">
        <v>8489</v>
      </c>
      <c r="H1464" s="27" t="s">
        <v>497</v>
      </c>
      <c r="I1464" s="27" t="s">
        <v>497</v>
      </c>
      <c r="J1464" s="27" t="s">
        <v>12807</v>
      </c>
      <c r="K1464" s="27" t="s">
        <v>12808</v>
      </c>
      <c r="L1464" s="27" t="s">
        <v>8492</v>
      </c>
      <c r="M1464" s="27" t="s">
        <v>12805</v>
      </c>
      <c r="N1464" s="27" t="s">
        <v>497</v>
      </c>
      <c r="O1464" s="27" t="s">
        <v>497</v>
      </c>
      <c r="P1464" s="27" t="s">
        <v>497</v>
      </c>
      <c r="Q1464" s="41" t="s">
        <v>497</v>
      </c>
      <c r="R1464" s="27" t="s">
        <v>497</v>
      </c>
      <c r="S1464" s="27" t="s">
        <v>12809</v>
      </c>
      <c r="T1464" s="41" t="s">
        <v>15449</v>
      </c>
      <c r="U1464" s="41" t="s">
        <v>497</v>
      </c>
      <c r="V1464" s="3" t="s">
        <v>497</v>
      </c>
    </row>
    <row r="1465" spans="1:22" ht="18" customHeight="1">
      <c r="A1465" s="27">
        <v>5153</v>
      </c>
      <c r="B1465" s="27">
        <v>5153</v>
      </c>
      <c r="C1465" s="3">
        <v>41249</v>
      </c>
      <c r="D1465" s="3">
        <v>41294</v>
      </c>
      <c r="E1465" s="27" t="s">
        <v>1581</v>
      </c>
      <c r="F1465" s="27" t="s">
        <v>1432</v>
      </c>
      <c r="G1465" s="27" t="s">
        <v>1196</v>
      </c>
      <c r="H1465" s="27" t="s">
        <v>497</v>
      </c>
      <c r="I1465" s="27" t="s">
        <v>497</v>
      </c>
      <c r="J1465" s="27" t="s">
        <v>12810</v>
      </c>
      <c r="K1465" s="27" t="s">
        <v>12811</v>
      </c>
      <c r="L1465" s="27" t="s">
        <v>4831</v>
      </c>
      <c r="M1465" s="27" t="s">
        <v>12812</v>
      </c>
      <c r="N1465" s="27" t="s">
        <v>497</v>
      </c>
      <c r="O1465" s="27" t="s">
        <v>497</v>
      </c>
      <c r="P1465" s="27" t="s">
        <v>497</v>
      </c>
      <c r="Q1465" s="41" t="s">
        <v>497</v>
      </c>
      <c r="R1465" s="27" t="s">
        <v>497</v>
      </c>
      <c r="S1465" s="27" t="s">
        <v>12813</v>
      </c>
      <c r="T1465" s="41" t="s">
        <v>15449</v>
      </c>
      <c r="U1465" s="41" t="s">
        <v>497</v>
      </c>
      <c r="V1465" s="3" t="s">
        <v>497</v>
      </c>
    </row>
    <row r="1466" spans="1:22" ht="18" customHeight="1">
      <c r="A1466" s="27">
        <v>5137</v>
      </c>
      <c r="B1466" s="27">
        <v>5137</v>
      </c>
      <c r="C1466" s="3">
        <v>41249</v>
      </c>
      <c r="D1466" s="3">
        <v>41317</v>
      </c>
      <c r="E1466" s="27" t="s">
        <v>1495</v>
      </c>
      <c r="F1466" s="27" t="s">
        <v>1432</v>
      </c>
      <c r="G1466" s="27" t="s">
        <v>12814</v>
      </c>
      <c r="H1466" s="27" t="s">
        <v>497</v>
      </c>
      <c r="I1466" s="27">
        <v>41313</v>
      </c>
      <c r="J1466" s="27" t="s">
        <v>12815</v>
      </c>
      <c r="K1466" s="27" t="s">
        <v>15863</v>
      </c>
      <c r="L1466" s="27" t="s">
        <v>12816</v>
      </c>
      <c r="M1466" s="27" t="s">
        <v>12817</v>
      </c>
      <c r="N1466" s="27" t="s">
        <v>497</v>
      </c>
      <c r="O1466" s="27" t="s">
        <v>497</v>
      </c>
      <c r="P1466" s="27" t="s">
        <v>497</v>
      </c>
      <c r="Q1466" s="41" t="s">
        <v>14734</v>
      </c>
      <c r="R1466" s="27" t="s">
        <v>497</v>
      </c>
      <c r="S1466" s="27" t="s">
        <v>12818</v>
      </c>
      <c r="T1466" s="41" t="s">
        <v>15449</v>
      </c>
      <c r="U1466" s="41" t="s">
        <v>497</v>
      </c>
      <c r="V1466" s="3" t="s">
        <v>497</v>
      </c>
    </row>
    <row r="1467" spans="1:22" ht="18" customHeight="1">
      <c r="A1467" s="27">
        <v>5136</v>
      </c>
      <c r="B1467" s="27">
        <v>5136</v>
      </c>
      <c r="C1467" s="3">
        <v>41249</v>
      </c>
      <c r="D1467" s="3">
        <v>41294</v>
      </c>
      <c r="E1467" s="27" t="s">
        <v>1440</v>
      </c>
      <c r="F1467" s="27" t="s">
        <v>1432</v>
      </c>
      <c r="G1467" s="27" t="s">
        <v>3353</v>
      </c>
      <c r="H1467" s="27" t="s">
        <v>497</v>
      </c>
      <c r="I1467" s="27" t="s">
        <v>497</v>
      </c>
      <c r="J1467" s="27" t="s">
        <v>12819</v>
      </c>
      <c r="K1467" s="27" t="s">
        <v>12820</v>
      </c>
      <c r="L1467" s="27" t="s">
        <v>4980</v>
      </c>
      <c r="M1467" s="27" t="s">
        <v>12821</v>
      </c>
      <c r="N1467" s="27" t="s">
        <v>497</v>
      </c>
      <c r="O1467" s="27" t="s">
        <v>497</v>
      </c>
      <c r="P1467" s="27" t="s">
        <v>497</v>
      </c>
      <c r="Q1467" s="41" t="s">
        <v>15952</v>
      </c>
      <c r="R1467" s="27" t="s">
        <v>497</v>
      </c>
      <c r="S1467" s="27" t="s">
        <v>12822</v>
      </c>
      <c r="T1467" s="41" t="s">
        <v>15449</v>
      </c>
      <c r="U1467" s="41" t="s">
        <v>497</v>
      </c>
      <c r="V1467" s="3" t="s">
        <v>497</v>
      </c>
    </row>
    <row r="1468" spans="1:22" ht="18" customHeight="1">
      <c r="A1468" s="27">
        <v>5135</v>
      </c>
      <c r="B1468" s="27">
        <v>5135</v>
      </c>
      <c r="C1468" s="3">
        <v>41249</v>
      </c>
      <c r="D1468" s="3">
        <v>41294</v>
      </c>
      <c r="E1468" s="27" t="s">
        <v>1440</v>
      </c>
      <c r="F1468" s="27" t="s">
        <v>14682</v>
      </c>
      <c r="G1468" s="27" t="s">
        <v>12823</v>
      </c>
      <c r="H1468" s="27" t="s">
        <v>497</v>
      </c>
      <c r="I1468" s="27" t="s">
        <v>497</v>
      </c>
      <c r="J1468" s="27" t="s">
        <v>12824</v>
      </c>
      <c r="K1468" s="27" t="s">
        <v>12825</v>
      </c>
      <c r="L1468" s="27" t="s">
        <v>12826</v>
      </c>
      <c r="M1468" s="27" t="s">
        <v>12827</v>
      </c>
      <c r="N1468" s="27" t="s">
        <v>497</v>
      </c>
      <c r="O1468" s="27" t="s">
        <v>497</v>
      </c>
      <c r="P1468" s="27" t="s">
        <v>497</v>
      </c>
      <c r="Q1468" s="41" t="s">
        <v>15898</v>
      </c>
      <c r="R1468" s="27" t="s">
        <v>497</v>
      </c>
      <c r="S1468" s="27" t="s">
        <v>12828</v>
      </c>
      <c r="T1468" s="41" t="s">
        <v>15449</v>
      </c>
      <c r="U1468" s="41" t="s">
        <v>497</v>
      </c>
      <c r="V1468" s="3" t="s">
        <v>497</v>
      </c>
    </row>
    <row r="1469" spans="1:22" ht="18" customHeight="1">
      <c r="A1469" s="27">
        <v>5134</v>
      </c>
      <c r="B1469" s="27">
        <v>5134</v>
      </c>
      <c r="C1469" s="3">
        <v>41249</v>
      </c>
      <c r="D1469" s="3">
        <v>41294</v>
      </c>
      <c r="E1469" s="27" t="s">
        <v>1440</v>
      </c>
      <c r="F1469" s="27" t="s">
        <v>1432</v>
      </c>
      <c r="G1469" s="27" t="s">
        <v>12829</v>
      </c>
      <c r="H1469" s="27" t="s">
        <v>497</v>
      </c>
      <c r="I1469" s="27" t="s">
        <v>497</v>
      </c>
      <c r="J1469" s="27" t="s">
        <v>12830</v>
      </c>
      <c r="K1469" s="27" t="s">
        <v>12831</v>
      </c>
      <c r="L1469" s="27" t="s">
        <v>12832</v>
      </c>
      <c r="M1469" s="27" t="s">
        <v>12833</v>
      </c>
      <c r="N1469" s="27" t="s">
        <v>497</v>
      </c>
      <c r="O1469" s="27" t="s">
        <v>497</v>
      </c>
      <c r="P1469" s="27" t="s">
        <v>497</v>
      </c>
      <c r="Q1469" s="41" t="s">
        <v>14735</v>
      </c>
      <c r="R1469" s="27" t="s">
        <v>497</v>
      </c>
      <c r="S1469" s="27" t="s">
        <v>12834</v>
      </c>
      <c r="T1469" s="41" t="s">
        <v>15449</v>
      </c>
      <c r="U1469" s="41" t="s">
        <v>497</v>
      </c>
      <c r="V1469" s="3" t="s">
        <v>497</v>
      </c>
    </row>
    <row r="1470" spans="1:22" ht="18" customHeight="1">
      <c r="A1470" s="27">
        <v>5133</v>
      </c>
      <c r="B1470" s="27">
        <v>5133</v>
      </c>
      <c r="C1470" s="3">
        <v>41249</v>
      </c>
      <c r="D1470" s="3">
        <v>41316</v>
      </c>
      <c r="E1470" s="27" t="s">
        <v>1431</v>
      </c>
      <c r="F1470" s="27" t="s">
        <v>14682</v>
      </c>
      <c r="G1470" s="27" t="s">
        <v>12835</v>
      </c>
      <c r="H1470" s="27" t="s">
        <v>15864</v>
      </c>
      <c r="I1470" s="27">
        <v>41311</v>
      </c>
      <c r="J1470" s="27" t="s">
        <v>12836</v>
      </c>
      <c r="K1470" s="27" t="s">
        <v>12837</v>
      </c>
      <c r="L1470" s="27" t="s">
        <v>12838</v>
      </c>
      <c r="M1470" s="27" t="s">
        <v>12839</v>
      </c>
      <c r="N1470" s="27" t="s">
        <v>15865</v>
      </c>
      <c r="O1470" s="27" t="s">
        <v>15231</v>
      </c>
      <c r="P1470" s="27">
        <v>41312</v>
      </c>
      <c r="Q1470" s="41" t="s">
        <v>14736</v>
      </c>
      <c r="R1470" s="27" t="s">
        <v>15866</v>
      </c>
      <c r="S1470" s="27" t="s">
        <v>12840</v>
      </c>
      <c r="T1470" s="41" t="s">
        <v>15449</v>
      </c>
      <c r="U1470" s="41" t="s">
        <v>15541</v>
      </c>
      <c r="V1470" s="3" t="s">
        <v>497</v>
      </c>
    </row>
    <row r="1471" spans="1:22" ht="18" customHeight="1">
      <c r="A1471" s="27">
        <v>5132</v>
      </c>
      <c r="B1471" s="27">
        <v>5132</v>
      </c>
      <c r="C1471" s="3">
        <v>41249</v>
      </c>
      <c r="D1471" s="3">
        <v>41294</v>
      </c>
      <c r="E1471" s="27" t="s">
        <v>1440</v>
      </c>
      <c r="F1471" s="27" t="s">
        <v>1432</v>
      </c>
      <c r="G1471" s="27" t="s">
        <v>12841</v>
      </c>
      <c r="H1471" s="27" t="s">
        <v>497</v>
      </c>
      <c r="I1471" s="27" t="s">
        <v>497</v>
      </c>
      <c r="J1471" s="27" t="s">
        <v>12842</v>
      </c>
      <c r="K1471" s="27" t="s">
        <v>12843</v>
      </c>
      <c r="L1471" s="27" t="s">
        <v>12844</v>
      </c>
      <c r="M1471" s="27" t="s">
        <v>12845</v>
      </c>
      <c r="N1471" s="27" t="s">
        <v>497</v>
      </c>
      <c r="O1471" s="27" t="s">
        <v>497</v>
      </c>
      <c r="P1471" s="27" t="s">
        <v>497</v>
      </c>
      <c r="Q1471" s="41" t="s">
        <v>14737</v>
      </c>
      <c r="R1471" s="27" t="s">
        <v>497</v>
      </c>
      <c r="S1471" s="27" t="s">
        <v>12846</v>
      </c>
      <c r="T1471" s="41" t="s">
        <v>15449</v>
      </c>
      <c r="U1471" s="41" t="s">
        <v>497</v>
      </c>
      <c r="V1471" s="3" t="s">
        <v>497</v>
      </c>
    </row>
    <row r="1472" spans="1:22" ht="18" customHeight="1">
      <c r="A1472" s="27">
        <v>5131</v>
      </c>
      <c r="B1472" s="27">
        <v>5131</v>
      </c>
      <c r="C1472" s="3">
        <v>41249</v>
      </c>
      <c r="D1472" s="3">
        <v>41294</v>
      </c>
      <c r="E1472" s="27" t="s">
        <v>1440</v>
      </c>
      <c r="F1472" s="27" t="s">
        <v>1432</v>
      </c>
      <c r="G1472" s="27" t="s">
        <v>3046</v>
      </c>
      <c r="H1472" s="27" t="s">
        <v>497</v>
      </c>
      <c r="I1472" s="27" t="s">
        <v>497</v>
      </c>
      <c r="J1472" s="27" t="s">
        <v>12847</v>
      </c>
      <c r="K1472" s="27" t="s">
        <v>12848</v>
      </c>
      <c r="L1472" s="27" t="s">
        <v>4937</v>
      </c>
      <c r="M1472" s="27" t="s">
        <v>12849</v>
      </c>
      <c r="N1472" s="27" t="s">
        <v>497</v>
      </c>
      <c r="O1472" s="27" t="s">
        <v>497</v>
      </c>
      <c r="P1472" s="27" t="s">
        <v>497</v>
      </c>
      <c r="Q1472" s="41" t="s">
        <v>14738</v>
      </c>
      <c r="R1472" s="27" t="s">
        <v>497</v>
      </c>
      <c r="S1472" s="27" t="s">
        <v>12850</v>
      </c>
      <c r="T1472" s="41" t="s">
        <v>15449</v>
      </c>
      <c r="U1472" s="41" t="s">
        <v>497</v>
      </c>
      <c r="V1472" s="3" t="s">
        <v>497</v>
      </c>
    </row>
    <row r="1473" spans="1:22" ht="18" customHeight="1">
      <c r="A1473" s="27">
        <v>5130</v>
      </c>
      <c r="B1473" s="27">
        <v>5130</v>
      </c>
      <c r="C1473" s="3">
        <v>41249</v>
      </c>
      <c r="D1473" s="3">
        <v>41294</v>
      </c>
      <c r="E1473" s="27" t="s">
        <v>1495</v>
      </c>
      <c r="F1473" s="27" t="s">
        <v>1432</v>
      </c>
      <c r="G1473" s="27" t="s">
        <v>2924</v>
      </c>
      <c r="H1473" s="27" t="s">
        <v>497</v>
      </c>
      <c r="I1473" s="27">
        <v>41312</v>
      </c>
      <c r="J1473" s="27" t="s">
        <v>12851</v>
      </c>
      <c r="K1473" s="27" t="s">
        <v>12852</v>
      </c>
      <c r="L1473" s="27" t="s">
        <v>4935</v>
      </c>
      <c r="M1473" s="27" t="s">
        <v>12853</v>
      </c>
      <c r="N1473" s="27" t="s">
        <v>497</v>
      </c>
      <c r="O1473" s="27" t="s">
        <v>497</v>
      </c>
      <c r="P1473" s="27" t="s">
        <v>497</v>
      </c>
      <c r="Q1473" s="41" t="s">
        <v>497</v>
      </c>
      <c r="R1473" s="27" t="s">
        <v>497</v>
      </c>
      <c r="S1473" s="27" t="s">
        <v>12854</v>
      </c>
      <c r="T1473" s="41" t="s">
        <v>15449</v>
      </c>
      <c r="U1473" s="41" t="s">
        <v>497</v>
      </c>
      <c r="V1473" s="3" t="s">
        <v>497</v>
      </c>
    </row>
    <row r="1474" spans="1:22" ht="18" customHeight="1">
      <c r="A1474" s="27">
        <v>5129</v>
      </c>
      <c r="B1474" s="27">
        <v>5129</v>
      </c>
      <c r="C1474" s="3">
        <v>41249</v>
      </c>
      <c r="D1474" s="3">
        <v>41294</v>
      </c>
      <c r="E1474" s="27" t="s">
        <v>1431</v>
      </c>
      <c r="F1474" s="27" t="s">
        <v>14682</v>
      </c>
      <c r="G1474" s="27" t="s">
        <v>12855</v>
      </c>
      <c r="H1474" s="27" t="s">
        <v>15193</v>
      </c>
      <c r="I1474" s="27">
        <v>41302</v>
      </c>
      <c r="J1474" s="27" t="s">
        <v>12856</v>
      </c>
      <c r="K1474" s="27" t="s">
        <v>12857</v>
      </c>
      <c r="L1474" s="27" t="s">
        <v>12858</v>
      </c>
      <c r="M1474" s="27" t="s">
        <v>12859</v>
      </c>
      <c r="N1474" s="27" t="s">
        <v>15194</v>
      </c>
      <c r="O1474" s="27" t="s">
        <v>15188</v>
      </c>
      <c r="P1474" s="27">
        <v>41302</v>
      </c>
      <c r="Q1474" s="41" t="s">
        <v>497</v>
      </c>
      <c r="R1474" s="27" t="s">
        <v>15195</v>
      </c>
      <c r="S1474" s="27" t="s">
        <v>12860</v>
      </c>
      <c r="T1474" s="41" t="s">
        <v>15449</v>
      </c>
      <c r="U1474" s="41" t="s">
        <v>15541</v>
      </c>
      <c r="V1474" s="3" t="s">
        <v>497</v>
      </c>
    </row>
    <row r="1475" spans="1:22" ht="18" customHeight="1">
      <c r="A1475" s="27">
        <v>5120</v>
      </c>
      <c r="B1475" s="27">
        <v>5120</v>
      </c>
      <c r="C1475" s="3">
        <v>41249</v>
      </c>
      <c r="D1475" s="3">
        <v>41310</v>
      </c>
      <c r="E1475" s="27" t="s">
        <v>1431</v>
      </c>
      <c r="F1475" s="27" t="s">
        <v>14682</v>
      </c>
      <c r="G1475" s="27" t="s">
        <v>12861</v>
      </c>
      <c r="H1475" s="27" t="s">
        <v>16028</v>
      </c>
      <c r="I1475" s="27">
        <v>41331</v>
      </c>
      <c r="J1475" s="27" t="s">
        <v>12862</v>
      </c>
      <c r="K1475" s="27" t="s">
        <v>15380</v>
      </c>
      <c r="L1475" s="27" t="s">
        <v>12863</v>
      </c>
      <c r="M1475" s="27" t="s">
        <v>12864</v>
      </c>
      <c r="N1475" s="27" t="s">
        <v>16029</v>
      </c>
      <c r="O1475" s="27" t="s">
        <v>14037</v>
      </c>
      <c r="P1475" s="27">
        <v>41332</v>
      </c>
      <c r="Q1475" s="41" t="s">
        <v>15381</v>
      </c>
      <c r="R1475" s="27" t="s">
        <v>16030</v>
      </c>
      <c r="S1475" s="27" t="s">
        <v>12865</v>
      </c>
      <c r="T1475" s="41" t="s">
        <v>15449</v>
      </c>
      <c r="U1475" s="41" t="s">
        <v>15468</v>
      </c>
      <c r="V1475" s="3" t="s">
        <v>497</v>
      </c>
    </row>
    <row r="1476" spans="1:22" ht="18" customHeight="1">
      <c r="A1476" s="27">
        <v>5119</v>
      </c>
      <c r="B1476" s="27">
        <v>5119</v>
      </c>
      <c r="C1476" s="3">
        <v>41249</v>
      </c>
      <c r="D1476" s="3">
        <v>41294</v>
      </c>
      <c r="E1476" s="27" t="s">
        <v>1431</v>
      </c>
      <c r="F1476" s="27" t="s">
        <v>14682</v>
      </c>
      <c r="G1476" s="27" t="s">
        <v>12861</v>
      </c>
      <c r="H1476" s="27" t="s">
        <v>15196</v>
      </c>
      <c r="I1476" s="27">
        <v>41302</v>
      </c>
      <c r="J1476" s="27" t="s">
        <v>12866</v>
      </c>
      <c r="K1476" s="27" t="s">
        <v>12867</v>
      </c>
      <c r="L1476" s="27" t="s">
        <v>12863</v>
      </c>
      <c r="M1476" s="27" t="s">
        <v>12868</v>
      </c>
      <c r="N1476" s="27" t="s">
        <v>15244</v>
      </c>
      <c r="O1476" s="27" t="s">
        <v>12526</v>
      </c>
      <c r="P1476" s="27">
        <v>41303</v>
      </c>
      <c r="Q1476" s="41" t="s">
        <v>497</v>
      </c>
      <c r="R1476" s="27" t="s">
        <v>15197</v>
      </c>
      <c r="S1476" s="27" t="s">
        <v>12869</v>
      </c>
      <c r="T1476" s="41" t="s">
        <v>15449</v>
      </c>
      <c r="U1476" s="41" t="s">
        <v>15541</v>
      </c>
      <c r="V1476" s="3" t="s">
        <v>497</v>
      </c>
    </row>
    <row r="1477" spans="1:22" ht="18" customHeight="1">
      <c r="A1477" s="27">
        <v>5118</v>
      </c>
      <c r="B1477" s="27">
        <v>5118</v>
      </c>
      <c r="C1477" s="3">
        <v>41249</v>
      </c>
      <c r="D1477" s="3">
        <v>41294</v>
      </c>
      <c r="E1477" s="27" t="s">
        <v>1431</v>
      </c>
      <c r="F1477" s="27" t="s">
        <v>14682</v>
      </c>
      <c r="G1477" s="27" t="s">
        <v>12861</v>
      </c>
      <c r="H1477" s="27" t="s">
        <v>14739</v>
      </c>
      <c r="I1477" s="27">
        <v>41291</v>
      </c>
      <c r="J1477" s="27" t="s">
        <v>12870</v>
      </c>
      <c r="K1477" s="27" t="s">
        <v>12871</v>
      </c>
      <c r="L1477" s="27" t="s">
        <v>12863</v>
      </c>
      <c r="M1477" s="27" t="s">
        <v>12872</v>
      </c>
      <c r="N1477" s="27" t="s">
        <v>14740</v>
      </c>
      <c r="O1477" s="27" t="s">
        <v>12560</v>
      </c>
      <c r="P1477" s="27">
        <v>41291</v>
      </c>
      <c r="Q1477" s="41" t="s">
        <v>497</v>
      </c>
      <c r="R1477" s="27" t="s">
        <v>14741</v>
      </c>
      <c r="S1477" s="27" t="s">
        <v>12873</v>
      </c>
      <c r="T1477" s="41" t="s">
        <v>4394</v>
      </c>
      <c r="U1477" s="41" t="s">
        <v>15523</v>
      </c>
      <c r="V1477" s="3" t="s">
        <v>497</v>
      </c>
    </row>
    <row r="1478" spans="1:22" ht="18" customHeight="1">
      <c r="A1478" s="27">
        <v>5117</v>
      </c>
      <c r="B1478" s="27">
        <v>5117</v>
      </c>
      <c r="C1478" s="3">
        <v>41249</v>
      </c>
      <c r="D1478" s="3">
        <v>41294</v>
      </c>
      <c r="E1478" s="27" t="s">
        <v>1431</v>
      </c>
      <c r="F1478" s="27" t="s">
        <v>14682</v>
      </c>
      <c r="G1478" s="27" t="s">
        <v>12861</v>
      </c>
      <c r="H1478" s="27" t="s">
        <v>14742</v>
      </c>
      <c r="I1478" s="27">
        <v>41291</v>
      </c>
      <c r="J1478" s="27" t="s">
        <v>12874</v>
      </c>
      <c r="K1478" s="27" t="s">
        <v>12875</v>
      </c>
      <c r="L1478" s="27" t="s">
        <v>12863</v>
      </c>
      <c r="M1478" s="27" t="s">
        <v>12876</v>
      </c>
      <c r="N1478" s="27" t="s">
        <v>14743</v>
      </c>
      <c r="O1478" s="27" t="s">
        <v>12526</v>
      </c>
      <c r="P1478" s="27">
        <v>41295</v>
      </c>
      <c r="Q1478" s="41" t="s">
        <v>497</v>
      </c>
      <c r="R1478" s="27" t="s">
        <v>14744</v>
      </c>
      <c r="S1478" s="27" t="s">
        <v>12877</v>
      </c>
      <c r="T1478" s="41" t="s">
        <v>15449</v>
      </c>
      <c r="U1478" s="41" t="s">
        <v>15541</v>
      </c>
      <c r="V1478" s="3" t="s">
        <v>497</v>
      </c>
    </row>
    <row r="1479" spans="1:22" ht="18" customHeight="1">
      <c r="A1479" s="27">
        <v>5116</v>
      </c>
      <c r="B1479" s="27">
        <v>5116</v>
      </c>
      <c r="C1479" s="3">
        <v>41249</v>
      </c>
      <c r="D1479" s="3">
        <v>41294</v>
      </c>
      <c r="E1479" s="27" t="s">
        <v>1431</v>
      </c>
      <c r="F1479" s="27" t="s">
        <v>14682</v>
      </c>
      <c r="G1479" s="27" t="s">
        <v>12861</v>
      </c>
      <c r="H1479" s="27" t="s">
        <v>14760</v>
      </c>
      <c r="I1479" s="27">
        <v>41296</v>
      </c>
      <c r="J1479" s="27" t="s">
        <v>12878</v>
      </c>
      <c r="K1479" s="27" t="s">
        <v>12879</v>
      </c>
      <c r="L1479" s="27" t="s">
        <v>12863</v>
      </c>
      <c r="M1479" s="27" t="s">
        <v>12880</v>
      </c>
      <c r="N1479" s="27" t="s">
        <v>14761</v>
      </c>
      <c r="O1479" s="27" t="s">
        <v>12560</v>
      </c>
      <c r="P1479" s="27">
        <v>41297</v>
      </c>
      <c r="Q1479" s="41" t="s">
        <v>497</v>
      </c>
      <c r="R1479" s="27" t="s">
        <v>14762</v>
      </c>
      <c r="S1479" s="27" t="s">
        <v>12881</v>
      </c>
      <c r="T1479" s="41" t="s">
        <v>15449</v>
      </c>
      <c r="U1479" s="41" t="s">
        <v>15660</v>
      </c>
      <c r="V1479" s="3" t="s">
        <v>497</v>
      </c>
    </row>
    <row r="1480" spans="1:22" ht="18" customHeight="1">
      <c r="A1480" s="27">
        <v>5114</v>
      </c>
      <c r="B1480" s="27">
        <v>5114</v>
      </c>
      <c r="C1480" s="3">
        <v>41249</v>
      </c>
      <c r="D1480" s="3">
        <v>41294</v>
      </c>
      <c r="E1480" s="27" t="s">
        <v>1431</v>
      </c>
      <c r="F1480" s="27" t="s">
        <v>14682</v>
      </c>
      <c r="G1480" s="27" t="s">
        <v>12861</v>
      </c>
      <c r="H1480" s="27" t="s">
        <v>14745</v>
      </c>
      <c r="I1480" s="27">
        <v>41292</v>
      </c>
      <c r="J1480" s="27" t="s">
        <v>12882</v>
      </c>
      <c r="K1480" s="27" t="s">
        <v>12883</v>
      </c>
      <c r="L1480" s="27" t="s">
        <v>12863</v>
      </c>
      <c r="M1480" s="27" t="s">
        <v>12884</v>
      </c>
      <c r="N1480" s="27" t="s">
        <v>14746</v>
      </c>
      <c r="O1480" s="27" t="s">
        <v>12560</v>
      </c>
      <c r="P1480" s="27">
        <v>41295</v>
      </c>
      <c r="Q1480" s="41" t="s">
        <v>497</v>
      </c>
      <c r="R1480" s="27" t="s">
        <v>14747</v>
      </c>
      <c r="S1480" s="27" t="s">
        <v>12885</v>
      </c>
      <c r="T1480" s="41" t="s">
        <v>15449</v>
      </c>
      <c r="U1480" s="41" t="s">
        <v>15541</v>
      </c>
      <c r="V1480" s="3" t="s">
        <v>497</v>
      </c>
    </row>
    <row r="1481" spans="1:22" ht="18" customHeight="1">
      <c r="A1481" s="27">
        <v>5113</v>
      </c>
      <c r="B1481" s="27">
        <v>5113</v>
      </c>
      <c r="C1481" s="3">
        <v>41249</v>
      </c>
      <c r="D1481" s="3">
        <v>41294</v>
      </c>
      <c r="E1481" s="27" t="s">
        <v>1431</v>
      </c>
      <c r="F1481" s="27" t="s">
        <v>14682</v>
      </c>
      <c r="G1481" s="27" t="s">
        <v>12861</v>
      </c>
      <c r="H1481" s="27" t="s">
        <v>14763</v>
      </c>
      <c r="I1481" s="27">
        <v>41295</v>
      </c>
      <c r="J1481" s="27" t="s">
        <v>12886</v>
      </c>
      <c r="K1481" s="27" t="s">
        <v>12887</v>
      </c>
      <c r="L1481" s="27" t="s">
        <v>12863</v>
      </c>
      <c r="M1481" s="27" t="s">
        <v>12888</v>
      </c>
      <c r="N1481" s="27" t="s">
        <v>14764</v>
      </c>
      <c r="O1481" s="27" t="s">
        <v>12560</v>
      </c>
      <c r="P1481" s="27">
        <v>41296</v>
      </c>
      <c r="Q1481" s="41" t="s">
        <v>497</v>
      </c>
      <c r="R1481" s="27" t="s">
        <v>14765</v>
      </c>
      <c r="S1481" s="27" t="s">
        <v>12889</v>
      </c>
      <c r="T1481" s="41" t="s">
        <v>15449</v>
      </c>
      <c r="U1481" s="41" t="s">
        <v>15584</v>
      </c>
      <c r="V1481" s="3" t="s">
        <v>497</v>
      </c>
    </row>
    <row r="1482" spans="1:22" ht="18" customHeight="1">
      <c r="A1482" s="27">
        <v>5112</v>
      </c>
      <c r="B1482" s="27">
        <v>5112</v>
      </c>
      <c r="C1482" s="3">
        <v>41249</v>
      </c>
      <c r="D1482" s="3">
        <v>41294</v>
      </c>
      <c r="E1482" s="27" t="s">
        <v>1431</v>
      </c>
      <c r="F1482" s="27" t="s">
        <v>14682</v>
      </c>
      <c r="G1482" s="27" t="s">
        <v>12861</v>
      </c>
      <c r="H1482" s="27" t="s">
        <v>15172</v>
      </c>
      <c r="I1482" s="27">
        <v>41299</v>
      </c>
      <c r="J1482" s="27" t="s">
        <v>12890</v>
      </c>
      <c r="K1482" s="27" t="s">
        <v>12891</v>
      </c>
      <c r="L1482" s="27" t="s">
        <v>12863</v>
      </c>
      <c r="M1482" s="27" t="s">
        <v>12892</v>
      </c>
      <c r="N1482" s="27" t="s">
        <v>15198</v>
      </c>
      <c r="O1482" s="27" t="s">
        <v>12526</v>
      </c>
      <c r="P1482" s="27">
        <v>41302</v>
      </c>
      <c r="Q1482" s="41" t="s">
        <v>497</v>
      </c>
      <c r="R1482" s="27" t="s">
        <v>15173</v>
      </c>
      <c r="S1482" s="27" t="s">
        <v>12893</v>
      </c>
      <c r="T1482" s="41" t="s">
        <v>4394</v>
      </c>
      <c r="U1482" s="41" t="s">
        <v>15523</v>
      </c>
      <c r="V1482" s="3" t="s">
        <v>497</v>
      </c>
    </row>
    <row r="1483" spans="1:22" ht="18" customHeight="1">
      <c r="A1483" s="27">
        <v>5111</v>
      </c>
      <c r="B1483" s="27">
        <v>5111</v>
      </c>
      <c r="C1483" s="3">
        <v>41249</v>
      </c>
      <c r="D1483" s="3">
        <v>41294</v>
      </c>
      <c r="E1483" s="27" t="s">
        <v>1431</v>
      </c>
      <c r="F1483" s="27" t="s">
        <v>14682</v>
      </c>
      <c r="G1483" s="27" t="s">
        <v>12861</v>
      </c>
      <c r="H1483" s="27" t="s">
        <v>14766</v>
      </c>
      <c r="I1483" s="27">
        <v>41295</v>
      </c>
      <c r="J1483" s="27" t="s">
        <v>12894</v>
      </c>
      <c r="K1483" s="27" t="s">
        <v>12895</v>
      </c>
      <c r="L1483" s="27" t="s">
        <v>12863</v>
      </c>
      <c r="M1483" s="27" t="s">
        <v>12896</v>
      </c>
      <c r="N1483" s="27" t="s">
        <v>14767</v>
      </c>
      <c r="O1483" s="27" t="s">
        <v>12560</v>
      </c>
      <c r="P1483" s="27">
        <v>41296</v>
      </c>
      <c r="Q1483" s="41" t="s">
        <v>497</v>
      </c>
      <c r="R1483" s="27" t="s">
        <v>14768</v>
      </c>
      <c r="S1483" s="27" t="s">
        <v>12897</v>
      </c>
      <c r="T1483" s="41" t="s">
        <v>15449</v>
      </c>
      <c r="U1483" s="41" t="s">
        <v>15704</v>
      </c>
      <c r="V1483" s="3" t="s">
        <v>497</v>
      </c>
    </row>
    <row r="1484" spans="1:22" ht="18" customHeight="1">
      <c r="A1484" s="27">
        <v>5110</v>
      </c>
      <c r="B1484" s="27">
        <v>5110</v>
      </c>
      <c r="C1484" s="3">
        <v>41249</v>
      </c>
      <c r="D1484" s="3">
        <v>41294</v>
      </c>
      <c r="E1484" s="27" t="s">
        <v>1431</v>
      </c>
      <c r="F1484" s="27" t="s">
        <v>14682</v>
      </c>
      <c r="G1484" s="27" t="s">
        <v>12861</v>
      </c>
      <c r="H1484" s="27" t="s">
        <v>15245</v>
      </c>
      <c r="I1484" s="27">
        <v>41303</v>
      </c>
      <c r="J1484" s="27" t="s">
        <v>12898</v>
      </c>
      <c r="K1484" s="27" t="s">
        <v>12899</v>
      </c>
      <c r="L1484" s="27" t="s">
        <v>12863</v>
      </c>
      <c r="M1484" s="27" t="s">
        <v>12900</v>
      </c>
      <c r="N1484" s="27" t="s">
        <v>15246</v>
      </c>
      <c r="O1484" s="27" t="s">
        <v>12560</v>
      </c>
      <c r="P1484" s="27">
        <v>41304</v>
      </c>
      <c r="Q1484" s="41" t="s">
        <v>497</v>
      </c>
      <c r="R1484" s="27" t="s">
        <v>15247</v>
      </c>
      <c r="S1484" s="27" t="s">
        <v>12901</v>
      </c>
      <c r="T1484" s="41" t="s">
        <v>15449</v>
      </c>
      <c r="U1484" s="41" t="s">
        <v>15541</v>
      </c>
      <c r="V1484" s="3" t="s">
        <v>497</v>
      </c>
    </row>
    <row r="1485" spans="1:22" ht="18" customHeight="1">
      <c r="A1485" s="27">
        <v>5109</v>
      </c>
      <c r="B1485" s="27">
        <v>5109</v>
      </c>
      <c r="C1485" s="3">
        <v>41249</v>
      </c>
      <c r="D1485" s="3">
        <v>41294</v>
      </c>
      <c r="E1485" s="27" t="s">
        <v>1431</v>
      </c>
      <c r="F1485" s="27" t="s">
        <v>14682</v>
      </c>
      <c r="G1485" s="27" t="s">
        <v>12861</v>
      </c>
      <c r="H1485" s="27" t="s">
        <v>14769</v>
      </c>
      <c r="I1485" s="27">
        <v>41296</v>
      </c>
      <c r="J1485" s="27" t="s">
        <v>12902</v>
      </c>
      <c r="K1485" s="27" t="s">
        <v>12903</v>
      </c>
      <c r="L1485" s="27" t="s">
        <v>12863</v>
      </c>
      <c r="M1485" s="27" t="s">
        <v>12904</v>
      </c>
      <c r="N1485" s="27" t="s">
        <v>15147</v>
      </c>
      <c r="O1485" s="27" t="s">
        <v>12560</v>
      </c>
      <c r="P1485" s="27">
        <v>41297</v>
      </c>
      <c r="Q1485" s="41" t="s">
        <v>497</v>
      </c>
      <c r="R1485" s="27" t="s">
        <v>14770</v>
      </c>
      <c r="S1485" s="27" t="s">
        <v>12905</v>
      </c>
      <c r="T1485" s="41" t="s">
        <v>4394</v>
      </c>
      <c r="U1485" s="41" t="s">
        <v>15769</v>
      </c>
      <c r="V1485" s="3" t="s">
        <v>497</v>
      </c>
    </row>
    <row r="1486" spans="1:22" ht="18" customHeight="1">
      <c r="A1486" s="27">
        <v>5115</v>
      </c>
      <c r="B1486" s="27">
        <v>5115</v>
      </c>
      <c r="C1486" s="3">
        <v>41249</v>
      </c>
      <c r="D1486" s="3">
        <v>41294</v>
      </c>
      <c r="E1486" s="27" t="s">
        <v>1431</v>
      </c>
      <c r="F1486" s="27" t="s">
        <v>14682</v>
      </c>
      <c r="G1486" s="27" t="s">
        <v>12861</v>
      </c>
      <c r="H1486" s="27" t="s">
        <v>15248</v>
      </c>
      <c r="I1486" s="27">
        <v>41304</v>
      </c>
      <c r="J1486" s="27" t="s">
        <v>12906</v>
      </c>
      <c r="K1486" s="27" t="s">
        <v>12907</v>
      </c>
      <c r="L1486" s="27" t="s">
        <v>12863</v>
      </c>
      <c r="M1486" s="27" t="s">
        <v>12908</v>
      </c>
      <c r="N1486" s="27" t="s">
        <v>15249</v>
      </c>
      <c r="O1486" s="27" t="s">
        <v>12560</v>
      </c>
      <c r="P1486" s="27">
        <v>41304</v>
      </c>
      <c r="Q1486" s="41" t="s">
        <v>497</v>
      </c>
      <c r="R1486" s="27" t="s">
        <v>15250</v>
      </c>
      <c r="S1486" s="27" t="s">
        <v>12909</v>
      </c>
      <c r="T1486" s="41" t="s">
        <v>15449</v>
      </c>
      <c r="U1486" s="41" t="s">
        <v>15559</v>
      </c>
      <c r="V1486" s="3" t="s">
        <v>497</v>
      </c>
    </row>
    <row r="1487" spans="1:22" ht="18" customHeight="1">
      <c r="A1487" s="27" t="s">
        <v>15199</v>
      </c>
      <c r="B1487" s="27">
        <v>5108</v>
      </c>
      <c r="C1487" s="3">
        <v>41249</v>
      </c>
      <c r="D1487" s="3">
        <v>41294</v>
      </c>
      <c r="E1487" s="27" t="s">
        <v>1440</v>
      </c>
      <c r="F1487" s="27" t="s">
        <v>14682</v>
      </c>
      <c r="G1487" s="27" t="s">
        <v>12861</v>
      </c>
      <c r="H1487" s="27" t="s">
        <v>497</v>
      </c>
      <c r="I1487" s="27" t="s">
        <v>497</v>
      </c>
      <c r="J1487" s="27" t="s">
        <v>12910</v>
      </c>
      <c r="K1487" s="27" t="s">
        <v>12911</v>
      </c>
      <c r="L1487" s="27" t="s">
        <v>12863</v>
      </c>
      <c r="M1487" s="27" t="s">
        <v>12912</v>
      </c>
      <c r="N1487" s="27" t="s">
        <v>497</v>
      </c>
      <c r="O1487" s="27" t="s">
        <v>497</v>
      </c>
      <c r="P1487" s="27" t="s">
        <v>497</v>
      </c>
      <c r="Q1487" s="41" t="s">
        <v>15200</v>
      </c>
      <c r="R1487" s="27" t="s">
        <v>497</v>
      </c>
      <c r="S1487" s="27" t="s">
        <v>12913</v>
      </c>
      <c r="T1487" s="41" t="s">
        <v>15449</v>
      </c>
      <c r="U1487" s="41" t="s">
        <v>497</v>
      </c>
      <c r="V1487" s="3" t="s">
        <v>497</v>
      </c>
    </row>
    <row r="1488" spans="1:22" ht="18" customHeight="1">
      <c r="A1488" s="27">
        <v>5107</v>
      </c>
      <c r="B1488" s="27">
        <v>5107</v>
      </c>
      <c r="C1488" s="3">
        <v>41249</v>
      </c>
      <c r="D1488" s="3">
        <v>41294</v>
      </c>
      <c r="E1488" s="27" t="s">
        <v>1431</v>
      </c>
      <c r="F1488" s="27" t="s">
        <v>14682</v>
      </c>
      <c r="G1488" s="27" t="s">
        <v>12861</v>
      </c>
      <c r="H1488" s="27" t="s">
        <v>14748</v>
      </c>
      <c r="I1488" s="27">
        <v>41292</v>
      </c>
      <c r="J1488" s="27" t="s">
        <v>12914</v>
      </c>
      <c r="K1488" s="27" t="s">
        <v>12915</v>
      </c>
      <c r="L1488" s="27" t="s">
        <v>12863</v>
      </c>
      <c r="M1488" s="27" t="s">
        <v>12916</v>
      </c>
      <c r="N1488" s="27" t="s">
        <v>14749</v>
      </c>
      <c r="O1488" s="27" t="s">
        <v>12526</v>
      </c>
      <c r="P1488" s="27">
        <v>41295</v>
      </c>
      <c r="Q1488" s="41" t="s">
        <v>497</v>
      </c>
      <c r="R1488" s="27" t="s">
        <v>14750</v>
      </c>
      <c r="S1488" s="27" t="s">
        <v>12917</v>
      </c>
      <c r="T1488" s="41" t="s">
        <v>15449</v>
      </c>
      <c r="U1488" s="41" t="s">
        <v>15541</v>
      </c>
      <c r="V1488" s="3" t="s">
        <v>497</v>
      </c>
    </row>
    <row r="1489" spans="1:22" ht="18" customHeight="1">
      <c r="A1489" s="27">
        <v>5106</v>
      </c>
      <c r="B1489" s="27">
        <v>5106</v>
      </c>
      <c r="C1489" s="3">
        <v>41249</v>
      </c>
      <c r="D1489" s="3">
        <v>41294</v>
      </c>
      <c r="E1489" s="27" t="s">
        <v>1431</v>
      </c>
      <c r="F1489" s="27" t="s">
        <v>14682</v>
      </c>
      <c r="G1489" s="27" t="s">
        <v>12861</v>
      </c>
      <c r="H1489" s="27" t="s">
        <v>15201</v>
      </c>
      <c r="I1489" s="27">
        <v>41300</v>
      </c>
      <c r="J1489" s="27" t="s">
        <v>12918</v>
      </c>
      <c r="K1489" s="27" t="s">
        <v>12919</v>
      </c>
      <c r="L1489" s="27" t="s">
        <v>12863</v>
      </c>
      <c r="M1489" s="27" t="s">
        <v>12920</v>
      </c>
      <c r="N1489" s="27" t="s">
        <v>15202</v>
      </c>
      <c r="O1489" s="27" t="s">
        <v>12560</v>
      </c>
      <c r="P1489" s="27">
        <v>41302</v>
      </c>
      <c r="Q1489" s="41" t="s">
        <v>497</v>
      </c>
      <c r="R1489" s="27" t="s">
        <v>15203</v>
      </c>
      <c r="S1489" s="27" t="s">
        <v>12921</v>
      </c>
      <c r="T1489" s="41" t="s">
        <v>4394</v>
      </c>
      <c r="U1489" s="41" t="s">
        <v>15460</v>
      </c>
      <c r="V1489" s="3" t="s">
        <v>497</v>
      </c>
    </row>
    <row r="1490" spans="1:22" ht="18" customHeight="1">
      <c r="A1490" s="27">
        <v>5105</v>
      </c>
      <c r="B1490" s="27">
        <v>5105</v>
      </c>
      <c r="C1490" s="3">
        <v>41249</v>
      </c>
      <c r="D1490" s="3">
        <v>41294</v>
      </c>
      <c r="E1490" s="27" t="s">
        <v>1431</v>
      </c>
      <c r="F1490" s="27" t="s">
        <v>14682</v>
      </c>
      <c r="G1490" s="27" t="s">
        <v>12861</v>
      </c>
      <c r="H1490" s="27" t="s">
        <v>15148</v>
      </c>
      <c r="I1490" s="27">
        <v>41296</v>
      </c>
      <c r="J1490" s="27" t="s">
        <v>12922</v>
      </c>
      <c r="K1490" s="27" t="s">
        <v>12923</v>
      </c>
      <c r="L1490" s="27" t="s">
        <v>12863</v>
      </c>
      <c r="M1490" s="27" t="s">
        <v>13847</v>
      </c>
      <c r="N1490" s="27" t="s">
        <v>15149</v>
      </c>
      <c r="O1490" s="27" t="s">
        <v>12560</v>
      </c>
      <c r="P1490" s="27">
        <v>41298</v>
      </c>
      <c r="Q1490" s="41" t="s">
        <v>497</v>
      </c>
      <c r="R1490" s="27" t="s">
        <v>15150</v>
      </c>
      <c r="S1490" s="27" t="s">
        <v>12924</v>
      </c>
      <c r="T1490" s="41" t="s">
        <v>4394</v>
      </c>
      <c r="U1490" s="41" t="s">
        <v>15523</v>
      </c>
      <c r="V1490" s="3" t="s">
        <v>497</v>
      </c>
    </row>
    <row r="1491" spans="1:22" ht="18" customHeight="1">
      <c r="A1491" s="27">
        <v>5104</v>
      </c>
      <c r="B1491" s="27">
        <v>5104</v>
      </c>
      <c r="C1491" s="3">
        <v>41249</v>
      </c>
      <c r="D1491" s="3">
        <v>41294</v>
      </c>
      <c r="E1491" s="27" t="s">
        <v>1431</v>
      </c>
      <c r="F1491" s="27" t="s">
        <v>14682</v>
      </c>
      <c r="G1491" s="27" t="s">
        <v>12861</v>
      </c>
      <c r="H1491" s="27" t="s">
        <v>15251</v>
      </c>
      <c r="I1491" s="27">
        <v>41303</v>
      </c>
      <c r="J1491" s="27" t="s">
        <v>13848</v>
      </c>
      <c r="K1491" s="27" t="s">
        <v>13849</v>
      </c>
      <c r="L1491" s="27" t="s">
        <v>12863</v>
      </c>
      <c r="M1491" s="27" t="s">
        <v>12925</v>
      </c>
      <c r="N1491" s="27" t="s">
        <v>15252</v>
      </c>
      <c r="O1491" s="27" t="s">
        <v>12560</v>
      </c>
      <c r="P1491" s="27">
        <v>41303</v>
      </c>
      <c r="Q1491" s="41" t="s">
        <v>497</v>
      </c>
      <c r="R1491" s="27" t="s">
        <v>15253</v>
      </c>
      <c r="S1491" s="27" t="s">
        <v>12926</v>
      </c>
      <c r="T1491" s="41" t="s">
        <v>4394</v>
      </c>
      <c r="U1491" s="41" t="s">
        <v>15480</v>
      </c>
      <c r="V1491" s="3" t="s">
        <v>497</v>
      </c>
    </row>
    <row r="1492" spans="1:22" ht="18" customHeight="1">
      <c r="A1492" s="27">
        <v>5103</v>
      </c>
      <c r="B1492" s="27">
        <v>5103</v>
      </c>
      <c r="C1492" s="3">
        <v>41249</v>
      </c>
      <c r="D1492" s="3">
        <v>41294</v>
      </c>
      <c r="E1492" s="27" t="s">
        <v>1431</v>
      </c>
      <c r="F1492" s="27" t="s">
        <v>14682</v>
      </c>
      <c r="G1492" s="27" t="s">
        <v>12861</v>
      </c>
      <c r="H1492" s="27" t="s">
        <v>15204</v>
      </c>
      <c r="I1492" s="27">
        <v>41302</v>
      </c>
      <c r="J1492" s="27" t="s">
        <v>12927</v>
      </c>
      <c r="K1492" s="27" t="s">
        <v>13850</v>
      </c>
      <c r="L1492" s="27" t="s">
        <v>12863</v>
      </c>
      <c r="M1492" s="27" t="s">
        <v>12928</v>
      </c>
      <c r="N1492" s="27" t="s">
        <v>15205</v>
      </c>
      <c r="O1492" s="27" t="s">
        <v>12560</v>
      </c>
      <c r="P1492" s="27">
        <v>41302</v>
      </c>
      <c r="Q1492" s="41" t="s">
        <v>497</v>
      </c>
      <c r="R1492" s="27" t="s">
        <v>15206</v>
      </c>
      <c r="S1492" s="27" t="s">
        <v>12929</v>
      </c>
      <c r="T1492" s="41" t="s">
        <v>15449</v>
      </c>
      <c r="U1492" s="41" t="s">
        <v>15584</v>
      </c>
      <c r="V1492" s="3" t="s">
        <v>497</v>
      </c>
    </row>
    <row r="1493" spans="1:22" ht="18" customHeight="1">
      <c r="A1493" s="27">
        <v>5102</v>
      </c>
      <c r="B1493" s="27">
        <v>5102</v>
      </c>
      <c r="C1493" s="3">
        <v>41249</v>
      </c>
      <c r="D1493" s="3">
        <v>41294</v>
      </c>
      <c r="E1493" s="27" t="s">
        <v>1495</v>
      </c>
      <c r="F1493" s="27" t="s">
        <v>14682</v>
      </c>
      <c r="G1493" s="27" t="s">
        <v>12861</v>
      </c>
      <c r="H1493" s="27" t="s">
        <v>15254</v>
      </c>
      <c r="I1493" s="27">
        <v>41304</v>
      </c>
      <c r="J1493" s="27" t="s">
        <v>12930</v>
      </c>
      <c r="K1493" s="27" t="s">
        <v>12931</v>
      </c>
      <c r="L1493" s="27" t="s">
        <v>12863</v>
      </c>
      <c r="M1493" s="27" t="s">
        <v>12932</v>
      </c>
      <c r="N1493" s="27" t="s">
        <v>15255</v>
      </c>
      <c r="O1493" s="27" t="s">
        <v>12526</v>
      </c>
      <c r="P1493" s="27" t="s">
        <v>497</v>
      </c>
      <c r="Q1493" s="41" t="s">
        <v>497</v>
      </c>
      <c r="R1493" s="27" t="s">
        <v>15256</v>
      </c>
      <c r="S1493" s="27" t="s">
        <v>12933</v>
      </c>
      <c r="T1493" s="41" t="s">
        <v>4394</v>
      </c>
      <c r="U1493" s="41" t="s">
        <v>15770</v>
      </c>
      <c r="V1493" s="3" t="s">
        <v>497</v>
      </c>
    </row>
    <row r="1494" spans="1:22" ht="18" customHeight="1">
      <c r="A1494" s="27">
        <v>5101</v>
      </c>
      <c r="B1494" s="27">
        <v>5101</v>
      </c>
      <c r="C1494" s="3">
        <v>41249</v>
      </c>
      <c r="D1494" s="3">
        <v>41294</v>
      </c>
      <c r="E1494" s="27" t="s">
        <v>1431</v>
      </c>
      <c r="F1494" s="27" t="s">
        <v>14682</v>
      </c>
      <c r="G1494" s="27" t="s">
        <v>12861</v>
      </c>
      <c r="H1494" s="27" t="s">
        <v>15207</v>
      </c>
      <c r="I1494" s="27">
        <v>41300</v>
      </c>
      <c r="J1494" s="27" t="s">
        <v>12918</v>
      </c>
      <c r="K1494" s="27" t="s">
        <v>12934</v>
      </c>
      <c r="L1494" s="27" t="s">
        <v>12935</v>
      </c>
      <c r="M1494" s="27" t="s">
        <v>12936</v>
      </c>
      <c r="N1494" s="27" t="s">
        <v>15208</v>
      </c>
      <c r="O1494" s="27" t="s">
        <v>12560</v>
      </c>
      <c r="P1494" s="27">
        <v>41302</v>
      </c>
      <c r="Q1494" s="41" t="s">
        <v>497</v>
      </c>
      <c r="R1494" s="27" t="s">
        <v>15209</v>
      </c>
      <c r="S1494" s="27" t="s">
        <v>12937</v>
      </c>
      <c r="T1494" s="41" t="s">
        <v>15449</v>
      </c>
      <c r="U1494" s="41" t="s">
        <v>15541</v>
      </c>
      <c r="V1494" s="3" t="s">
        <v>497</v>
      </c>
    </row>
    <row r="1495" spans="1:22" ht="18" customHeight="1">
      <c r="A1495" s="27">
        <v>5100</v>
      </c>
      <c r="B1495" s="27">
        <v>5100</v>
      </c>
      <c r="C1495" s="3">
        <v>41249</v>
      </c>
      <c r="D1495" s="3">
        <v>41294</v>
      </c>
      <c r="E1495" s="27" t="s">
        <v>1431</v>
      </c>
      <c r="F1495" s="27" t="s">
        <v>14682</v>
      </c>
      <c r="G1495" s="27" t="s">
        <v>12938</v>
      </c>
      <c r="H1495" s="27" t="s">
        <v>15257</v>
      </c>
      <c r="I1495" s="27">
        <v>41304</v>
      </c>
      <c r="J1495" s="27" t="s">
        <v>12939</v>
      </c>
      <c r="K1495" s="27" t="s">
        <v>12940</v>
      </c>
      <c r="L1495" s="27" t="s">
        <v>12941</v>
      </c>
      <c r="M1495" s="27" t="s">
        <v>12942</v>
      </c>
      <c r="N1495" s="27" t="s">
        <v>15382</v>
      </c>
      <c r="O1495" s="27" t="s">
        <v>13661</v>
      </c>
      <c r="P1495" s="27">
        <v>41305</v>
      </c>
      <c r="Q1495" s="41" t="s">
        <v>497</v>
      </c>
      <c r="R1495" s="27" t="s">
        <v>15258</v>
      </c>
      <c r="S1495" s="27" t="s">
        <v>12943</v>
      </c>
      <c r="T1495" s="41" t="s">
        <v>15449</v>
      </c>
      <c r="U1495" s="41" t="s">
        <v>15541</v>
      </c>
      <c r="V1495" s="3" t="s">
        <v>497</v>
      </c>
    </row>
    <row r="1496" spans="1:22" ht="18" customHeight="1">
      <c r="A1496" s="27">
        <v>5099</v>
      </c>
      <c r="B1496" s="27">
        <v>5099</v>
      </c>
      <c r="C1496" s="3">
        <v>41249</v>
      </c>
      <c r="D1496" s="3">
        <v>41294</v>
      </c>
      <c r="E1496" s="27" t="s">
        <v>1581</v>
      </c>
      <c r="F1496" s="27" t="s">
        <v>1432</v>
      </c>
      <c r="G1496" s="27" t="s">
        <v>12944</v>
      </c>
      <c r="H1496" s="27" t="s">
        <v>497</v>
      </c>
      <c r="I1496" s="27" t="s">
        <v>497</v>
      </c>
      <c r="J1496" s="27" t="s">
        <v>12945</v>
      </c>
      <c r="K1496" s="27" t="s">
        <v>12946</v>
      </c>
      <c r="L1496" s="27" t="s">
        <v>12947</v>
      </c>
      <c r="M1496" s="27" t="s">
        <v>12948</v>
      </c>
      <c r="N1496" s="27" t="s">
        <v>497</v>
      </c>
      <c r="O1496" s="27" t="s">
        <v>497</v>
      </c>
      <c r="P1496" s="27" t="s">
        <v>497</v>
      </c>
      <c r="Q1496" s="41" t="s">
        <v>497</v>
      </c>
      <c r="R1496" s="27" t="s">
        <v>497</v>
      </c>
      <c r="S1496" s="27" t="s">
        <v>12949</v>
      </c>
      <c r="T1496" s="41" t="s">
        <v>15449</v>
      </c>
      <c r="U1496" s="41" t="s">
        <v>497</v>
      </c>
      <c r="V1496" s="3" t="s">
        <v>497</v>
      </c>
    </row>
    <row r="1497" spans="1:22" ht="18" customHeight="1">
      <c r="A1497" s="27">
        <v>5098</v>
      </c>
      <c r="B1497" s="27">
        <v>5098</v>
      </c>
      <c r="C1497" s="3">
        <v>41249</v>
      </c>
      <c r="D1497" s="3">
        <v>41330</v>
      </c>
      <c r="E1497" s="27" t="s">
        <v>1495</v>
      </c>
      <c r="F1497" s="27" t="s">
        <v>14682</v>
      </c>
      <c r="G1497" s="27" t="s">
        <v>12950</v>
      </c>
      <c r="H1497" s="27" t="s">
        <v>15953</v>
      </c>
      <c r="I1497" s="27">
        <v>41330</v>
      </c>
      <c r="J1497" s="27" t="s">
        <v>12951</v>
      </c>
      <c r="K1497" s="27" t="s">
        <v>12952</v>
      </c>
      <c r="L1497" s="27" t="s">
        <v>12953</v>
      </c>
      <c r="M1497" s="27" t="s">
        <v>12954</v>
      </c>
      <c r="N1497" s="27" t="s">
        <v>15954</v>
      </c>
      <c r="O1497" s="27" t="s">
        <v>12560</v>
      </c>
      <c r="P1497" s="27" t="s">
        <v>497</v>
      </c>
      <c r="Q1497" s="41" t="s">
        <v>15383</v>
      </c>
      <c r="R1497" s="27" t="s">
        <v>15955</v>
      </c>
      <c r="S1497" s="27" t="s">
        <v>12955</v>
      </c>
      <c r="T1497" s="41" t="s">
        <v>15449</v>
      </c>
      <c r="U1497" s="41" t="s">
        <v>15626</v>
      </c>
      <c r="V1497" s="3" t="s">
        <v>497</v>
      </c>
    </row>
    <row r="1498" spans="1:22" ht="18" customHeight="1">
      <c r="A1498" s="27">
        <v>5097</v>
      </c>
      <c r="B1498" s="27">
        <v>5097</v>
      </c>
      <c r="C1498" s="3">
        <v>41249</v>
      </c>
      <c r="D1498" s="3">
        <v>41326</v>
      </c>
      <c r="E1498" s="27" t="s">
        <v>1431</v>
      </c>
      <c r="F1498" s="27" t="s">
        <v>14682</v>
      </c>
      <c r="G1498" s="27" t="s">
        <v>12950</v>
      </c>
      <c r="H1498" s="27" t="s">
        <v>15956</v>
      </c>
      <c r="I1498" s="27">
        <v>41326</v>
      </c>
      <c r="J1498" s="27" t="s">
        <v>12956</v>
      </c>
      <c r="K1498" s="27" t="s">
        <v>12957</v>
      </c>
      <c r="L1498" s="27" t="s">
        <v>12953</v>
      </c>
      <c r="M1498" s="27" t="s">
        <v>12958</v>
      </c>
      <c r="N1498" s="27" t="s">
        <v>15957</v>
      </c>
      <c r="O1498" s="27" t="s">
        <v>12560</v>
      </c>
      <c r="P1498" s="27">
        <v>41332</v>
      </c>
      <c r="Q1498" s="41" t="s">
        <v>15384</v>
      </c>
      <c r="R1498" s="27" t="s">
        <v>15958</v>
      </c>
      <c r="S1498" s="27" t="s">
        <v>12959</v>
      </c>
      <c r="T1498" s="41" t="s">
        <v>15449</v>
      </c>
      <c r="U1498" s="41" t="s">
        <v>15660</v>
      </c>
      <c r="V1498" s="3" t="s">
        <v>497</v>
      </c>
    </row>
    <row r="1499" spans="1:22" ht="18" customHeight="1">
      <c r="A1499" s="27">
        <v>5096</v>
      </c>
      <c r="B1499" s="27">
        <v>5096</v>
      </c>
      <c r="C1499" s="3">
        <v>41249</v>
      </c>
      <c r="D1499" s="3">
        <v>41327</v>
      </c>
      <c r="E1499" s="27" t="s">
        <v>1431</v>
      </c>
      <c r="F1499" s="27" t="s">
        <v>14682</v>
      </c>
      <c r="G1499" s="27" t="s">
        <v>12950</v>
      </c>
      <c r="H1499" s="27" t="s">
        <v>15959</v>
      </c>
      <c r="I1499" s="27">
        <v>41327</v>
      </c>
      <c r="J1499" s="27" t="s">
        <v>12956</v>
      </c>
      <c r="K1499" s="27" t="s">
        <v>12960</v>
      </c>
      <c r="L1499" s="27" t="s">
        <v>12953</v>
      </c>
      <c r="M1499" s="27" t="s">
        <v>12958</v>
      </c>
      <c r="N1499" s="27" t="s">
        <v>15960</v>
      </c>
      <c r="O1499" s="27" t="s">
        <v>12560</v>
      </c>
      <c r="P1499" s="27">
        <v>41334</v>
      </c>
      <c r="Q1499" s="41" t="s">
        <v>15385</v>
      </c>
      <c r="R1499" s="27" t="s">
        <v>15961</v>
      </c>
      <c r="S1499" s="27" t="s">
        <v>12961</v>
      </c>
      <c r="T1499" s="41" t="s">
        <v>15449</v>
      </c>
      <c r="U1499" s="41" t="s">
        <v>15962</v>
      </c>
      <c r="V1499" s="3" t="s">
        <v>497</v>
      </c>
    </row>
    <row r="1500" spans="1:22" ht="18" customHeight="1">
      <c r="A1500" s="27">
        <v>5095</v>
      </c>
      <c r="B1500" s="27">
        <v>5095</v>
      </c>
      <c r="C1500" s="3">
        <v>41249</v>
      </c>
      <c r="D1500" s="3">
        <v>41332</v>
      </c>
      <c r="E1500" s="27" t="s">
        <v>1581</v>
      </c>
      <c r="F1500" s="27" t="s">
        <v>14682</v>
      </c>
      <c r="G1500" s="27" t="s">
        <v>12950</v>
      </c>
      <c r="H1500" s="27" t="s">
        <v>497</v>
      </c>
      <c r="I1500" s="27" t="s">
        <v>497</v>
      </c>
      <c r="J1500" s="27" t="s">
        <v>12962</v>
      </c>
      <c r="K1500" s="27" t="s">
        <v>12963</v>
      </c>
      <c r="L1500" s="27" t="s">
        <v>12953</v>
      </c>
      <c r="M1500" s="27" t="s">
        <v>12958</v>
      </c>
      <c r="N1500" s="27" t="s">
        <v>497</v>
      </c>
      <c r="O1500" s="27" t="s">
        <v>497</v>
      </c>
      <c r="P1500" s="27" t="s">
        <v>497</v>
      </c>
      <c r="Q1500" s="41" t="s">
        <v>16121</v>
      </c>
      <c r="R1500" s="27" t="s">
        <v>497</v>
      </c>
      <c r="S1500" s="27" t="s">
        <v>12964</v>
      </c>
      <c r="T1500" s="41" t="s">
        <v>15449</v>
      </c>
      <c r="U1500" s="41" t="s">
        <v>497</v>
      </c>
      <c r="V1500" s="3" t="s">
        <v>497</v>
      </c>
    </row>
    <row r="1501" spans="1:22" ht="18" customHeight="1">
      <c r="A1501" s="27">
        <v>5094</v>
      </c>
      <c r="B1501" s="27">
        <v>5094</v>
      </c>
      <c r="C1501" s="3">
        <v>41249</v>
      </c>
      <c r="D1501" s="3">
        <v>41332</v>
      </c>
      <c r="E1501" s="27" t="s">
        <v>1581</v>
      </c>
      <c r="F1501" s="27" t="s">
        <v>14682</v>
      </c>
      <c r="G1501" s="27" t="s">
        <v>12950</v>
      </c>
      <c r="H1501" s="27" t="s">
        <v>497</v>
      </c>
      <c r="I1501" s="27" t="s">
        <v>497</v>
      </c>
      <c r="J1501" s="27" t="s">
        <v>12956</v>
      </c>
      <c r="K1501" s="27" t="s">
        <v>12965</v>
      </c>
      <c r="L1501" s="27" t="s">
        <v>12953</v>
      </c>
      <c r="M1501" s="27" t="s">
        <v>12958</v>
      </c>
      <c r="N1501" s="27" t="s">
        <v>497</v>
      </c>
      <c r="O1501" s="27" t="s">
        <v>497</v>
      </c>
      <c r="P1501" s="27" t="s">
        <v>497</v>
      </c>
      <c r="Q1501" s="41" t="s">
        <v>16122</v>
      </c>
      <c r="R1501" s="27" t="s">
        <v>497</v>
      </c>
      <c r="S1501" s="27" t="s">
        <v>12966</v>
      </c>
      <c r="T1501" s="41" t="s">
        <v>15449</v>
      </c>
      <c r="U1501" s="41" t="s">
        <v>497</v>
      </c>
      <c r="V1501" s="3" t="s">
        <v>497</v>
      </c>
    </row>
    <row r="1502" spans="1:22" ht="18" customHeight="1">
      <c r="A1502" s="27">
        <v>5093</v>
      </c>
      <c r="B1502" s="27">
        <v>5093</v>
      </c>
      <c r="C1502" s="3">
        <v>41249</v>
      </c>
      <c r="D1502" s="3">
        <v>41331</v>
      </c>
      <c r="E1502" s="27" t="s">
        <v>1431</v>
      </c>
      <c r="F1502" s="27" t="s">
        <v>14682</v>
      </c>
      <c r="G1502" s="27" t="s">
        <v>12950</v>
      </c>
      <c r="H1502" s="27" t="s">
        <v>16031</v>
      </c>
      <c r="I1502" s="27">
        <v>41331</v>
      </c>
      <c r="J1502" s="27" t="s">
        <v>12956</v>
      </c>
      <c r="K1502" s="27" t="s">
        <v>12967</v>
      </c>
      <c r="L1502" s="27" t="s">
        <v>12953</v>
      </c>
      <c r="M1502" s="27" t="s">
        <v>12958</v>
      </c>
      <c r="N1502" s="27" t="s">
        <v>16032</v>
      </c>
      <c r="O1502" s="27" t="s">
        <v>12560</v>
      </c>
      <c r="P1502" s="27">
        <v>41332</v>
      </c>
      <c r="Q1502" s="41" t="s">
        <v>15386</v>
      </c>
      <c r="R1502" s="27" t="s">
        <v>16033</v>
      </c>
      <c r="S1502" s="27" t="s">
        <v>12968</v>
      </c>
      <c r="T1502" s="41" t="s">
        <v>15449</v>
      </c>
      <c r="U1502" s="41" t="s">
        <v>15468</v>
      </c>
      <c r="V1502" s="3" t="s">
        <v>497</v>
      </c>
    </row>
    <row r="1503" spans="1:22" ht="18" customHeight="1">
      <c r="A1503" s="27">
        <v>5092</v>
      </c>
      <c r="B1503" s="27">
        <v>5092</v>
      </c>
      <c r="C1503" s="3">
        <v>41249</v>
      </c>
      <c r="D1503" s="3">
        <v>41330</v>
      </c>
      <c r="E1503" s="27" t="s">
        <v>1431</v>
      </c>
      <c r="F1503" s="27" t="s">
        <v>14682</v>
      </c>
      <c r="G1503" s="27" t="s">
        <v>12950</v>
      </c>
      <c r="H1503" s="27" t="s">
        <v>15963</v>
      </c>
      <c r="I1503" s="27">
        <v>41330</v>
      </c>
      <c r="J1503" s="27" t="s">
        <v>12969</v>
      </c>
      <c r="K1503" s="27" t="s">
        <v>12970</v>
      </c>
      <c r="L1503" s="27" t="s">
        <v>12953</v>
      </c>
      <c r="M1503" s="27" t="s">
        <v>12958</v>
      </c>
      <c r="N1503" s="27" t="s">
        <v>15964</v>
      </c>
      <c r="O1503" s="27" t="s">
        <v>12560</v>
      </c>
      <c r="P1503" s="27">
        <v>41332</v>
      </c>
      <c r="Q1503" s="41" t="s">
        <v>15387</v>
      </c>
      <c r="R1503" s="27" t="s">
        <v>15965</v>
      </c>
      <c r="S1503" s="27" t="s">
        <v>12971</v>
      </c>
      <c r="T1503" s="41" t="s">
        <v>15449</v>
      </c>
      <c r="U1503" s="41" t="s">
        <v>15660</v>
      </c>
      <c r="V1503" s="3" t="s">
        <v>497</v>
      </c>
    </row>
    <row r="1504" spans="1:22" ht="18" customHeight="1">
      <c r="A1504" s="27">
        <v>5091</v>
      </c>
      <c r="B1504" s="27">
        <v>5091</v>
      </c>
      <c r="C1504" s="3">
        <v>41249</v>
      </c>
      <c r="D1504" s="3">
        <v>41330</v>
      </c>
      <c r="E1504" s="27" t="s">
        <v>1431</v>
      </c>
      <c r="F1504" s="27" t="s">
        <v>14682</v>
      </c>
      <c r="G1504" s="27" t="s">
        <v>12950</v>
      </c>
      <c r="H1504" s="27" t="s">
        <v>16034</v>
      </c>
      <c r="I1504" s="27">
        <v>41330</v>
      </c>
      <c r="J1504" s="27" t="s">
        <v>12956</v>
      </c>
      <c r="K1504" s="27" t="s">
        <v>12972</v>
      </c>
      <c r="L1504" s="27" t="s">
        <v>12953</v>
      </c>
      <c r="M1504" s="27" t="s">
        <v>12958</v>
      </c>
      <c r="N1504" s="27" t="s">
        <v>16035</v>
      </c>
      <c r="O1504" s="27" t="s">
        <v>12560</v>
      </c>
      <c r="P1504" s="27">
        <v>41332</v>
      </c>
      <c r="Q1504" s="41" t="s">
        <v>15388</v>
      </c>
      <c r="R1504" s="27" t="s">
        <v>16036</v>
      </c>
      <c r="S1504" s="27" t="s">
        <v>12973</v>
      </c>
      <c r="T1504" s="41" t="s">
        <v>15449</v>
      </c>
      <c r="U1504" s="41" t="s">
        <v>15468</v>
      </c>
      <c r="V1504" s="3" t="s">
        <v>497</v>
      </c>
    </row>
    <row r="1505" spans="1:22" ht="18" customHeight="1">
      <c r="A1505" s="27">
        <v>5090</v>
      </c>
      <c r="B1505" s="27">
        <v>5090</v>
      </c>
      <c r="C1505" s="3">
        <v>41249</v>
      </c>
      <c r="D1505" s="3">
        <v>41330</v>
      </c>
      <c r="E1505" s="27" t="s">
        <v>1431</v>
      </c>
      <c r="F1505" s="27" t="s">
        <v>14682</v>
      </c>
      <c r="G1505" s="27" t="s">
        <v>12950</v>
      </c>
      <c r="H1505" s="27" t="s">
        <v>16037</v>
      </c>
      <c r="I1505" s="27">
        <v>41330</v>
      </c>
      <c r="J1505" s="27" t="s">
        <v>12969</v>
      </c>
      <c r="K1505" s="27" t="s">
        <v>12974</v>
      </c>
      <c r="L1505" s="27" t="s">
        <v>12953</v>
      </c>
      <c r="M1505" s="27" t="s">
        <v>12958</v>
      </c>
      <c r="N1505" s="27" t="s">
        <v>16038</v>
      </c>
      <c r="O1505" s="27" t="s">
        <v>12560</v>
      </c>
      <c r="P1505" s="27">
        <v>41332</v>
      </c>
      <c r="Q1505" s="41" t="s">
        <v>15389</v>
      </c>
      <c r="R1505" s="27" t="s">
        <v>16039</v>
      </c>
      <c r="S1505" s="27" t="s">
        <v>12975</v>
      </c>
      <c r="T1505" s="41" t="s">
        <v>15449</v>
      </c>
      <c r="U1505" s="41" t="s">
        <v>15468</v>
      </c>
      <c r="V1505" s="3" t="s">
        <v>497</v>
      </c>
    </row>
    <row r="1506" spans="1:22" ht="18" customHeight="1">
      <c r="A1506" s="27">
        <v>5086</v>
      </c>
      <c r="B1506" s="27">
        <v>5086</v>
      </c>
      <c r="C1506" s="3">
        <v>41249</v>
      </c>
      <c r="D1506" s="3">
        <v>41294</v>
      </c>
      <c r="E1506" s="27" t="s">
        <v>1495</v>
      </c>
      <c r="F1506" s="27" t="s">
        <v>1432</v>
      </c>
      <c r="G1506" s="27" t="s">
        <v>12976</v>
      </c>
      <c r="H1506" s="27" t="s">
        <v>497</v>
      </c>
      <c r="I1506" s="27">
        <v>41313</v>
      </c>
      <c r="J1506" s="27" t="s">
        <v>12977</v>
      </c>
      <c r="K1506" s="27" t="s">
        <v>13851</v>
      </c>
      <c r="L1506" s="27" t="s">
        <v>12978</v>
      </c>
      <c r="M1506" s="27" t="s">
        <v>13852</v>
      </c>
      <c r="N1506" s="27" t="s">
        <v>497</v>
      </c>
      <c r="O1506" s="27" t="s">
        <v>497</v>
      </c>
      <c r="P1506" s="27" t="s">
        <v>497</v>
      </c>
      <c r="Q1506" s="41" t="s">
        <v>497</v>
      </c>
      <c r="R1506" s="27" t="s">
        <v>497</v>
      </c>
      <c r="S1506" s="27" t="s">
        <v>12979</v>
      </c>
      <c r="T1506" s="41" t="s">
        <v>15449</v>
      </c>
      <c r="U1506" s="41" t="s">
        <v>497</v>
      </c>
      <c r="V1506" s="3" t="s">
        <v>497</v>
      </c>
    </row>
    <row r="1507" spans="1:22" ht="18" customHeight="1">
      <c r="A1507" s="27">
        <v>5085</v>
      </c>
      <c r="B1507" s="27">
        <v>5085</v>
      </c>
      <c r="C1507" s="3">
        <v>41249</v>
      </c>
      <c r="D1507" s="3">
        <v>41294</v>
      </c>
      <c r="E1507" s="27" t="s">
        <v>1440</v>
      </c>
      <c r="F1507" s="27" t="s">
        <v>1432</v>
      </c>
      <c r="G1507" s="27" t="s">
        <v>9157</v>
      </c>
      <c r="H1507" s="27" t="s">
        <v>497</v>
      </c>
      <c r="I1507" s="27" t="s">
        <v>497</v>
      </c>
      <c r="J1507" s="27" t="s">
        <v>12977</v>
      </c>
      <c r="K1507" s="27" t="s">
        <v>13853</v>
      </c>
      <c r="L1507" s="27" t="s">
        <v>12978</v>
      </c>
      <c r="M1507" s="27" t="s">
        <v>13852</v>
      </c>
      <c r="N1507" s="27" t="s">
        <v>497</v>
      </c>
      <c r="O1507" s="27" t="s">
        <v>497</v>
      </c>
      <c r="P1507" s="27" t="s">
        <v>497</v>
      </c>
      <c r="Q1507" s="41" t="s">
        <v>16123</v>
      </c>
      <c r="R1507" s="27" t="s">
        <v>497</v>
      </c>
      <c r="S1507" s="27" t="s">
        <v>12980</v>
      </c>
      <c r="T1507" s="41" t="s">
        <v>15449</v>
      </c>
      <c r="U1507" s="41" t="s">
        <v>497</v>
      </c>
      <c r="V1507" s="3" t="s">
        <v>497</v>
      </c>
    </row>
    <row r="1508" spans="1:22" ht="18" customHeight="1">
      <c r="A1508" s="27">
        <v>5084</v>
      </c>
      <c r="B1508" s="27">
        <v>5084</v>
      </c>
      <c r="C1508" s="3">
        <v>41249</v>
      </c>
      <c r="D1508" s="3">
        <v>41294</v>
      </c>
      <c r="E1508" s="27" t="s">
        <v>1495</v>
      </c>
      <c r="F1508" s="27" t="s">
        <v>1432</v>
      </c>
      <c r="G1508" s="27" t="s">
        <v>12976</v>
      </c>
      <c r="H1508" s="27" t="s">
        <v>497</v>
      </c>
      <c r="I1508" s="27">
        <v>41313</v>
      </c>
      <c r="J1508" s="27" t="s">
        <v>12977</v>
      </c>
      <c r="K1508" s="27" t="s">
        <v>12981</v>
      </c>
      <c r="L1508" s="27" t="s">
        <v>12978</v>
      </c>
      <c r="M1508" s="27" t="s">
        <v>13852</v>
      </c>
      <c r="N1508" s="27" t="s">
        <v>497</v>
      </c>
      <c r="O1508" s="27" t="s">
        <v>497</v>
      </c>
      <c r="P1508" s="27" t="s">
        <v>497</v>
      </c>
      <c r="Q1508" s="41" t="s">
        <v>497</v>
      </c>
      <c r="R1508" s="27" t="s">
        <v>497</v>
      </c>
      <c r="S1508" s="27" t="s">
        <v>12982</v>
      </c>
      <c r="T1508" s="41" t="s">
        <v>15449</v>
      </c>
      <c r="U1508" s="41" t="s">
        <v>497</v>
      </c>
      <c r="V1508" s="3" t="s">
        <v>497</v>
      </c>
    </row>
    <row r="1509" spans="1:22" ht="18" customHeight="1">
      <c r="A1509" s="27">
        <v>5083</v>
      </c>
      <c r="B1509" s="27">
        <v>5083</v>
      </c>
      <c r="C1509" s="3">
        <v>41249</v>
      </c>
      <c r="D1509" s="3">
        <v>41294</v>
      </c>
      <c r="E1509" s="27" t="s">
        <v>1495</v>
      </c>
      <c r="F1509" s="27" t="s">
        <v>1432</v>
      </c>
      <c r="G1509" s="27" t="s">
        <v>12976</v>
      </c>
      <c r="H1509" s="27" t="s">
        <v>497</v>
      </c>
      <c r="I1509" s="27">
        <v>41313</v>
      </c>
      <c r="J1509" s="27" t="s">
        <v>12977</v>
      </c>
      <c r="K1509" s="27" t="s">
        <v>12983</v>
      </c>
      <c r="L1509" s="27" t="s">
        <v>12978</v>
      </c>
      <c r="M1509" s="27" t="s">
        <v>13852</v>
      </c>
      <c r="N1509" s="27" t="s">
        <v>497</v>
      </c>
      <c r="O1509" s="27" t="s">
        <v>497</v>
      </c>
      <c r="P1509" s="27" t="s">
        <v>497</v>
      </c>
      <c r="Q1509" s="41" t="s">
        <v>497</v>
      </c>
      <c r="R1509" s="27" t="s">
        <v>497</v>
      </c>
      <c r="S1509" s="27" t="s">
        <v>12984</v>
      </c>
      <c r="T1509" s="41" t="s">
        <v>15449</v>
      </c>
      <c r="U1509" s="41" t="s">
        <v>497</v>
      </c>
      <c r="V1509" s="3" t="s">
        <v>497</v>
      </c>
    </row>
    <row r="1510" spans="1:22" ht="18" customHeight="1">
      <c r="A1510" s="27">
        <v>5082</v>
      </c>
      <c r="B1510" s="27">
        <v>5082</v>
      </c>
      <c r="C1510" s="3">
        <v>41249</v>
      </c>
      <c r="D1510" s="3">
        <v>41294</v>
      </c>
      <c r="E1510" s="27" t="s">
        <v>1495</v>
      </c>
      <c r="F1510" s="27" t="s">
        <v>1432</v>
      </c>
      <c r="G1510" s="27" t="s">
        <v>12976</v>
      </c>
      <c r="H1510" s="27" t="s">
        <v>497</v>
      </c>
      <c r="I1510" s="27">
        <v>41313</v>
      </c>
      <c r="J1510" s="27" t="s">
        <v>12977</v>
      </c>
      <c r="K1510" s="27" t="s">
        <v>12985</v>
      </c>
      <c r="L1510" s="27" t="s">
        <v>12978</v>
      </c>
      <c r="M1510" s="27" t="s">
        <v>13854</v>
      </c>
      <c r="N1510" s="27" t="s">
        <v>497</v>
      </c>
      <c r="O1510" s="27" t="s">
        <v>497</v>
      </c>
      <c r="P1510" s="27" t="s">
        <v>497</v>
      </c>
      <c r="Q1510" s="27" t="s">
        <v>13855</v>
      </c>
      <c r="R1510" s="27" t="s">
        <v>497</v>
      </c>
      <c r="S1510" s="27" t="s">
        <v>12986</v>
      </c>
      <c r="T1510" s="41" t="s">
        <v>15449</v>
      </c>
      <c r="U1510" s="41" t="s">
        <v>497</v>
      </c>
      <c r="V1510" s="3" t="s">
        <v>497</v>
      </c>
    </row>
    <row r="1511" spans="1:22" ht="18" customHeight="1">
      <c r="A1511" s="27">
        <v>5081</v>
      </c>
      <c r="B1511" s="27">
        <v>5081</v>
      </c>
      <c r="C1511" s="3">
        <v>41249</v>
      </c>
      <c r="D1511" s="3">
        <v>41294</v>
      </c>
      <c r="E1511" s="27" t="s">
        <v>1495</v>
      </c>
      <c r="F1511" s="27" t="s">
        <v>1432</v>
      </c>
      <c r="G1511" s="27" t="s">
        <v>12976</v>
      </c>
      <c r="H1511" s="27" t="s">
        <v>497</v>
      </c>
      <c r="I1511" s="27">
        <v>41313</v>
      </c>
      <c r="J1511" s="27" t="s">
        <v>12977</v>
      </c>
      <c r="K1511" s="27" t="s">
        <v>13856</v>
      </c>
      <c r="L1511" s="27" t="s">
        <v>12978</v>
      </c>
      <c r="M1511" s="27" t="s">
        <v>13857</v>
      </c>
      <c r="N1511" s="27" t="s">
        <v>497</v>
      </c>
      <c r="O1511" s="27" t="s">
        <v>497</v>
      </c>
      <c r="P1511" s="27" t="s">
        <v>497</v>
      </c>
      <c r="Q1511" s="41" t="s">
        <v>497</v>
      </c>
      <c r="R1511" s="27" t="s">
        <v>497</v>
      </c>
      <c r="S1511" s="27" t="s">
        <v>12987</v>
      </c>
      <c r="T1511" s="41" t="s">
        <v>15449</v>
      </c>
      <c r="U1511" s="41" t="s">
        <v>497</v>
      </c>
      <c r="V1511" s="3" t="s">
        <v>497</v>
      </c>
    </row>
    <row r="1512" spans="1:22" ht="18" customHeight="1">
      <c r="A1512" s="27">
        <v>5080</v>
      </c>
      <c r="B1512" s="27">
        <v>5080</v>
      </c>
      <c r="C1512" s="3">
        <v>41249</v>
      </c>
      <c r="D1512" s="3">
        <v>41294</v>
      </c>
      <c r="E1512" s="27" t="s">
        <v>1495</v>
      </c>
      <c r="F1512" s="27" t="s">
        <v>1432</v>
      </c>
      <c r="G1512" s="27" t="s">
        <v>12976</v>
      </c>
      <c r="H1512" s="27" t="s">
        <v>497</v>
      </c>
      <c r="I1512" s="27">
        <v>41313</v>
      </c>
      <c r="J1512" s="27" t="s">
        <v>12977</v>
      </c>
      <c r="K1512" s="27" t="s">
        <v>13858</v>
      </c>
      <c r="L1512" s="27" t="s">
        <v>12978</v>
      </c>
      <c r="M1512" s="27" t="s">
        <v>13852</v>
      </c>
      <c r="N1512" s="27" t="s">
        <v>497</v>
      </c>
      <c r="O1512" s="27" t="s">
        <v>497</v>
      </c>
      <c r="P1512" s="27" t="s">
        <v>497</v>
      </c>
      <c r="Q1512" s="41" t="s">
        <v>497</v>
      </c>
      <c r="R1512" s="27" t="s">
        <v>497</v>
      </c>
      <c r="S1512" s="27" t="s">
        <v>12988</v>
      </c>
      <c r="T1512" s="41" t="s">
        <v>15449</v>
      </c>
      <c r="U1512" s="41" t="s">
        <v>497</v>
      </c>
      <c r="V1512" s="3" t="s">
        <v>497</v>
      </c>
    </row>
    <row r="1513" spans="1:22" ht="18" customHeight="1">
      <c r="A1513" s="27">
        <v>5077</v>
      </c>
      <c r="B1513" s="27">
        <v>5077</v>
      </c>
      <c r="C1513" s="3">
        <v>41249</v>
      </c>
      <c r="D1513" s="3">
        <v>41294</v>
      </c>
      <c r="E1513" s="27" t="s">
        <v>1495</v>
      </c>
      <c r="F1513" s="27" t="s">
        <v>1432</v>
      </c>
      <c r="G1513" s="27" t="s">
        <v>12976</v>
      </c>
      <c r="H1513" s="27" t="s">
        <v>497</v>
      </c>
      <c r="I1513" s="27">
        <v>41313</v>
      </c>
      <c r="J1513" s="27" t="s">
        <v>12977</v>
      </c>
      <c r="K1513" s="27" t="s">
        <v>13859</v>
      </c>
      <c r="L1513" s="27" t="s">
        <v>12978</v>
      </c>
      <c r="M1513" s="27">
        <v>38561310</v>
      </c>
      <c r="N1513" s="27" t="s">
        <v>497</v>
      </c>
      <c r="O1513" s="27" t="s">
        <v>497</v>
      </c>
      <c r="P1513" s="27" t="s">
        <v>497</v>
      </c>
      <c r="Q1513" s="41" t="s">
        <v>497</v>
      </c>
      <c r="R1513" s="27" t="s">
        <v>497</v>
      </c>
      <c r="S1513" s="27" t="s">
        <v>12989</v>
      </c>
      <c r="T1513" s="41" t="s">
        <v>15449</v>
      </c>
      <c r="U1513" s="41" t="s">
        <v>497</v>
      </c>
      <c r="V1513" s="3" t="s">
        <v>497</v>
      </c>
    </row>
    <row r="1514" spans="1:22" ht="18" customHeight="1">
      <c r="A1514" s="27">
        <v>5076</v>
      </c>
      <c r="B1514" s="27">
        <v>5076</v>
      </c>
      <c r="C1514" s="3">
        <v>41249</v>
      </c>
      <c r="D1514" s="3">
        <v>41294</v>
      </c>
      <c r="E1514" s="27" t="s">
        <v>1495</v>
      </c>
      <c r="F1514" s="27" t="s">
        <v>1432</v>
      </c>
      <c r="G1514" s="27" t="s">
        <v>1775</v>
      </c>
      <c r="H1514" s="27" t="s">
        <v>497</v>
      </c>
      <c r="I1514" s="27">
        <v>41303</v>
      </c>
      <c r="J1514" s="27" t="s">
        <v>12990</v>
      </c>
      <c r="K1514" s="27" t="s">
        <v>12991</v>
      </c>
      <c r="L1514" s="27" t="s">
        <v>4712</v>
      </c>
      <c r="M1514" s="27" t="s">
        <v>12992</v>
      </c>
      <c r="N1514" s="27" t="s">
        <v>497</v>
      </c>
      <c r="O1514" s="27" t="s">
        <v>497</v>
      </c>
      <c r="P1514" s="27" t="s">
        <v>497</v>
      </c>
      <c r="Q1514" s="41" t="s">
        <v>497</v>
      </c>
      <c r="R1514" s="27" t="s">
        <v>497</v>
      </c>
      <c r="S1514" s="27" t="s">
        <v>12993</v>
      </c>
      <c r="T1514" s="41" t="s">
        <v>15449</v>
      </c>
      <c r="U1514" s="41" t="s">
        <v>497</v>
      </c>
      <c r="V1514" s="3" t="s">
        <v>497</v>
      </c>
    </row>
    <row r="1515" spans="1:22" ht="18" customHeight="1">
      <c r="A1515" s="27">
        <v>5075</v>
      </c>
      <c r="B1515" s="27">
        <v>5075</v>
      </c>
      <c r="C1515" s="3">
        <v>41249</v>
      </c>
      <c r="D1515" s="3">
        <v>41294</v>
      </c>
      <c r="E1515" s="27" t="s">
        <v>1495</v>
      </c>
      <c r="F1515" s="27" t="s">
        <v>1432</v>
      </c>
      <c r="G1515" s="27" t="s">
        <v>1775</v>
      </c>
      <c r="H1515" s="27" t="s">
        <v>497</v>
      </c>
      <c r="I1515" s="27">
        <v>41303</v>
      </c>
      <c r="J1515" s="27" t="s">
        <v>12994</v>
      </c>
      <c r="K1515" s="27" t="s">
        <v>12995</v>
      </c>
      <c r="L1515" s="27" t="s">
        <v>4712</v>
      </c>
      <c r="M1515" s="27" t="s">
        <v>12996</v>
      </c>
      <c r="N1515" s="27" t="s">
        <v>497</v>
      </c>
      <c r="O1515" s="27" t="s">
        <v>497</v>
      </c>
      <c r="P1515" s="27" t="s">
        <v>497</v>
      </c>
      <c r="Q1515" s="41" t="s">
        <v>497</v>
      </c>
      <c r="R1515" s="27" t="s">
        <v>497</v>
      </c>
      <c r="S1515" s="27" t="s">
        <v>12997</v>
      </c>
      <c r="T1515" s="41" t="s">
        <v>15449</v>
      </c>
      <c r="U1515" s="41" t="s">
        <v>497</v>
      </c>
      <c r="V1515" s="3" t="s">
        <v>497</v>
      </c>
    </row>
    <row r="1516" spans="1:22" ht="18" customHeight="1">
      <c r="A1516" s="27">
        <v>5074</v>
      </c>
      <c r="B1516" s="27">
        <v>5074</v>
      </c>
      <c r="C1516" s="3">
        <v>41249</v>
      </c>
      <c r="D1516" s="3">
        <v>41294</v>
      </c>
      <c r="E1516" s="27" t="s">
        <v>1495</v>
      </c>
      <c r="F1516" s="27" t="s">
        <v>1432</v>
      </c>
      <c r="G1516" s="27" t="s">
        <v>12998</v>
      </c>
      <c r="H1516" s="27" t="s">
        <v>497</v>
      </c>
      <c r="I1516" s="27">
        <v>41312</v>
      </c>
      <c r="J1516" s="27" t="s">
        <v>12999</v>
      </c>
      <c r="K1516" s="27" t="s">
        <v>13860</v>
      </c>
      <c r="L1516" s="27" t="s">
        <v>13000</v>
      </c>
      <c r="M1516" s="27" t="s">
        <v>13861</v>
      </c>
      <c r="N1516" s="27" t="s">
        <v>497</v>
      </c>
      <c r="O1516" s="27" t="s">
        <v>497</v>
      </c>
      <c r="P1516" s="27" t="s">
        <v>497</v>
      </c>
      <c r="Q1516" s="41" t="s">
        <v>497</v>
      </c>
      <c r="R1516" s="27" t="s">
        <v>497</v>
      </c>
      <c r="S1516" s="27" t="s">
        <v>13002</v>
      </c>
      <c r="T1516" s="41" t="s">
        <v>15449</v>
      </c>
      <c r="U1516" s="41" t="s">
        <v>497</v>
      </c>
      <c r="V1516" s="3" t="s">
        <v>497</v>
      </c>
    </row>
    <row r="1517" spans="1:22" ht="18" customHeight="1">
      <c r="A1517" s="27">
        <v>5073</v>
      </c>
      <c r="B1517" s="27">
        <v>5073</v>
      </c>
      <c r="C1517" s="3">
        <v>41249</v>
      </c>
      <c r="D1517" s="3">
        <v>41294</v>
      </c>
      <c r="E1517" s="27" t="s">
        <v>1495</v>
      </c>
      <c r="F1517" s="27" t="s">
        <v>1432</v>
      </c>
      <c r="G1517" s="27" t="s">
        <v>12998</v>
      </c>
      <c r="H1517" s="27" t="s">
        <v>497</v>
      </c>
      <c r="I1517" s="27">
        <v>41312</v>
      </c>
      <c r="J1517" s="27" t="s">
        <v>13003</v>
      </c>
      <c r="K1517" s="27" t="s">
        <v>13004</v>
      </c>
      <c r="L1517" s="27" t="s">
        <v>13000</v>
      </c>
      <c r="M1517" s="27" t="s">
        <v>13005</v>
      </c>
      <c r="N1517" s="27" t="s">
        <v>497</v>
      </c>
      <c r="O1517" s="27" t="s">
        <v>497</v>
      </c>
      <c r="P1517" s="27" t="s">
        <v>497</v>
      </c>
      <c r="Q1517" s="41" t="s">
        <v>497</v>
      </c>
      <c r="R1517" s="27" t="s">
        <v>497</v>
      </c>
      <c r="S1517" s="27" t="s">
        <v>13006</v>
      </c>
      <c r="T1517" s="41" t="s">
        <v>15449</v>
      </c>
      <c r="U1517" s="41" t="s">
        <v>497</v>
      </c>
      <c r="V1517" s="3" t="s">
        <v>497</v>
      </c>
    </row>
    <row r="1518" spans="1:22" ht="18" customHeight="1">
      <c r="A1518" s="27">
        <v>5072</v>
      </c>
      <c r="B1518" s="27">
        <v>5072</v>
      </c>
      <c r="C1518" s="3">
        <v>41249</v>
      </c>
      <c r="D1518" s="3">
        <v>41294</v>
      </c>
      <c r="E1518" s="27" t="s">
        <v>1495</v>
      </c>
      <c r="F1518" s="27" t="s">
        <v>1432</v>
      </c>
      <c r="G1518" s="27" t="s">
        <v>12998</v>
      </c>
      <c r="H1518" s="27" t="s">
        <v>497</v>
      </c>
      <c r="I1518" s="27">
        <v>41312</v>
      </c>
      <c r="J1518" s="27" t="s">
        <v>13007</v>
      </c>
      <c r="K1518" s="27" t="s">
        <v>13008</v>
      </c>
      <c r="L1518" s="27" t="s">
        <v>13000</v>
      </c>
      <c r="M1518" s="27" t="s">
        <v>13009</v>
      </c>
      <c r="N1518" s="27" t="s">
        <v>497</v>
      </c>
      <c r="O1518" s="27" t="s">
        <v>497</v>
      </c>
      <c r="P1518" s="27" t="s">
        <v>497</v>
      </c>
      <c r="Q1518" s="41" t="s">
        <v>497</v>
      </c>
      <c r="R1518" s="27" t="s">
        <v>497</v>
      </c>
      <c r="S1518" s="27" t="s">
        <v>13010</v>
      </c>
      <c r="T1518" s="41" t="s">
        <v>15449</v>
      </c>
      <c r="U1518" s="41" t="s">
        <v>497</v>
      </c>
      <c r="V1518" s="3" t="s">
        <v>497</v>
      </c>
    </row>
    <row r="1519" spans="1:22" ht="18" customHeight="1">
      <c r="A1519" s="27">
        <v>5071</v>
      </c>
      <c r="B1519" s="27">
        <v>5071</v>
      </c>
      <c r="C1519" s="3">
        <v>41249</v>
      </c>
      <c r="D1519" s="3">
        <v>41294</v>
      </c>
      <c r="E1519" s="27" t="s">
        <v>1495</v>
      </c>
      <c r="F1519" s="27" t="s">
        <v>1432</v>
      </c>
      <c r="G1519" s="27" t="s">
        <v>12998</v>
      </c>
      <c r="H1519" s="27" t="s">
        <v>497</v>
      </c>
      <c r="I1519" s="27">
        <v>41312</v>
      </c>
      <c r="J1519" s="27" t="s">
        <v>13011</v>
      </c>
      <c r="K1519" s="27" t="s">
        <v>13012</v>
      </c>
      <c r="L1519" s="27" t="s">
        <v>13000</v>
      </c>
      <c r="M1519" s="27" t="s">
        <v>13013</v>
      </c>
      <c r="N1519" s="27" t="s">
        <v>497</v>
      </c>
      <c r="O1519" s="27" t="s">
        <v>497</v>
      </c>
      <c r="P1519" s="27" t="s">
        <v>497</v>
      </c>
      <c r="Q1519" s="41" t="s">
        <v>497</v>
      </c>
      <c r="R1519" s="27" t="s">
        <v>497</v>
      </c>
      <c r="S1519" s="27" t="s">
        <v>13014</v>
      </c>
      <c r="T1519" s="41" t="s">
        <v>15449</v>
      </c>
      <c r="U1519" s="41" t="s">
        <v>497</v>
      </c>
      <c r="V1519" s="3" t="s">
        <v>497</v>
      </c>
    </row>
    <row r="1520" spans="1:22" ht="18" customHeight="1">
      <c r="A1520" s="27">
        <v>5070</v>
      </c>
      <c r="B1520" s="27">
        <v>5070</v>
      </c>
      <c r="C1520" s="3">
        <v>41249</v>
      </c>
      <c r="D1520" s="3">
        <v>41294</v>
      </c>
      <c r="E1520" s="27" t="s">
        <v>1495</v>
      </c>
      <c r="F1520" s="27" t="s">
        <v>1432</v>
      </c>
      <c r="G1520" s="27" t="s">
        <v>12998</v>
      </c>
      <c r="H1520" s="27" t="s">
        <v>497</v>
      </c>
      <c r="I1520" s="27">
        <v>41312</v>
      </c>
      <c r="J1520" s="27" t="s">
        <v>13015</v>
      </c>
      <c r="K1520" s="27" t="s">
        <v>13016</v>
      </c>
      <c r="L1520" s="27" t="s">
        <v>13000</v>
      </c>
      <c r="M1520" s="27" t="s">
        <v>13001</v>
      </c>
      <c r="N1520" s="27" t="s">
        <v>497</v>
      </c>
      <c r="O1520" s="27" t="s">
        <v>497</v>
      </c>
      <c r="P1520" s="27" t="s">
        <v>497</v>
      </c>
      <c r="Q1520" s="41" t="s">
        <v>497</v>
      </c>
      <c r="R1520" s="27" t="s">
        <v>497</v>
      </c>
      <c r="S1520" s="27" t="s">
        <v>13017</v>
      </c>
      <c r="T1520" s="41" t="s">
        <v>15449</v>
      </c>
      <c r="U1520" s="41" t="s">
        <v>497</v>
      </c>
      <c r="V1520" s="3" t="s">
        <v>497</v>
      </c>
    </row>
    <row r="1521" spans="1:22" ht="18" customHeight="1">
      <c r="A1521" s="27">
        <v>5069</v>
      </c>
      <c r="B1521" s="27">
        <v>5069</v>
      </c>
      <c r="C1521" s="3">
        <v>41249</v>
      </c>
      <c r="D1521" s="3">
        <v>41294</v>
      </c>
      <c r="E1521" s="27" t="s">
        <v>1495</v>
      </c>
      <c r="F1521" s="27" t="s">
        <v>1432</v>
      </c>
      <c r="G1521" s="27" t="s">
        <v>12998</v>
      </c>
      <c r="H1521" s="27" t="s">
        <v>497</v>
      </c>
      <c r="I1521" s="27">
        <v>41312</v>
      </c>
      <c r="J1521" s="27" t="s">
        <v>13015</v>
      </c>
      <c r="K1521" s="27" t="s">
        <v>13018</v>
      </c>
      <c r="L1521" s="27" t="s">
        <v>13000</v>
      </c>
      <c r="M1521" s="27" t="s">
        <v>13019</v>
      </c>
      <c r="N1521" s="27" t="s">
        <v>497</v>
      </c>
      <c r="O1521" s="27" t="s">
        <v>497</v>
      </c>
      <c r="P1521" s="27" t="s">
        <v>497</v>
      </c>
      <c r="Q1521" s="41" t="s">
        <v>497</v>
      </c>
      <c r="R1521" s="27" t="s">
        <v>497</v>
      </c>
      <c r="S1521" s="27" t="s">
        <v>13020</v>
      </c>
      <c r="T1521" s="41" t="s">
        <v>15449</v>
      </c>
      <c r="U1521" s="41" t="s">
        <v>497</v>
      </c>
      <c r="V1521" s="3" t="s">
        <v>497</v>
      </c>
    </row>
    <row r="1522" spans="1:22" ht="18" customHeight="1">
      <c r="A1522" s="27">
        <v>5068</v>
      </c>
      <c r="B1522" s="27">
        <v>5068</v>
      </c>
      <c r="C1522" s="3">
        <v>41249</v>
      </c>
      <c r="D1522" s="3">
        <v>41294</v>
      </c>
      <c r="E1522" s="27" t="s">
        <v>1431</v>
      </c>
      <c r="F1522" s="27" t="s">
        <v>14682</v>
      </c>
      <c r="G1522" s="27" t="s">
        <v>13021</v>
      </c>
      <c r="H1522" s="27" t="s">
        <v>15210</v>
      </c>
      <c r="I1522" s="27">
        <v>41302</v>
      </c>
      <c r="J1522" s="27" t="s">
        <v>13862</v>
      </c>
      <c r="K1522" s="27" t="s">
        <v>13022</v>
      </c>
      <c r="L1522" s="27" t="s">
        <v>13023</v>
      </c>
      <c r="M1522" s="27" t="s">
        <v>13024</v>
      </c>
      <c r="N1522" s="27" t="s">
        <v>15211</v>
      </c>
      <c r="O1522" s="27" t="s">
        <v>15191</v>
      </c>
      <c r="P1522" s="27">
        <v>41302</v>
      </c>
      <c r="Q1522" s="41" t="s">
        <v>497</v>
      </c>
      <c r="R1522" s="27" t="s">
        <v>15212</v>
      </c>
      <c r="S1522" s="27" t="s">
        <v>13025</v>
      </c>
      <c r="T1522" s="41" t="s">
        <v>4394</v>
      </c>
      <c r="U1522" s="41" t="s">
        <v>15458</v>
      </c>
      <c r="V1522" s="3" t="s">
        <v>497</v>
      </c>
    </row>
    <row r="1523" spans="1:22" ht="18" customHeight="1">
      <c r="A1523" s="27">
        <v>5067</v>
      </c>
      <c r="B1523" s="27">
        <v>5067</v>
      </c>
      <c r="C1523" s="3">
        <v>41249</v>
      </c>
      <c r="D1523" s="3">
        <v>41294</v>
      </c>
      <c r="E1523" s="27" t="s">
        <v>1440</v>
      </c>
      <c r="F1523" s="27" t="s">
        <v>14682</v>
      </c>
      <c r="G1523" s="27" t="s">
        <v>13021</v>
      </c>
      <c r="H1523" s="27" t="s">
        <v>497</v>
      </c>
      <c r="I1523" s="27" t="s">
        <v>497</v>
      </c>
      <c r="J1523" s="27" t="s">
        <v>13026</v>
      </c>
      <c r="K1523" s="27" t="s">
        <v>13027</v>
      </c>
      <c r="L1523" s="27" t="s">
        <v>13023</v>
      </c>
      <c r="M1523" s="27" t="s">
        <v>13028</v>
      </c>
      <c r="N1523" s="27" t="s">
        <v>497</v>
      </c>
      <c r="O1523" s="27" t="s">
        <v>497</v>
      </c>
      <c r="P1523" s="27" t="s">
        <v>497</v>
      </c>
      <c r="Q1523" s="41" t="s">
        <v>16040</v>
      </c>
      <c r="R1523" s="27" t="s">
        <v>497</v>
      </c>
      <c r="S1523" s="27" t="s">
        <v>13029</v>
      </c>
      <c r="T1523" s="41" t="s">
        <v>15449</v>
      </c>
      <c r="U1523" s="41" t="s">
        <v>497</v>
      </c>
      <c r="V1523" s="3" t="s">
        <v>497</v>
      </c>
    </row>
    <row r="1524" spans="1:22" ht="18" customHeight="1">
      <c r="A1524" s="27">
        <v>5066</v>
      </c>
      <c r="B1524" s="27">
        <v>5066</v>
      </c>
      <c r="C1524" s="3">
        <v>41249</v>
      </c>
      <c r="D1524" s="3">
        <v>41294</v>
      </c>
      <c r="E1524" s="27" t="s">
        <v>1431</v>
      </c>
      <c r="F1524" s="27" t="s">
        <v>14682</v>
      </c>
      <c r="G1524" s="27" t="s">
        <v>13021</v>
      </c>
      <c r="H1524" s="27" t="s">
        <v>15390</v>
      </c>
      <c r="I1524" s="27">
        <v>41309</v>
      </c>
      <c r="J1524" s="27" t="s">
        <v>13030</v>
      </c>
      <c r="K1524" s="27" t="s">
        <v>13031</v>
      </c>
      <c r="L1524" s="27" t="s">
        <v>13023</v>
      </c>
      <c r="M1524" s="27" t="s">
        <v>13028</v>
      </c>
      <c r="N1524" s="27" t="s">
        <v>15391</v>
      </c>
      <c r="O1524" s="27" t="s">
        <v>497</v>
      </c>
      <c r="P1524" s="27">
        <v>41309</v>
      </c>
      <c r="Q1524" s="41" t="s">
        <v>497</v>
      </c>
      <c r="R1524" s="27" t="s">
        <v>15392</v>
      </c>
      <c r="S1524" s="27" t="s">
        <v>13032</v>
      </c>
      <c r="T1524" s="41" t="s">
        <v>4394</v>
      </c>
      <c r="U1524" s="41" t="s">
        <v>15523</v>
      </c>
      <c r="V1524" s="3" t="s">
        <v>497</v>
      </c>
    </row>
    <row r="1525" spans="1:22" ht="18" customHeight="1">
      <c r="A1525" s="27">
        <v>5065</v>
      </c>
      <c r="B1525" s="27">
        <v>5065</v>
      </c>
      <c r="C1525" s="3">
        <v>41249</v>
      </c>
      <c r="D1525" s="3">
        <v>41294</v>
      </c>
      <c r="E1525" s="27" t="s">
        <v>1431</v>
      </c>
      <c r="F1525" s="27" t="s">
        <v>14682</v>
      </c>
      <c r="G1525" s="27" t="s">
        <v>13021</v>
      </c>
      <c r="H1525" s="27" t="s">
        <v>15213</v>
      </c>
      <c r="I1525" s="27">
        <v>41302</v>
      </c>
      <c r="J1525" s="27" t="s">
        <v>13033</v>
      </c>
      <c r="K1525" s="27" t="s">
        <v>13034</v>
      </c>
      <c r="L1525" s="27" t="s">
        <v>13023</v>
      </c>
      <c r="M1525" s="27" t="s">
        <v>13035</v>
      </c>
      <c r="N1525" s="27" t="s">
        <v>15259</v>
      </c>
      <c r="O1525" s="27" t="s">
        <v>13268</v>
      </c>
      <c r="P1525" s="27">
        <v>41303</v>
      </c>
      <c r="Q1525" s="41" t="s">
        <v>497</v>
      </c>
      <c r="R1525" s="27" t="s">
        <v>15214</v>
      </c>
      <c r="S1525" s="27" t="s">
        <v>13036</v>
      </c>
      <c r="T1525" s="41" t="s">
        <v>4394</v>
      </c>
      <c r="U1525" s="41" t="s">
        <v>15642</v>
      </c>
      <c r="V1525" s="3" t="s">
        <v>497</v>
      </c>
    </row>
    <row r="1526" spans="1:22" ht="18" customHeight="1">
      <c r="A1526" s="27">
        <v>5063</v>
      </c>
      <c r="B1526" s="27">
        <v>5063</v>
      </c>
      <c r="C1526" s="3">
        <v>41249</v>
      </c>
      <c r="D1526" s="3">
        <v>41294</v>
      </c>
      <c r="E1526" s="27" t="s">
        <v>1431</v>
      </c>
      <c r="F1526" s="27" t="s">
        <v>14682</v>
      </c>
      <c r="G1526" s="27" t="s">
        <v>13021</v>
      </c>
      <c r="H1526" s="27" t="s">
        <v>15260</v>
      </c>
      <c r="I1526" s="27">
        <v>41303</v>
      </c>
      <c r="J1526" s="27" t="s">
        <v>13037</v>
      </c>
      <c r="K1526" s="27" t="s">
        <v>13038</v>
      </c>
      <c r="L1526" s="27" t="s">
        <v>13023</v>
      </c>
      <c r="M1526" s="27" t="s">
        <v>13039</v>
      </c>
      <c r="N1526" s="27" t="s">
        <v>15261</v>
      </c>
      <c r="O1526" s="27" t="s">
        <v>15191</v>
      </c>
      <c r="P1526" s="27">
        <v>41304</v>
      </c>
      <c r="Q1526" s="41" t="s">
        <v>497</v>
      </c>
      <c r="R1526" s="27" t="s">
        <v>15262</v>
      </c>
      <c r="S1526" s="27" t="s">
        <v>13040</v>
      </c>
      <c r="T1526" s="41" t="s">
        <v>4394</v>
      </c>
      <c r="U1526" s="41" t="s">
        <v>15458</v>
      </c>
      <c r="V1526" s="3" t="s">
        <v>497</v>
      </c>
    </row>
    <row r="1527" spans="1:22" ht="18" customHeight="1">
      <c r="A1527" s="27">
        <v>5064</v>
      </c>
      <c r="B1527" s="27">
        <v>5064</v>
      </c>
      <c r="C1527" s="3">
        <v>41249</v>
      </c>
      <c r="D1527" s="3">
        <v>41294</v>
      </c>
      <c r="E1527" s="27" t="s">
        <v>1431</v>
      </c>
      <c r="F1527" s="27" t="s">
        <v>14682</v>
      </c>
      <c r="G1527" s="27" t="s">
        <v>13021</v>
      </c>
      <c r="H1527" s="27" t="s">
        <v>15263</v>
      </c>
      <c r="I1527" s="27">
        <v>41303</v>
      </c>
      <c r="J1527" s="27" t="s">
        <v>13041</v>
      </c>
      <c r="K1527" s="27" t="s">
        <v>13042</v>
      </c>
      <c r="L1527" s="27" t="s">
        <v>13023</v>
      </c>
      <c r="M1527" s="27" t="s">
        <v>13043</v>
      </c>
      <c r="N1527" s="27" t="s">
        <v>15264</v>
      </c>
      <c r="O1527" s="27" t="s">
        <v>15228</v>
      </c>
      <c r="P1527" s="27">
        <v>41303</v>
      </c>
      <c r="Q1527" s="41" t="s">
        <v>497</v>
      </c>
      <c r="R1527" s="27" t="s">
        <v>15265</v>
      </c>
      <c r="S1527" s="27" t="s">
        <v>13044</v>
      </c>
      <c r="T1527" s="41" t="s">
        <v>4394</v>
      </c>
      <c r="U1527" s="41" t="s">
        <v>15642</v>
      </c>
      <c r="V1527" s="3" t="s">
        <v>497</v>
      </c>
    </row>
    <row r="1528" spans="1:22" ht="18" customHeight="1">
      <c r="A1528" s="27">
        <v>5059</v>
      </c>
      <c r="B1528" s="27">
        <v>5059</v>
      </c>
      <c r="C1528" s="3">
        <v>41249</v>
      </c>
      <c r="D1528" s="3">
        <v>41294</v>
      </c>
      <c r="E1528" s="27" t="s">
        <v>1431</v>
      </c>
      <c r="F1528" s="27" t="s">
        <v>14682</v>
      </c>
      <c r="G1528" s="27" t="s">
        <v>9967</v>
      </c>
      <c r="H1528" s="27" t="s">
        <v>15215</v>
      </c>
      <c r="I1528" s="27">
        <v>41302</v>
      </c>
      <c r="J1528" s="27" t="s">
        <v>13045</v>
      </c>
      <c r="K1528" s="27" t="s">
        <v>13046</v>
      </c>
      <c r="L1528" s="27" t="s">
        <v>9970</v>
      </c>
      <c r="M1528" s="27" t="s">
        <v>13047</v>
      </c>
      <c r="N1528" s="27" t="s">
        <v>15216</v>
      </c>
      <c r="O1528" s="27" t="s">
        <v>15217</v>
      </c>
      <c r="P1528" s="27">
        <v>41302</v>
      </c>
      <c r="Q1528" s="41" t="s">
        <v>497</v>
      </c>
      <c r="R1528" s="27" t="s">
        <v>15218</v>
      </c>
      <c r="S1528" s="27" t="s">
        <v>13048</v>
      </c>
      <c r="T1528" s="41" t="s">
        <v>15449</v>
      </c>
      <c r="U1528" s="41" t="s">
        <v>15771</v>
      </c>
      <c r="V1528" s="3" t="s">
        <v>497</v>
      </c>
    </row>
    <row r="1529" spans="1:22" ht="18" customHeight="1">
      <c r="A1529" s="27">
        <v>5058</v>
      </c>
      <c r="B1529" s="27">
        <v>5058</v>
      </c>
      <c r="C1529" s="3">
        <v>41249</v>
      </c>
      <c r="D1529" s="3">
        <v>41294</v>
      </c>
      <c r="E1529" s="27" t="s">
        <v>1431</v>
      </c>
      <c r="F1529" s="27" t="s">
        <v>12377</v>
      </c>
      <c r="G1529" s="27" t="s">
        <v>9967</v>
      </c>
      <c r="H1529" s="27" t="s">
        <v>13863</v>
      </c>
      <c r="I1529" s="3">
        <v>41263</v>
      </c>
      <c r="J1529" s="27" t="s">
        <v>13049</v>
      </c>
      <c r="K1529" s="27" t="s">
        <v>13050</v>
      </c>
      <c r="L1529" s="27" t="s">
        <v>9970</v>
      </c>
      <c r="M1529" s="27" t="s">
        <v>13047</v>
      </c>
      <c r="N1529" s="27" t="s">
        <v>13864</v>
      </c>
      <c r="O1529" s="27" t="s">
        <v>13268</v>
      </c>
      <c r="P1529" s="3">
        <v>41263</v>
      </c>
      <c r="Q1529" s="41" t="s">
        <v>497</v>
      </c>
      <c r="R1529" s="27" t="s">
        <v>13865</v>
      </c>
      <c r="S1529" s="27" t="s">
        <v>13051</v>
      </c>
      <c r="T1529" s="41" t="s">
        <v>4394</v>
      </c>
      <c r="U1529" s="41" t="s">
        <v>15470</v>
      </c>
      <c r="V1529" s="3" t="s">
        <v>497</v>
      </c>
    </row>
    <row r="1530" spans="1:22" ht="18" customHeight="1">
      <c r="A1530" s="27">
        <v>5057</v>
      </c>
      <c r="B1530" s="27">
        <v>5057</v>
      </c>
      <c r="C1530" s="3">
        <v>41249</v>
      </c>
      <c r="D1530" s="3">
        <v>41294</v>
      </c>
      <c r="E1530" s="27" t="s">
        <v>1431</v>
      </c>
      <c r="F1530" s="27" t="s">
        <v>12377</v>
      </c>
      <c r="G1530" s="27" t="s">
        <v>9967</v>
      </c>
      <c r="H1530" s="27" t="s">
        <v>13866</v>
      </c>
      <c r="I1530" s="3">
        <v>41263</v>
      </c>
      <c r="J1530" s="27" t="s">
        <v>13052</v>
      </c>
      <c r="K1530" s="27" t="s">
        <v>13053</v>
      </c>
      <c r="L1530" s="27" t="s">
        <v>9970</v>
      </c>
      <c r="M1530" s="27" t="s">
        <v>13047</v>
      </c>
      <c r="N1530" s="27" t="s">
        <v>14078</v>
      </c>
      <c r="O1530" s="27" t="s">
        <v>13661</v>
      </c>
      <c r="P1530" s="3">
        <v>41264</v>
      </c>
      <c r="Q1530" s="41" t="s">
        <v>497</v>
      </c>
      <c r="R1530" s="27" t="s">
        <v>13867</v>
      </c>
      <c r="S1530" s="27" t="s">
        <v>13054</v>
      </c>
      <c r="T1530" s="41" t="s">
        <v>4394</v>
      </c>
      <c r="U1530" s="41" t="s">
        <v>497</v>
      </c>
      <c r="V1530" s="3" t="s">
        <v>497</v>
      </c>
    </row>
    <row r="1531" spans="1:22" ht="18" customHeight="1">
      <c r="A1531" s="27">
        <v>5056</v>
      </c>
      <c r="B1531" s="27">
        <v>5056</v>
      </c>
      <c r="C1531" s="3">
        <v>41249</v>
      </c>
      <c r="D1531" s="3">
        <v>41294</v>
      </c>
      <c r="E1531" s="27" t="s">
        <v>1431</v>
      </c>
      <c r="F1531" s="27" t="s">
        <v>12377</v>
      </c>
      <c r="G1531" s="27" t="s">
        <v>9967</v>
      </c>
      <c r="H1531" s="27" t="s">
        <v>14079</v>
      </c>
      <c r="I1531" s="3">
        <v>41264</v>
      </c>
      <c r="J1531" s="27" t="s">
        <v>13055</v>
      </c>
      <c r="K1531" s="27" t="s">
        <v>13056</v>
      </c>
      <c r="L1531" s="27" t="s">
        <v>9970</v>
      </c>
      <c r="M1531" s="27" t="s">
        <v>13057</v>
      </c>
      <c r="N1531" s="27" t="s">
        <v>14080</v>
      </c>
      <c r="O1531" s="27" t="s">
        <v>14081</v>
      </c>
      <c r="P1531" s="3">
        <v>41264</v>
      </c>
      <c r="Q1531" s="41" t="s">
        <v>497</v>
      </c>
      <c r="R1531" s="27" t="s">
        <v>14082</v>
      </c>
      <c r="S1531" s="27" t="s">
        <v>13058</v>
      </c>
      <c r="T1531" s="41" t="s">
        <v>15449</v>
      </c>
      <c r="U1531" s="41" t="s">
        <v>15468</v>
      </c>
      <c r="V1531" s="3" t="s">
        <v>497</v>
      </c>
    </row>
    <row r="1532" spans="1:22" ht="18" customHeight="1">
      <c r="A1532" s="27">
        <v>5055</v>
      </c>
      <c r="B1532" s="27">
        <v>5055</v>
      </c>
      <c r="C1532" s="3">
        <v>41249</v>
      </c>
      <c r="D1532" s="3">
        <v>41294</v>
      </c>
      <c r="E1532" s="27" t="s">
        <v>1431</v>
      </c>
      <c r="F1532" s="27" t="s">
        <v>12377</v>
      </c>
      <c r="G1532" s="27" t="s">
        <v>9967</v>
      </c>
      <c r="H1532" s="27" t="s">
        <v>13868</v>
      </c>
      <c r="I1532" s="3">
        <v>41263</v>
      </c>
      <c r="J1532" s="27" t="s">
        <v>13059</v>
      </c>
      <c r="K1532" s="27" t="s">
        <v>13060</v>
      </c>
      <c r="L1532" s="27" t="s">
        <v>9970</v>
      </c>
      <c r="M1532" s="27" t="s">
        <v>13057</v>
      </c>
      <c r="N1532" s="27" t="s">
        <v>13869</v>
      </c>
      <c r="O1532" s="27" t="s">
        <v>12560</v>
      </c>
      <c r="P1532" s="3">
        <v>41263</v>
      </c>
      <c r="Q1532" s="41" t="s">
        <v>497</v>
      </c>
      <c r="R1532" s="27" t="s">
        <v>13870</v>
      </c>
      <c r="S1532" s="27" t="s">
        <v>13061</v>
      </c>
      <c r="T1532" s="41" t="s">
        <v>15449</v>
      </c>
      <c r="U1532" s="41" t="s">
        <v>15559</v>
      </c>
      <c r="V1532" s="3" t="s">
        <v>497</v>
      </c>
    </row>
    <row r="1533" spans="1:22" ht="18" customHeight="1">
      <c r="A1533" s="27">
        <v>5773</v>
      </c>
      <c r="B1533" s="27">
        <v>5773</v>
      </c>
      <c r="C1533" s="3">
        <v>41249</v>
      </c>
      <c r="D1533" s="3">
        <v>41294</v>
      </c>
      <c r="E1533" s="27" t="s">
        <v>1495</v>
      </c>
      <c r="F1533" s="27" t="s">
        <v>1432</v>
      </c>
      <c r="G1533" s="27" t="s">
        <v>1929</v>
      </c>
      <c r="H1533" s="27" t="s">
        <v>497</v>
      </c>
      <c r="I1533" s="27">
        <v>41334</v>
      </c>
      <c r="J1533" s="27" t="s">
        <v>13062</v>
      </c>
      <c r="K1533" s="27" t="s">
        <v>13063</v>
      </c>
      <c r="L1533" s="27" t="s">
        <v>4766</v>
      </c>
      <c r="M1533" s="27" t="s">
        <v>13064</v>
      </c>
      <c r="N1533" s="27" t="s">
        <v>497</v>
      </c>
      <c r="O1533" s="27" t="s">
        <v>497</v>
      </c>
      <c r="P1533" s="27" t="s">
        <v>497</v>
      </c>
      <c r="Q1533" s="41" t="s">
        <v>497</v>
      </c>
      <c r="R1533" s="27" t="s">
        <v>497</v>
      </c>
      <c r="S1533" s="27" t="s">
        <v>13065</v>
      </c>
      <c r="T1533" s="41" t="s">
        <v>15449</v>
      </c>
      <c r="U1533" s="41" t="s">
        <v>497</v>
      </c>
      <c r="V1533" s="3" t="s">
        <v>497</v>
      </c>
    </row>
    <row r="1534" spans="1:22" ht="18" customHeight="1">
      <c r="A1534" s="27">
        <v>5484</v>
      </c>
      <c r="B1534" s="27">
        <v>5484</v>
      </c>
      <c r="C1534" s="3">
        <v>41249</v>
      </c>
      <c r="D1534" s="3">
        <v>41294</v>
      </c>
      <c r="E1534" s="27" t="s">
        <v>1581</v>
      </c>
      <c r="F1534" s="27" t="s">
        <v>1667</v>
      </c>
      <c r="G1534" s="27" t="s">
        <v>5167</v>
      </c>
      <c r="H1534" s="27" t="s">
        <v>497</v>
      </c>
      <c r="I1534" s="27" t="s">
        <v>497</v>
      </c>
      <c r="J1534" s="27" t="s">
        <v>13066</v>
      </c>
      <c r="K1534" s="27" t="s">
        <v>13067</v>
      </c>
      <c r="L1534" s="27" t="s">
        <v>13068</v>
      </c>
      <c r="M1534" s="27" t="s">
        <v>13069</v>
      </c>
      <c r="N1534" s="27" t="s">
        <v>497</v>
      </c>
      <c r="O1534" s="27" t="s">
        <v>497</v>
      </c>
      <c r="P1534" s="27" t="s">
        <v>497</v>
      </c>
      <c r="Q1534" s="41" t="s">
        <v>497</v>
      </c>
      <c r="R1534" s="27" t="s">
        <v>497</v>
      </c>
      <c r="S1534" s="27" t="s">
        <v>13070</v>
      </c>
      <c r="T1534" s="41" t="s">
        <v>15449</v>
      </c>
      <c r="U1534" s="41" t="s">
        <v>497</v>
      </c>
      <c r="V1534" s="3" t="s">
        <v>497</v>
      </c>
    </row>
    <row r="1535" spans="1:22" ht="18" customHeight="1">
      <c r="A1535" s="27">
        <v>5483</v>
      </c>
      <c r="B1535" s="27">
        <v>5483</v>
      </c>
      <c r="C1535" s="3">
        <v>41249</v>
      </c>
      <c r="D1535" s="3">
        <v>41294</v>
      </c>
      <c r="E1535" s="27" t="s">
        <v>1581</v>
      </c>
      <c r="F1535" s="27" t="s">
        <v>1432</v>
      </c>
      <c r="G1535" s="27" t="s">
        <v>5167</v>
      </c>
      <c r="H1535" s="27" t="s">
        <v>497</v>
      </c>
      <c r="I1535" s="27" t="s">
        <v>497</v>
      </c>
      <c r="J1535" s="27" t="s">
        <v>13071</v>
      </c>
      <c r="K1535" s="27" t="s">
        <v>13072</v>
      </c>
      <c r="L1535" s="27" t="s">
        <v>13068</v>
      </c>
      <c r="M1535" s="27" t="s">
        <v>13073</v>
      </c>
      <c r="N1535" s="27" t="s">
        <v>497</v>
      </c>
      <c r="O1535" s="27" t="s">
        <v>497</v>
      </c>
      <c r="P1535" s="27" t="s">
        <v>497</v>
      </c>
      <c r="Q1535" s="41" t="s">
        <v>497</v>
      </c>
      <c r="R1535" s="27" t="s">
        <v>497</v>
      </c>
      <c r="S1535" s="27" t="s">
        <v>13074</v>
      </c>
      <c r="T1535" s="41" t="s">
        <v>15449</v>
      </c>
      <c r="U1535" s="41" t="s">
        <v>497</v>
      </c>
      <c r="V1535" s="3" t="s">
        <v>497</v>
      </c>
    </row>
    <row r="1536" spans="1:22" ht="18" customHeight="1">
      <c r="A1536" s="27">
        <v>5482</v>
      </c>
      <c r="B1536" s="27">
        <v>5482</v>
      </c>
      <c r="C1536" s="3">
        <v>41249</v>
      </c>
      <c r="D1536" s="3">
        <v>41294</v>
      </c>
      <c r="E1536" s="27" t="s">
        <v>1581</v>
      </c>
      <c r="F1536" s="27" t="s">
        <v>1432</v>
      </c>
      <c r="G1536" s="27" t="s">
        <v>5167</v>
      </c>
      <c r="H1536" s="27" t="s">
        <v>497</v>
      </c>
      <c r="I1536" s="27" t="s">
        <v>497</v>
      </c>
      <c r="J1536" s="27" t="s">
        <v>13075</v>
      </c>
      <c r="K1536" s="27" t="s">
        <v>13076</v>
      </c>
      <c r="L1536" s="27" t="s">
        <v>13068</v>
      </c>
      <c r="M1536" s="27" t="s">
        <v>13077</v>
      </c>
      <c r="N1536" s="27" t="s">
        <v>497</v>
      </c>
      <c r="O1536" s="27" t="s">
        <v>497</v>
      </c>
      <c r="P1536" s="27" t="s">
        <v>497</v>
      </c>
      <c r="Q1536" s="41" t="s">
        <v>497</v>
      </c>
      <c r="R1536" s="27" t="s">
        <v>497</v>
      </c>
      <c r="S1536" s="27" t="s">
        <v>13078</v>
      </c>
      <c r="T1536" s="41" t="s">
        <v>15449</v>
      </c>
      <c r="U1536" s="41" t="s">
        <v>497</v>
      </c>
      <c r="V1536" s="3" t="s">
        <v>497</v>
      </c>
    </row>
    <row r="1537" spans="1:22" ht="18" customHeight="1">
      <c r="A1537" s="27">
        <v>5481</v>
      </c>
      <c r="B1537" s="27">
        <v>5481</v>
      </c>
      <c r="C1537" s="3">
        <v>41249</v>
      </c>
      <c r="D1537" s="3">
        <v>41294</v>
      </c>
      <c r="E1537" s="27" t="s">
        <v>1581</v>
      </c>
      <c r="F1537" s="27" t="s">
        <v>1432</v>
      </c>
      <c r="G1537" s="27" t="s">
        <v>5167</v>
      </c>
      <c r="H1537" s="27" t="s">
        <v>497</v>
      </c>
      <c r="I1537" s="27" t="s">
        <v>497</v>
      </c>
      <c r="J1537" s="27" t="s">
        <v>13079</v>
      </c>
      <c r="K1537" s="27" t="s">
        <v>13080</v>
      </c>
      <c r="L1537" s="27" t="s">
        <v>13081</v>
      </c>
      <c r="M1537" s="27">
        <v>36712258</v>
      </c>
      <c r="N1537" s="27" t="s">
        <v>497</v>
      </c>
      <c r="O1537" s="27" t="s">
        <v>497</v>
      </c>
      <c r="P1537" s="27" t="s">
        <v>497</v>
      </c>
      <c r="Q1537" s="41" t="s">
        <v>497</v>
      </c>
      <c r="R1537" s="27" t="s">
        <v>497</v>
      </c>
      <c r="S1537" s="27" t="s">
        <v>13082</v>
      </c>
      <c r="T1537" s="41" t="s">
        <v>15449</v>
      </c>
      <c r="U1537" s="41" t="s">
        <v>497</v>
      </c>
      <c r="V1537" s="3" t="s">
        <v>497</v>
      </c>
    </row>
    <row r="1538" spans="1:22" ht="18" customHeight="1">
      <c r="A1538" s="27">
        <v>5480</v>
      </c>
      <c r="B1538" s="27">
        <v>5480</v>
      </c>
      <c r="C1538" s="3">
        <v>41249</v>
      </c>
      <c r="D1538" s="3">
        <v>41294</v>
      </c>
      <c r="E1538" s="27" t="s">
        <v>1581</v>
      </c>
      <c r="F1538" s="27" t="s">
        <v>1432</v>
      </c>
      <c r="G1538" s="27" t="s">
        <v>5167</v>
      </c>
      <c r="H1538" s="27" t="s">
        <v>497</v>
      </c>
      <c r="I1538" s="27" t="s">
        <v>497</v>
      </c>
      <c r="J1538" s="27" t="s">
        <v>13083</v>
      </c>
      <c r="K1538" s="27" t="s">
        <v>13084</v>
      </c>
      <c r="L1538" s="27" t="s">
        <v>6559</v>
      </c>
      <c r="M1538" s="27" t="s">
        <v>13085</v>
      </c>
      <c r="N1538" s="27" t="s">
        <v>497</v>
      </c>
      <c r="O1538" s="27" t="s">
        <v>497</v>
      </c>
      <c r="P1538" s="27" t="s">
        <v>497</v>
      </c>
      <c r="Q1538" s="41" t="s">
        <v>497</v>
      </c>
      <c r="R1538" s="27" t="s">
        <v>497</v>
      </c>
      <c r="S1538" s="27" t="s">
        <v>13086</v>
      </c>
      <c r="T1538" s="41" t="s">
        <v>15449</v>
      </c>
      <c r="U1538" s="41" t="s">
        <v>497</v>
      </c>
      <c r="V1538" s="3" t="s">
        <v>497</v>
      </c>
    </row>
    <row r="1539" spans="1:22" ht="18" customHeight="1">
      <c r="A1539" s="27">
        <v>5479</v>
      </c>
      <c r="B1539" s="27">
        <v>5479</v>
      </c>
      <c r="C1539" s="3">
        <v>41249</v>
      </c>
      <c r="D1539" s="3">
        <v>41294</v>
      </c>
      <c r="E1539" s="27" t="s">
        <v>1581</v>
      </c>
      <c r="F1539" s="27" t="s">
        <v>1432</v>
      </c>
      <c r="G1539" s="27" t="s">
        <v>5167</v>
      </c>
      <c r="H1539" s="27" t="s">
        <v>497</v>
      </c>
      <c r="I1539" s="27" t="s">
        <v>497</v>
      </c>
      <c r="J1539" s="27" t="s">
        <v>13087</v>
      </c>
      <c r="K1539" s="27" t="s">
        <v>13088</v>
      </c>
      <c r="L1539" s="27" t="s">
        <v>13081</v>
      </c>
      <c r="M1539" s="27" t="s">
        <v>13089</v>
      </c>
      <c r="N1539" s="27" t="s">
        <v>497</v>
      </c>
      <c r="O1539" s="27" t="s">
        <v>497</v>
      </c>
      <c r="P1539" s="27" t="s">
        <v>497</v>
      </c>
      <c r="Q1539" s="41" t="s">
        <v>497</v>
      </c>
      <c r="R1539" s="27" t="s">
        <v>497</v>
      </c>
      <c r="S1539" s="27" t="s">
        <v>13090</v>
      </c>
      <c r="T1539" s="41" t="s">
        <v>15449</v>
      </c>
      <c r="U1539" s="41" t="s">
        <v>497</v>
      </c>
      <c r="V1539" s="3" t="s">
        <v>497</v>
      </c>
    </row>
    <row r="1540" spans="1:22" ht="18" customHeight="1">
      <c r="A1540" s="27">
        <v>5478</v>
      </c>
      <c r="B1540" s="27">
        <v>5478</v>
      </c>
      <c r="C1540" s="3">
        <v>41249</v>
      </c>
      <c r="D1540" s="3">
        <v>41294</v>
      </c>
      <c r="E1540" s="27" t="s">
        <v>1581</v>
      </c>
      <c r="F1540" s="27" t="s">
        <v>1667</v>
      </c>
      <c r="G1540" s="27" t="s">
        <v>5167</v>
      </c>
      <c r="H1540" s="27" t="s">
        <v>497</v>
      </c>
      <c r="I1540" s="27" t="s">
        <v>497</v>
      </c>
      <c r="J1540" s="27" t="s">
        <v>13091</v>
      </c>
      <c r="K1540" s="27" t="s">
        <v>13092</v>
      </c>
      <c r="L1540" s="27" t="s">
        <v>6847</v>
      </c>
      <c r="M1540" s="27" t="s">
        <v>13093</v>
      </c>
      <c r="N1540" s="27" t="s">
        <v>497</v>
      </c>
      <c r="O1540" s="27" t="s">
        <v>497</v>
      </c>
      <c r="P1540" s="27" t="s">
        <v>497</v>
      </c>
      <c r="Q1540" s="41" t="s">
        <v>497</v>
      </c>
      <c r="R1540" s="27" t="s">
        <v>497</v>
      </c>
      <c r="S1540" s="27" t="s">
        <v>13094</v>
      </c>
      <c r="T1540" s="41" t="s">
        <v>15449</v>
      </c>
      <c r="U1540" s="41" t="s">
        <v>497</v>
      </c>
      <c r="V1540" s="3" t="s">
        <v>497</v>
      </c>
    </row>
    <row r="1541" spans="1:22" ht="18" customHeight="1">
      <c r="A1541" s="27">
        <v>5476</v>
      </c>
      <c r="B1541" s="27">
        <v>5476</v>
      </c>
      <c r="C1541" s="3">
        <v>41249</v>
      </c>
      <c r="D1541" s="3">
        <v>41294</v>
      </c>
      <c r="E1541" s="27" t="s">
        <v>1581</v>
      </c>
      <c r="F1541" s="27" t="s">
        <v>1432</v>
      </c>
      <c r="G1541" s="27" t="s">
        <v>5167</v>
      </c>
      <c r="H1541" s="27" t="s">
        <v>497</v>
      </c>
      <c r="I1541" s="27" t="s">
        <v>497</v>
      </c>
      <c r="J1541" s="27" t="s">
        <v>13095</v>
      </c>
      <c r="K1541" s="27" t="s">
        <v>13096</v>
      </c>
      <c r="L1541" s="27" t="s">
        <v>13097</v>
      </c>
      <c r="M1541" s="27" t="s">
        <v>13098</v>
      </c>
      <c r="N1541" s="27" t="s">
        <v>497</v>
      </c>
      <c r="O1541" s="27" t="s">
        <v>497</v>
      </c>
      <c r="P1541" s="27" t="s">
        <v>497</v>
      </c>
      <c r="Q1541" s="41" t="s">
        <v>497</v>
      </c>
      <c r="R1541" s="27" t="s">
        <v>497</v>
      </c>
      <c r="S1541" s="27" t="s">
        <v>13099</v>
      </c>
      <c r="T1541" s="41" t="s">
        <v>15449</v>
      </c>
      <c r="U1541" s="41" t="s">
        <v>497</v>
      </c>
      <c r="V1541" s="3" t="s">
        <v>497</v>
      </c>
    </row>
    <row r="1542" spans="1:22" ht="18" customHeight="1">
      <c r="A1542" s="27">
        <v>5475</v>
      </c>
      <c r="B1542" s="27">
        <v>5475</v>
      </c>
      <c r="C1542" s="3">
        <v>41249</v>
      </c>
      <c r="D1542" s="3">
        <v>41294</v>
      </c>
      <c r="E1542" s="27" t="s">
        <v>1581</v>
      </c>
      <c r="F1542" s="27" t="s">
        <v>1432</v>
      </c>
      <c r="G1542" s="27" t="s">
        <v>5167</v>
      </c>
      <c r="H1542" s="27" t="s">
        <v>497</v>
      </c>
      <c r="I1542" s="27" t="s">
        <v>497</v>
      </c>
      <c r="J1542" s="27" t="s">
        <v>13100</v>
      </c>
      <c r="K1542" s="27" t="s">
        <v>13101</v>
      </c>
      <c r="L1542" s="27" t="s">
        <v>13102</v>
      </c>
      <c r="M1542" s="27" t="s">
        <v>13069</v>
      </c>
      <c r="N1542" s="27" t="s">
        <v>497</v>
      </c>
      <c r="O1542" s="27" t="s">
        <v>497</v>
      </c>
      <c r="P1542" s="27" t="s">
        <v>497</v>
      </c>
      <c r="Q1542" s="41" t="s">
        <v>497</v>
      </c>
      <c r="R1542" s="27" t="s">
        <v>497</v>
      </c>
      <c r="S1542" s="27" t="s">
        <v>13103</v>
      </c>
      <c r="T1542" s="41" t="s">
        <v>15449</v>
      </c>
      <c r="U1542" s="41" t="s">
        <v>497</v>
      </c>
      <c r="V1542" s="3" t="s">
        <v>497</v>
      </c>
    </row>
    <row r="1543" spans="1:22" ht="18" customHeight="1">
      <c r="A1543" s="27">
        <v>5474</v>
      </c>
      <c r="B1543" s="27">
        <v>5474</v>
      </c>
      <c r="C1543" s="3">
        <v>41249</v>
      </c>
      <c r="D1543" s="3">
        <v>41294</v>
      </c>
      <c r="E1543" s="27" t="s">
        <v>1495</v>
      </c>
      <c r="F1543" s="27" t="s">
        <v>1667</v>
      </c>
      <c r="G1543" s="27" t="s">
        <v>5167</v>
      </c>
      <c r="H1543" s="27" t="s">
        <v>15966</v>
      </c>
      <c r="I1543" s="27">
        <v>41313</v>
      </c>
      <c r="J1543" s="27" t="s">
        <v>13104</v>
      </c>
      <c r="K1543" s="27" t="s">
        <v>13105</v>
      </c>
      <c r="L1543" s="27" t="s">
        <v>6847</v>
      </c>
      <c r="M1543" s="27" t="s">
        <v>13106</v>
      </c>
      <c r="N1543" s="27" t="s">
        <v>15967</v>
      </c>
      <c r="O1543" s="27" t="s">
        <v>4096</v>
      </c>
      <c r="P1543" s="27" t="s">
        <v>497</v>
      </c>
      <c r="Q1543" s="41" t="s">
        <v>497</v>
      </c>
      <c r="R1543" s="27" t="s">
        <v>15968</v>
      </c>
      <c r="S1543" s="27" t="s">
        <v>13107</v>
      </c>
      <c r="T1543" s="41" t="s">
        <v>4394</v>
      </c>
      <c r="U1543" s="41" t="s">
        <v>15969</v>
      </c>
      <c r="V1543" s="3" t="s">
        <v>497</v>
      </c>
    </row>
    <row r="1544" spans="1:22" ht="18" customHeight="1">
      <c r="A1544" s="27">
        <v>5473</v>
      </c>
      <c r="B1544" s="27">
        <v>5473</v>
      </c>
      <c r="C1544" s="3">
        <v>41249</v>
      </c>
      <c r="D1544" s="3">
        <v>41294</v>
      </c>
      <c r="E1544" s="27" t="s">
        <v>1581</v>
      </c>
      <c r="F1544" s="27" t="s">
        <v>1432</v>
      </c>
      <c r="G1544" s="27" t="s">
        <v>5167</v>
      </c>
      <c r="H1544" s="27" t="s">
        <v>497</v>
      </c>
      <c r="I1544" s="27" t="s">
        <v>497</v>
      </c>
      <c r="J1544" s="27" t="s">
        <v>13108</v>
      </c>
      <c r="K1544" s="27" t="s">
        <v>13109</v>
      </c>
      <c r="L1544" s="27" t="s">
        <v>13110</v>
      </c>
      <c r="M1544" s="27" t="s">
        <v>13111</v>
      </c>
      <c r="N1544" s="27" t="s">
        <v>497</v>
      </c>
      <c r="O1544" s="27" t="s">
        <v>497</v>
      </c>
      <c r="P1544" s="27" t="s">
        <v>497</v>
      </c>
      <c r="Q1544" s="41" t="s">
        <v>497</v>
      </c>
      <c r="R1544" s="27" t="s">
        <v>497</v>
      </c>
      <c r="S1544" s="27" t="s">
        <v>13112</v>
      </c>
      <c r="T1544" s="41" t="s">
        <v>15449</v>
      </c>
      <c r="U1544" s="41" t="s">
        <v>497</v>
      </c>
      <c r="V1544" s="3" t="s">
        <v>497</v>
      </c>
    </row>
    <row r="1545" spans="1:22" ht="18" customHeight="1">
      <c r="A1545" s="27">
        <v>5472</v>
      </c>
      <c r="B1545" s="27">
        <v>5472</v>
      </c>
      <c r="C1545" s="3">
        <v>41249</v>
      </c>
      <c r="D1545" s="3">
        <v>41294</v>
      </c>
      <c r="E1545" s="27" t="s">
        <v>1495</v>
      </c>
      <c r="F1545" s="27" t="s">
        <v>1432</v>
      </c>
      <c r="G1545" s="27" t="s">
        <v>5167</v>
      </c>
      <c r="H1545" s="27" t="s">
        <v>497</v>
      </c>
      <c r="I1545" s="27">
        <v>41313</v>
      </c>
      <c r="J1545" s="27" t="s">
        <v>13113</v>
      </c>
      <c r="K1545" s="27" t="s">
        <v>13114</v>
      </c>
      <c r="L1545" s="27" t="s">
        <v>6563</v>
      </c>
      <c r="M1545" s="27" t="s">
        <v>13115</v>
      </c>
      <c r="N1545" s="27" t="s">
        <v>497</v>
      </c>
      <c r="O1545" s="27" t="s">
        <v>497</v>
      </c>
      <c r="P1545" s="27" t="s">
        <v>497</v>
      </c>
      <c r="Q1545" s="41" t="s">
        <v>497</v>
      </c>
      <c r="R1545" s="27" t="s">
        <v>497</v>
      </c>
      <c r="S1545" s="27" t="s">
        <v>13116</v>
      </c>
      <c r="T1545" s="41" t="s">
        <v>15449</v>
      </c>
      <c r="U1545" s="41" t="s">
        <v>497</v>
      </c>
      <c r="V1545" s="3" t="s">
        <v>497</v>
      </c>
    </row>
    <row r="1546" spans="1:22" ht="18" customHeight="1">
      <c r="A1546" s="27">
        <v>5471</v>
      </c>
      <c r="B1546" s="27">
        <v>5471</v>
      </c>
      <c r="C1546" s="3">
        <v>41249</v>
      </c>
      <c r="D1546" s="3">
        <v>41294</v>
      </c>
      <c r="E1546" s="27" t="s">
        <v>1495</v>
      </c>
      <c r="F1546" s="27" t="s">
        <v>1432</v>
      </c>
      <c r="G1546" s="27" t="s">
        <v>5167</v>
      </c>
      <c r="H1546" s="27" t="s">
        <v>497</v>
      </c>
      <c r="I1546" s="27">
        <v>41313</v>
      </c>
      <c r="J1546" s="27" t="s">
        <v>13117</v>
      </c>
      <c r="K1546" s="27" t="s">
        <v>13118</v>
      </c>
      <c r="L1546" s="27" t="s">
        <v>13119</v>
      </c>
      <c r="M1546" s="27" t="s">
        <v>13120</v>
      </c>
      <c r="N1546" s="27" t="s">
        <v>497</v>
      </c>
      <c r="O1546" s="27" t="s">
        <v>497</v>
      </c>
      <c r="P1546" s="27" t="s">
        <v>497</v>
      </c>
      <c r="Q1546" s="41" t="s">
        <v>497</v>
      </c>
      <c r="R1546" s="27" t="s">
        <v>497</v>
      </c>
      <c r="S1546" s="27" t="s">
        <v>13121</v>
      </c>
      <c r="T1546" s="41" t="s">
        <v>15449</v>
      </c>
      <c r="U1546" s="41" t="s">
        <v>497</v>
      </c>
      <c r="V1546" s="3" t="s">
        <v>497</v>
      </c>
    </row>
    <row r="1547" spans="1:22" ht="18" customHeight="1">
      <c r="A1547" s="27">
        <v>5089</v>
      </c>
      <c r="B1547" s="27">
        <v>5089</v>
      </c>
      <c r="C1547" s="3">
        <v>41249</v>
      </c>
      <c r="D1547" s="3">
        <v>41294</v>
      </c>
      <c r="E1547" s="27" t="s">
        <v>1440</v>
      </c>
      <c r="F1547" s="27" t="s">
        <v>14682</v>
      </c>
      <c r="G1547" s="27" t="s">
        <v>13222</v>
      </c>
      <c r="H1547" s="27" t="s">
        <v>497</v>
      </c>
      <c r="I1547" s="27" t="s">
        <v>497</v>
      </c>
      <c r="J1547" s="27" t="s">
        <v>13223</v>
      </c>
      <c r="K1547" s="27" t="s">
        <v>13224</v>
      </c>
      <c r="L1547" s="27" t="s">
        <v>13225</v>
      </c>
      <c r="M1547" s="27" t="s">
        <v>13226</v>
      </c>
      <c r="N1547" s="27" t="s">
        <v>497</v>
      </c>
      <c r="O1547" s="27" t="s">
        <v>497</v>
      </c>
      <c r="P1547" s="27" t="s">
        <v>497</v>
      </c>
      <c r="Q1547" s="41" t="s">
        <v>15219</v>
      </c>
      <c r="R1547" s="27" t="s">
        <v>497</v>
      </c>
      <c r="S1547" s="27" t="s">
        <v>13227</v>
      </c>
      <c r="T1547" t="s">
        <v>15449</v>
      </c>
      <c r="U1547" s="41" t="s">
        <v>497</v>
      </c>
      <c r="V1547" s="3" t="s">
        <v>497</v>
      </c>
    </row>
    <row r="1548" spans="1:22" ht="18" customHeight="1">
      <c r="A1548" s="27">
        <v>5088</v>
      </c>
      <c r="B1548" s="27">
        <v>5088</v>
      </c>
      <c r="C1548" s="3">
        <v>41249</v>
      </c>
      <c r="D1548" s="3">
        <v>41294</v>
      </c>
      <c r="E1548" s="27" t="s">
        <v>1431</v>
      </c>
      <c r="F1548" s="27" t="s">
        <v>14682</v>
      </c>
      <c r="G1548" s="27" t="s">
        <v>13222</v>
      </c>
      <c r="H1548" s="27" t="s">
        <v>15266</v>
      </c>
      <c r="I1548" s="27">
        <v>41303</v>
      </c>
      <c r="J1548" s="27" t="s">
        <v>13228</v>
      </c>
      <c r="K1548" s="27" t="s">
        <v>13229</v>
      </c>
      <c r="L1548" s="27" t="s">
        <v>13225</v>
      </c>
      <c r="M1548" s="27" t="s">
        <v>13226</v>
      </c>
      <c r="N1548" s="27" t="s">
        <v>15267</v>
      </c>
      <c r="O1548" s="27" t="s">
        <v>15188</v>
      </c>
      <c r="P1548" s="27">
        <v>41304</v>
      </c>
      <c r="Q1548" s="41" t="s">
        <v>497</v>
      </c>
      <c r="R1548" s="27" t="s">
        <v>15268</v>
      </c>
      <c r="S1548" s="27" t="s">
        <v>13230</v>
      </c>
      <c r="T1548" t="s">
        <v>15449</v>
      </c>
      <c r="U1548" t="s">
        <v>15541</v>
      </c>
      <c r="V1548" s="3" t="s">
        <v>497</v>
      </c>
    </row>
    <row r="1549" spans="1:22" ht="18" customHeight="1">
      <c r="A1549" s="27">
        <v>5087</v>
      </c>
      <c r="B1549" s="27">
        <v>5087</v>
      </c>
      <c r="C1549" s="3">
        <v>41249</v>
      </c>
      <c r="D1549" s="3">
        <v>41294</v>
      </c>
      <c r="E1549" s="27" t="s">
        <v>1431</v>
      </c>
      <c r="F1549" s="27" t="s">
        <v>14682</v>
      </c>
      <c r="G1549" s="27" t="s">
        <v>13222</v>
      </c>
      <c r="H1549" s="27" t="s">
        <v>15269</v>
      </c>
      <c r="I1549" s="27">
        <v>41302</v>
      </c>
      <c r="J1549" s="27" t="s">
        <v>13231</v>
      </c>
      <c r="K1549" s="27" t="s">
        <v>13232</v>
      </c>
      <c r="L1549" s="27" t="s">
        <v>13225</v>
      </c>
      <c r="M1549" s="27" t="s">
        <v>13233</v>
      </c>
      <c r="N1549" s="27" t="s">
        <v>15270</v>
      </c>
      <c r="O1549" s="27" t="s">
        <v>14658</v>
      </c>
      <c r="P1549" s="27">
        <v>41303</v>
      </c>
      <c r="Q1549" s="41" t="s">
        <v>497</v>
      </c>
      <c r="R1549" s="27" t="s">
        <v>15214</v>
      </c>
      <c r="S1549" s="27" t="s">
        <v>13234</v>
      </c>
      <c r="T1549" t="s">
        <v>15449</v>
      </c>
      <c r="U1549" t="s">
        <v>15541</v>
      </c>
      <c r="V1549" s="3" t="s">
        <v>497</v>
      </c>
    </row>
    <row r="1550" spans="1:22" ht="18" customHeight="1">
      <c r="A1550" s="27">
        <v>5314</v>
      </c>
      <c r="B1550" s="27">
        <v>5314</v>
      </c>
      <c r="C1550" s="3">
        <v>41254</v>
      </c>
      <c r="D1550" s="3">
        <v>41299</v>
      </c>
      <c r="E1550" s="27" t="s">
        <v>1495</v>
      </c>
      <c r="F1550" s="27" t="s">
        <v>1432</v>
      </c>
      <c r="G1550" s="27" t="s">
        <v>9251</v>
      </c>
      <c r="H1550" s="27" t="s">
        <v>497</v>
      </c>
      <c r="I1550" s="27">
        <v>41313</v>
      </c>
      <c r="J1550" s="27" t="s">
        <v>13410</v>
      </c>
      <c r="K1550" s="27" t="s">
        <v>13411</v>
      </c>
      <c r="L1550" s="27" t="s">
        <v>9254</v>
      </c>
      <c r="M1550" s="27" t="s">
        <v>13412</v>
      </c>
      <c r="N1550" s="27" t="s">
        <v>497</v>
      </c>
      <c r="O1550" s="27" t="s">
        <v>497</v>
      </c>
      <c r="P1550" s="27" t="s">
        <v>497</v>
      </c>
      <c r="Q1550" s="41" t="s">
        <v>497</v>
      </c>
      <c r="R1550" s="27" t="s">
        <v>497</v>
      </c>
      <c r="S1550" s="27" t="s">
        <v>13413</v>
      </c>
      <c r="T1550" t="s">
        <v>15449</v>
      </c>
      <c r="U1550" s="41" t="s">
        <v>497</v>
      </c>
      <c r="V1550" s="3" t="s">
        <v>497</v>
      </c>
    </row>
    <row r="1551" spans="1:22" ht="18" customHeight="1">
      <c r="A1551" s="27">
        <v>5313</v>
      </c>
      <c r="B1551" s="27">
        <v>5313</v>
      </c>
      <c r="C1551" s="3">
        <v>41254</v>
      </c>
      <c r="D1551" s="3">
        <v>41299</v>
      </c>
      <c r="E1551" s="27" t="s">
        <v>1440</v>
      </c>
      <c r="F1551" s="27" t="s">
        <v>1432</v>
      </c>
      <c r="G1551" s="27" t="s">
        <v>9251</v>
      </c>
      <c r="H1551" s="27" t="s">
        <v>497</v>
      </c>
      <c r="I1551" s="27">
        <v>41310</v>
      </c>
      <c r="J1551" s="27" t="s">
        <v>13410</v>
      </c>
      <c r="K1551" s="27" t="s">
        <v>13414</v>
      </c>
      <c r="L1551" s="27" t="s">
        <v>9254</v>
      </c>
      <c r="M1551" s="27" t="s">
        <v>13415</v>
      </c>
      <c r="N1551" s="27" t="s">
        <v>497</v>
      </c>
      <c r="O1551" s="27" t="s">
        <v>497</v>
      </c>
      <c r="P1551" s="27" t="s">
        <v>497</v>
      </c>
      <c r="Q1551" s="41" t="s">
        <v>15899</v>
      </c>
      <c r="R1551" s="27" t="s">
        <v>497</v>
      </c>
      <c r="S1551" s="27" t="s">
        <v>13416</v>
      </c>
      <c r="T1551" t="s">
        <v>15449</v>
      </c>
      <c r="U1551" s="41" t="s">
        <v>497</v>
      </c>
      <c r="V1551" s="3" t="s">
        <v>497</v>
      </c>
    </row>
    <row r="1552" spans="1:22" ht="18" customHeight="1">
      <c r="A1552" s="27">
        <v>5315</v>
      </c>
      <c r="B1552" s="27">
        <v>5315</v>
      </c>
      <c r="C1552" s="3">
        <v>41254</v>
      </c>
      <c r="D1552" s="3">
        <v>41299</v>
      </c>
      <c r="E1552" s="27" t="s">
        <v>1495</v>
      </c>
      <c r="F1552" s="27" t="s">
        <v>1432</v>
      </c>
      <c r="G1552" s="27" t="s">
        <v>9157</v>
      </c>
      <c r="H1552" s="27" t="s">
        <v>497</v>
      </c>
      <c r="I1552" s="27">
        <v>41323</v>
      </c>
      <c r="J1552" s="27" t="s">
        <v>13417</v>
      </c>
      <c r="K1552" s="27" t="s">
        <v>13418</v>
      </c>
      <c r="L1552" s="27" t="s">
        <v>9159</v>
      </c>
      <c r="M1552" s="27" t="s">
        <v>13419</v>
      </c>
      <c r="N1552" s="27" t="s">
        <v>497</v>
      </c>
      <c r="O1552" s="27" t="s">
        <v>497</v>
      </c>
      <c r="P1552" s="27" t="s">
        <v>497</v>
      </c>
      <c r="Q1552" s="41" t="s">
        <v>497</v>
      </c>
      <c r="R1552" s="27" t="s">
        <v>497</v>
      </c>
      <c r="S1552" s="27" t="s">
        <v>13420</v>
      </c>
      <c r="T1552" t="s">
        <v>15449</v>
      </c>
      <c r="U1552" s="41" t="s">
        <v>497</v>
      </c>
      <c r="V1552" s="3" t="s">
        <v>497</v>
      </c>
    </row>
    <row r="1553" spans="1:22" ht="18" customHeight="1">
      <c r="A1553" s="27">
        <v>5311</v>
      </c>
      <c r="B1553" s="27">
        <v>5311</v>
      </c>
      <c r="C1553" s="3">
        <v>41254</v>
      </c>
      <c r="D1553" s="3">
        <v>41299</v>
      </c>
      <c r="E1553" s="27" t="s">
        <v>1440</v>
      </c>
      <c r="F1553" s="27" t="s">
        <v>14682</v>
      </c>
      <c r="G1553" s="27" t="s">
        <v>8203</v>
      </c>
      <c r="H1553" s="27" t="s">
        <v>497</v>
      </c>
      <c r="I1553" s="27" t="s">
        <v>497</v>
      </c>
      <c r="J1553" s="27" t="s">
        <v>13421</v>
      </c>
      <c r="K1553" s="27" t="s">
        <v>13422</v>
      </c>
      <c r="L1553" s="27" t="s">
        <v>8206</v>
      </c>
      <c r="M1553" s="27" t="s">
        <v>13423</v>
      </c>
      <c r="N1553" s="27" t="s">
        <v>497</v>
      </c>
      <c r="O1553" s="27" t="s">
        <v>497</v>
      </c>
      <c r="P1553" s="27" t="s">
        <v>497</v>
      </c>
      <c r="Q1553" s="41" t="s">
        <v>16041</v>
      </c>
      <c r="R1553" s="27" t="s">
        <v>497</v>
      </c>
      <c r="S1553" s="27" t="s">
        <v>13424</v>
      </c>
      <c r="T1553" t="s">
        <v>15449</v>
      </c>
      <c r="U1553" s="41" t="s">
        <v>497</v>
      </c>
      <c r="V1553" s="3" t="s">
        <v>497</v>
      </c>
    </row>
    <row r="1554" spans="1:22" ht="18" customHeight="1">
      <c r="A1554" s="27">
        <v>5310</v>
      </c>
      <c r="B1554" s="27">
        <v>5310</v>
      </c>
      <c r="C1554" s="3">
        <v>41254</v>
      </c>
      <c r="D1554" s="3">
        <v>41299</v>
      </c>
      <c r="E1554" s="27" t="s">
        <v>1431</v>
      </c>
      <c r="F1554" s="27" t="s">
        <v>14682</v>
      </c>
      <c r="G1554" s="27" t="s">
        <v>8203</v>
      </c>
      <c r="H1554" s="27" t="s">
        <v>15393</v>
      </c>
      <c r="I1554" s="27">
        <v>41306</v>
      </c>
      <c r="J1554" s="27" t="s">
        <v>13425</v>
      </c>
      <c r="K1554" s="27" t="s">
        <v>13426</v>
      </c>
      <c r="L1554" s="27" t="s">
        <v>8206</v>
      </c>
      <c r="M1554" s="27" t="s">
        <v>13427</v>
      </c>
      <c r="N1554" s="27" t="s">
        <v>15394</v>
      </c>
      <c r="O1554" s="27" t="s">
        <v>12560</v>
      </c>
      <c r="P1554" s="27">
        <v>41306</v>
      </c>
      <c r="Q1554" s="41" t="s">
        <v>497</v>
      </c>
      <c r="R1554" s="27" t="s">
        <v>15395</v>
      </c>
      <c r="S1554" s="27" t="s">
        <v>13428</v>
      </c>
      <c r="T1554" t="s">
        <v>4394</v>
      </c>
      <c r="U1554" t="s">
        <v>15480</v>
      </c>
      <c r="V1554" s="3" t="s">
        <v>497</v>
      </c>
    </row>
    <row r="1555" spans="1:22" ht="18" customHeight="1">
      <c r="A1555" s="27">
        <v>5060</v>
      </c>
      <c r="B1555" s="27">
        <v>5060</v>
      </c>
      <c r="C1555" s="3">
        <v>41254</v>
      </c>
      <c r="D1555" s="3">
        <v>41299</v>
      </c>
      <c r="E1555" s="27" t="s">
        <v>1431</v>
      </c>
      <c r="F1555" s="27" t="s">
        <v>14682</v>
      </c>
      <c r="G1555" s="27" t="s">
        <v>9967</v>
      </c>
      <c r="H1555" s="27" t="s">
        <v>15271</v>
      </c>
      <c r="I1555" s="27">
        <v>41302</v>
      </c>
      <c r="J1555" s="27" t="s">
        <v>13429</v>
      </c>
      <c r="K1555" s="27" t="s">
        <v>13430</v>
      </c>
      <c r="L1555" s="27" t="s">
        <v>9970</v>
      </c>
      <c r="M1555" s="27" t="s">
        <v>13047</v>
      </c>
      <c r="N1555" s="27" t="s">
        <v>15272</v>
      </c>
      <c r="O1555" s="27" t="s">
        <v>15217</v>
      </c>
      <c r="P1555" s="27">
        <v>41303</v>
      </c>
      <c r="Q1555" s="41" t="s">
        <v>497</v>
      </c>
      <c r="R1555" s="27" t="s">
        <v>15273</v>
      </c>
      <c r="S1555" s="27" t="s">
        <v>13431</v>
      </c>
      <c r="T1555" t="s">
        <v>15449</v>
      </c>
      <c r="U1555" t="s">
        <v>15541</v>
      </c>
      <c r="V1555" s="3" t="s">
        <v>497</v>
      </c>
    </row>
    <row r="1556" spans="1:22" ht="18" customHeight="1">
      <c r="A1556" s="27">
        <v>5062</v>
      </c>
      <c r="B1556" s="27">
        <v>5062</v>
      </c>
      <c r="C1556" s="3">
        <v>41254</v>
      </c>
      <c r="D1556" s="3">
        <v>41299</v>
      </c>
      <c r="E1556" s="27" t="s">
        <v>1431</v>
      </c>
      <c r="F1556" s="27" t="s">
        <v>14682</v>
      </c>
      <c r="G1556" s="27" t="s">
        <v>9967</v>
      </c>
      <c r="H1556" s="27" t="s">
        <v>15174</v>
      </c>
      <c r="I1556" s="27">
        <v>41299</v>
      </c>
      <c r="J1556" s="27" t="s">
        <v>13432</v>
      </c>
      <c r="K1556" s="27" t="s">
        <v>13433</v>
      </c>
      <c r="L1556" s="27" t="s">
        <v>9970</v>
      </c>
      <c r="M1556" s="27" t="s">
        <v>13434</v>
      </c>
      <c r="N1556" s="27" t="s">
        <v>15220</v>
      </c>
      <c r="O1556" s="27" t="s">
        <v>15187</v>
      </c>
      <c r="P1556" s="27">
        <v>41299</v>
      </c>
      <c r="Q1556" s="41" t="s">
        <v>497</v>
      </c>
      <c r="R1556" s="27" t="s">
        <v>15175</v>
      </c>
      <c r="S1556" s="27" t="s">
        <v>13435</v>
      </c>
      <c r="T1556" t="s">
        <v>15449</v>
      </c>
      <c r="U1556" t="s">
        <v>15772</v>
      </c>
      <c r="V1556" s="3" t="s">
        <v>497</v>
      </c>
    </row>
    <row r="1557" spans="1:22" ht="18" customHeight="1">
      <c r="A1557" s="27">
        <v>5061</v>
      </c>
      <c r="B1557" s="27">
        <v>5061</v>
      </c>
      <c r="C1557" s="3">
        <v>41254</v>
      </c>
      <c r="D1557" s="3">
        <v>41299</v>
      </c>
      <c r="E1557" s="27" t="s">
        <v>1431</v>
      </c>
      <c r="F1557" s="27" t="s">
        <v>14682</v>
      </c>
      <c r="G1557" s="27" t="s">
        <v>9967</v>
      </c>
      <c r="H1557" s="27" t="s">
        <v>15274</v>
      </c>
      <c r="I1557" s="27">
        <v>41303</v>
      </c>
      <c r="J1557" s="27" t="s">
        <v>13436</v>
      </c>
      <c r="K1557" s="27" t="s">
        <v>13437</v>
      </c>
      <c r="L1557" s="27" t="s">
        <v>9970</v>
      </c>
      <c r="M1557" s="27" t="s">
        <v>13047</v>
      </c>
      <c r="N1557" s="27" t="s">
        <v>15275</v>
      </c>
      <c r="O1557" s="27" t="s">
        <v>15217</v>
      </c>
      <c r="P1557" s="27">
        <v>41304</v>
      </c>
      <c r="Q1557" s="41" t="s">
        <v>497</v>
      </c>
      <c r="R1557" s="27" t="s">
        <v>15276</v>
      </c>
      <c r="S1557" s="27" t="s">
        <v>13438</v>
      </c>
      <c r="T1557" t="s">
        <v>15449</v>
      </c>
      <c r="U1557" t="s">
        <v>15541</v>
      </c>
      <c r="V1557" s="3" t="s">
        <v>497</v>
      </c>
    </row>
    <row r="1558" spans="1:22" ht="18" customHeight="1">
      <c r="A1558" s="27">
        <v>5312</v>
      </c>
      <c r="B1558" s="27">
        <v>5312</v>
      </c>
      <c r="C1558" s="3">
        <v>41254</v>
      </c>
      <c r="D1558" s="3">
        <v>41299</v>
      </c>
      <c r="E1558" s="27" t="s">
        <v>1431</v>
      </c>
      <c r="F1558" s="27" t="s">
        <v>14682</v>
      </c>
      <c r="G1558" s="27" t="s">
        <v>8203</v>
      </c>
      <c r="H1558" s="27" t="s">
        <v>15396</v>
      </c>
      <c r="I1558" s="27">
        <v>41305</v>
      </c>
      <c r="J1558" s="27" t="s">
        <v>13439</v>
      </c>
      <c r="K1558" s="27" t="s">
        <v>13440</v>
      </c>
      <c r="L1558" s="27" t="s">
        <v>8206</v>
      </c>
      <c r="M1558" s="27" t="s">
        <v>13441</v>
      </c>
      <c r="N1558" s="27" t="s">
        <v>15397</v>
      </c>
      <c r="O1558" s="27" t="s">
        <v>12526</v>
      </c>
      <c r="P1558" s="27">
        <v>41305</v>
      </c>
      <c r="Q1558" s="41" t="s">
        <v>497</v>
      </c>
      <c r="R1558" s="27" t="s">
        <v>15398</v>
      </c>
      <c r="S1558" s="27" t="s">
        <v>13442</v>
      </c>
      <c r="T1558" t="s">
        <v>4394</v>
      </c>
      <c r="U1558" t="s">
        <v>15523</v>
      </c>
      <c r="V1558" s="3" t="s">
        <v>497</v>
      </c>
    </row>
    <row r="1559" spans="1:22" ht="18" customHeight="1">
      <c r="A1559" s="27">
        <v>5309</v>
      </c>
      <c r="B1559" s="27">
        <v>5309</v>
      </c>
      <c r="C1559" s="3">
        <v>41254</v>
      </c>
      <c r="D1559" s="3">
        <v>41309</v>
      </c>
      <c r="E1559" s="27" t="s">
        <v>1431</v>
      </c>
      <c r="F1559" s="27" t="s">
        <v>14682</v>
      </c>
      <c r="G1559" s="27" t="s">
        <v>8203</v>
      </c>
      <c r="H1559" s="27" t="s">
        <v>15399</v>
      </c>
      <c r="I1559" s="27">
        <v>41309</v>
      </c>
      <c r="J1559" s="27" t="s">
        <v>13443</v>
      </c>
      <c r="K1559" s="27" t="s">
        <v>15400</v>
      </c>
      <c r="L1559" s="27" t="s">
        <v>8206</v>
      </c>
      <c r="M1559" s="27" t="s">
        <v>13444</v>
      </c>
      <c r="N1559" s="27" t="s">
        <v>15401</v>
      </c>
      <c r="O1559" s="27" t="s">
        <v>12526</v>
      </c>
      <c r="P1559" s="27">
        <v>41309</v>
      </c>
      <c r="Q1559" s="41" t="s">
        <v>15402</v>
      </c>
      <c r="R1559" s="27" t="s">
        <v>15403</v>
      </c>
      <c r="S1559" s="27" t="s">
        <v>13445</v>
      </c>
      <c r="T1559" t="s">
        <v>4394</v>
      </c>
      <c r="U1559" t="s">
        <v>15523</v>
      </c>
      <c r="V1559" s="3" t="s">
        <v>497</v>
      </c>
    </row>
    <row r="1560" spans="1:22" ht="18" customHeight="1">
      <c r="A1560" s="27">
        <v>5308</v>
      </c>
      <c r="B1560" s="27">
        <v>5308</v>
      </c>
      <c r="C1560" s="3">
        <v>41254</v>
      </c>
      <c r="D1560" s="3">
        <v>41299</v>
      </c>
      <c r="E1560" s="27" t="s">
        <v>1495</v>
      </c>
      <c r="F1560" s="27" t="s">
        <v>1432</v>
      </c>
      <c r="G1560" s="27" t="s">
        <v>13446</v>
      </c>
      <c r="H1560" s="27" t="s">
        <v>497</v>
      </c>
      <c r="I1560" s="27">
        <v>41310</v>
      </c>
      <c r="J1560" s="27" t="s">
        <v>13447</v>
      </c>
      <c r="K1560" s="27" t="s">
        <v>13448</v>
      </c>
      <c r="L1560" s="27" t="s">
        <v>13449</v>
      </c>
      <c r="M1560" s="27" t="s">
        <v>13450</v>
      </c>
      <c r="N1560" s="27" t="s">
        <v>497</v>
      </c>
      <c r="O1560" s="27" t="s">
        <v>497</v>
      </c>
      <c r="P1560" s="27" t="s">
        <v>497</v>
      </c>
      <c r="Q1560" s="41" t="s">
        <v>497</v>
      </c>
      <c r="R1560" s="27" t="s">
        <v>497</v>
      </c>
      <c r="S1560" s="27" t="s">
        <v>13451</v>
      </c>
      <c r="T1560" t="s">
        <v>15449</v>
      </c>
      <c r="U1560" s="27" t="s">
        <v>497</v>
      </c>
      <c r="V1560" s="3" t="s">
        <v>497</v>
      </c>
    </row>
    <row r="1561" spans="1:22" ht="18" customHeight="1">
      <c r="A1561" s="27">
        <v>5307</v>
      </c>
      <c r="B1561" s="27">
        <v>5307</v>
      </c>
      <c r="C1561" s="3">
        <v>41254</v>
      </c>
      <c r="D1561" s="3">
        <v>41299</v>
      </c>
      <c r="E1561" s="27" t="s">
        <v>1495</v>
      </c>
      <c r="F1561" s="27" t="s">
        <v>1432</v>
      </c>
      <c r="G1561" s="27" t="s">
        <v>13446</v>
      </c>
      <c r="H1561" s="27" t="s">
        <v>497</v>
      </c>
      <c r="I1561" s="27">
        <v>41310</v>
      </c>
      <c r="J1561" s="27" t="s">
        <v>13452</v>
      </c>
      <c r="K1561" s="27" t="s">
        <v>13453</v>
      </c>
      <c r="L1561" s="27" t="s">
        <v>13454</v>
      </c>
      <c r="M1561" s="27" t="s">
        <v>13455</v>
      </c>
      <c r="N1561" s="27" t="s">
        <v>497</v>
      </c>
      <c r="O1561" s="27" t="s">
        <v>497</v>
      </c>
      <c r="P1561" s="27" t="s">
        <v>497</v>
      </c>
      <c r="Q1561" s="41" t="s">
        <v>497</v>
      </c>
      <c r="R1561" s="27" t="s">
        <v>497</v>
      </c>
      <c r="S1561" s="27" t="s">
        <v>13456</v>
      </c>
      <c r="T1561" t="s">
        <v>15449</v>
      </c>
      <c r="U1561" s="27" t="s">
        <v>497</v>
      </c>
      <c r="V1561" s="3" t="s">
        <v>497</v>
      </c>
    </row>
    <row r="1562" spans="1:22" ht="18" customHeight="1">
      <c r="A1562" s="27">
        <v>5306</v>
      </c>
      <c r="B1562" s="27">
        <v>5306</v>
      </c>
      <c r="C1562" s="3">
        <v>41254</v>
      </c>
      <c r="D1562" s="3">
        <v>41299</v>
      </c>
      <c r="E1562" s="27" t="s">
        <v>1495</v>
      </c>
      <c r="F1562" s="27" t="s">
        <v>1432</v>
      </c>
      <c r="G1562" s="27" t="s">
        <v>13446</v>
      </c>
      <c r="H1562" s="27" t="s">
        <v>497</v>
      </c>
      <c r="I1562" s="27">
        <v>41310</v>
      </c>
      <c r="J1562" s="27" t="s">
        <v>13457</v>
      </c>
      <c r="K1562" s="27" t="s">
        <v>13458</v>
      </c>
      <c r="L1562" s="27" t="s">
        <v>13449</v>
      </c>
      <c r="M1562" s="27" t="s">
        <v>13459</v>
      </c>
      <c r="N1562" s="27" t="s">
        <v>497</v>
      </c>
      <c r="O1562" s="27" t="s">
        <v>497</v>
      </c>
      <c r="P1562" s="27" t="s">
        <v>497</v>
      </c>
      <c r="Q1562" s="41" t="s">
        <v>497</v>
      </c>
      <c r="R1562" s="27" t="s">
        <v>497</v>
      </c>
      <c r="S1562" s="27" t="s">
        <v>13460</v>
      </c>
      <c r="T1562" t="s">
        <v>15449</v>
      </c>
      <c r="U1562" s="27" t="s">
        <v>497</v>
      </c>
      <c r="V1562" s="3" t="s">
        <v>497</v>
      </c>
    </row>
    <row r="1563" spans="1:22" ht="18" customHeight="1">
      <c r="A1563" s="27">
        <v>5305</v>
      </c>
      <c r="B1563" s="27">
        <v>5305</v>
      </c>
      <c r="C1563" s="3">
        <v>41254</v>
      </c>
      <c r="D1563" s="3">
        <v>41299</v>
      </c>
      <c r="E1563" s="27" t="s">
        <v>1581</v>
      </c>
      <c r="F1563" s="27" t="s">
        <v>1432</v>
      </c>
      <c r="G1563" s="27" t="s">
        <v>13446</v>
      </c>
      <c r="H1563" s="27" t="s">
        <v>497</v>
      </c>
      <c r="I1563" s="27" t="s">
        <v>497</v>
      </c>
      <c r="J1563" s="27" t="s">
        <v>13461</v>
      </c>
      <c r="K1563" s="27" t="s">
        <v>13462</v>
      </c>
      <c r="L1563" s="27" t="s">
        <v>13454</v>
      </c>
      <c r="M1563" s="27" t="s">
        <v>13463</v>
      </c>
      <c r="N1563" s="27" t="s">
        <v>497</v>
      </c>
      <c r="O1563" s="27" t="s">
        <v>497</v>
      </c>
      <c r="P1563" s="27" t="s">
        <v>497</v>
      </c>
      <c r="Q1563" s="41" t="s">
        <v>497</v>
      </c>
      <c r="R1563" s="27" t="s">
        <v>497</v>
      </c>
      <c r="S1563" s="27" t="s">
        <v>13464</v>
      </c>
      <c r="T1563" t="s">
        <v>15449</v>
      </c>
      <c r="U1563" s="27" t="s">
        <v>497</v>
      </c>
      <c r="V1563" s="3" t="s">
        <v>497</v>
      </c>
    </row>
    <row r="1564" spans="1:22" ht="18" customHeight="1">
      <c r="A1564" s="27">
        <v>5304</v>
      </c>
      <c r="B1564" s="27">
        <v>5304</v>
      </c>
      <c r="C1564" s="3">
        <v>41254</v>
      </c>
      <c r="D1564" s="3">
        <v>41299</v>
      </c>
      <c r="E1564" s="27" t="s">
        <v>1495</v>
      </c>
      <c r="F1564" s="27" t="s">
        <v>1432</v>
      </c>
      <c r="G1564" s="27" t="s">
        <v>13446</v>
      </c>
      <c r="H1564" s="27" t="s">
        <v>497</v>
      </c>
      <c r="I1564" s="27">
        <v>41310</v>
      </c>
      <c r="J1564" s="27" t="s">
        <v>13465</v>
      </c>
      <c r="K1564" s="27" t="s">
        <v>13466</v>
      </c>
      <c r="L1564" s="27" t="s">
        <v>13454</v>
      </c>
      <c r="M1564" s="27" t="s">
        <v>13467</v>
      </c>
      <c r="N1564" s="27" t="s">
        <v>497</v>
      </c>
      <c r="O1564" s="27" t="s">
        <v>497</v>
      </c>
      <c r="P1564" s="27" t="s">
        <v>497</v>
      </c>
      <c r="Q1564" s="41" t="s">
        <v>497</v>
      </c>
      <c r="R1564" s="27" t="s">
        <v>497</v>
      </c>
      <c r="S1564" s="27" t="s">
        <v>13468</v>
      </c>
      <c r="T1564" t="s">
        <v>15449</v>
      </c>
      <c r="U1564" s="27" t="s">
        <v>497</v>
      </c>
      <c r="V1564" s="3" t="s">
        <v>497</v>
      </c>
    </row>
    <row r="1565" spans="1:22" ht="18" customHeight="1">
      <c r="A1565" s="27">
        <v>5303</v>
      </c>
      <c r="B1565" s="27">
        <v>5303</v>
      </c>
      <c r="C1565" s="3">
        <v>41254</v>
      </c>
      <c r="D1565" s="3">
        <v>41299</v>
      </c>
      <c r="E1565" s="27" t="s">
        <v>1495</v>
      </c>
      <c r="F1565" s="27" t="s">
        <v>1432</v>
      </c>
      <c r="G1565" s="27" t="s">
        <v>13446</v>
      </c>
      <c r="H1565" s="27" t="s">
        <v>497</v>
      </c>
      <c r="I1565" s="27">
        <v>41310</v>
      </c>
      <c r="J1565" s="27" t="s">
        <v>13469</v>
      </c>
      <c r="K1565" s="27" t="s">
        <v>13470</v>
      </c>
      <c r="L1565" s="27" t="s">
        <v>13449</v>
      </c>
      <c r="M1565" s="27" t="s">
        <v>13471</v>
      </c>
      <c r="N1565" s="27" t="s">
        <v>497</v>
      </c>
      <c r="O1565" s="27" t="s">
        <v>497</v>
      </c>
      <c r="P1565" s="27" t="s">
        <v>497</v>
      </c>
      <c r="Q1565" s="41" t="s">
        <v>497</v>
      </c>
      <c r="R1565" s="27" t="s">
        <v>497</v>
      </c>
      <c r="S1565" s="27" t="s">
        <v>13472</v>
      </c>
      <c r="T1565" t="s">
        <v>15449</v>
      </c>
      <c r="U1565" s="27" t="s">
        <v>497</v>
      </c>
      <c r="V1565" s="3" t="s">
        <v>497</v>
      </c>
    </row>
    <row r="1566" spans="1:22" ht="18" customHeight="1">
      <c r="A1566" s="27">
        <v>5302</v>
      </c>
      <c r="B1566" s="27">
        <v>5302</v>
      </c>
      <c r="C1566" s="3">
        <v>41254</v>
      </c>
      <c r="D1566" s="3">
        <v>41299</v>
      </c>
      <c r="E1566" s="27" t="s">
        <v>1495</v>
      </c>
      <c r="F1566" s="27" t="s">
        <v>1432</v>
      </c>
      <c r="G1566" s="27" t="s">
        <v>13446</v>
      </c>
      <c r="H1566" s="27" t="s">
        <v>497</v>
      </c>
      <c r="I1566" s="27">
        <v>41310</v>
      </c>
      <c r="J1566" s="27" t="s">
        <v>13473</v>
      </c>
      <c r="K1566" s="27" t="s">
        <v>13474</v>
      </c>
      <c r="L1566" s="27" t="s">
        <v>13449</v>
      </c>
      <c r="M1566" s="27" t="s">
        <v>13475</v>
      </c>
      <c r="N1566" s="27" t="s">
        <v>497</v>
      </c>
      <c r="O1566" s="27" t="s">
        <v>497</v>
      </c>
      <c r="P1566" s="27" t="s">
        <v>497</v>
      </c>
      <c r="Q1566" s="41" t="s">
        <v>497</v>
      </c>
      <c r="R1566" s="27" t="s">
        <v>497</v>
      </c>
      <c r="S1566" s="27" t="s">
        <v>13476</v>
      </c>
      <c r="T1566" t="s">
        <v>15449</v>
      </c>
      <c r="U1566" s="27" t="s">
        <v>497</v>
      </c>
      <c r="V1566" s="3" t="s">
        <v>497</v>
      </c>
    </row>
    <row r="1567" spans="1:22" ht="18" customHeight="1">
      <c r="A1567" s="27">
        <v>5301</v>
      </c>
      <c r="B1567" s="27">
        <v>5301</v>
      </c>
      <c r="C1567" s="3">
        <v>41254</v>
      </c>
      <c r="D1567" s="3">
        <v>41299</v>
      </c>
      <c r="E1567" s="27" t="s">
        <v>1431</v>
      </c>
      <c r="F1567" s="27" t="s">
        <v>14682</v>
      </c>
      <c r="G1567" s="27" t="s">
        <v>13477</v>
      </c>
      <c r="H1567" s="27" t="s">
        <v>15221</v>
      </c>
      <c r="I1567" s="27">
        <v>41300</v>
      </c>
      <c r="J1567" s="27" t="s">
        <v>13478</v>
      </c>
      <c r="K1567" s="27" t="s">
        <v>13479</v>
      </c>
      <c r="L1567" s="27" t="s">
        <v>13480</v>
      </c>
      <c r="M1567" s="27" t="s">
        <v>13481</v>
      </c>
      <c r="N1567" s="27" t="s">
        <v>15222</v>
      </c>
      <c r="O1567" s="27" t="s">
        <v>14658</v>
      </c>
      <c r="P1567" s="27">
        <v>41302</v>
      </c>
      <c r="Q1567" s="41" t="s">
        <v>497</v>
      </c>
      <c r="R1567" s="27" t="s">
        <v>15223</v>
      </c>
      <c r="S1567" s="27" t="s">
        <v>13482</v>
      </c>
      <c r="T1567" t="s">
        <v>4394</v>
      </c>
      <c r="U1567" t="s">
        <v>15458</v>
      </c>
      <c r="V1567" s="3" t="s">
        <v>497</v>
      </c>
    </row>
    <row r="1568" spans="1:22" ht="18" customHeight="1">
      <c r="A1568" s="27">
        <v>5300</v>
      </c>
      <c r="B1568" s="27">
        <v>5300</v>
      </c>
      <c r="C1568" s="3">
        <v>41254</v>
      </c>
      <c r="D1568" s="3">
        <v>41299</v>
      </c>
      <c r="E1568" s="27" t="s">
        <v>1431</v>
      </c>
      <c r="F1568" s="27" t="s">
        <v>14682</v>
      </c>
      <c r="G1568" s="27" t="s">
        <v>13477</v>
      </c>
      <c r="H1568" s="27" t="s">
        <v>15176</v>
      </c>
      <c r="I1568" s="27">
        <v>41299</v>
      </c>
      <c r="J1568" s="27" t="s">
        <v>13483</v>
      </c>
      <c r="K1568" s="27" t="s">
        <v>13484</v>
      </c>
      <c r="L1568" s="27" t="s">
        <v>13480</v>
      </c>
      <c r="M1568" s="27" t="s">
        <v>13485</v>
      </c>
      <c r="N1568" s="27" t="s">
        <v>15224</v>
      </c>
      <c r="O1568" s="27" t="s">
        <v>14658</v>
      </c>
      <c r="P1568" s="27">
        <v>41302</v>
      </c>
      <c r="Q1568" s="41" t="s">
        <v>497</v>
      </c>
      <c r="R1568" s="27" t="s">
        <v>15177</v>
      </c>
      <c r="S1568" s="27" t="s">
        <v>13486</v>
      </c>
      <c r="T1568" t="s">
        <v>4394</v>
      </c>
      <c r="U1568" t="s">
        <v>15458</v>
      </c>
      <c r="V1568" s="3" t="s">
        <v>497</v>
      </c>
    </row>
    <row r="1569" spans="1:22" ht="18" customHeight="1">
      <c r="A1569" s="27">
        <v>5299</v>
      </c>
      <c r="B1569" s="27">
        <v>5299</v>
      </c>
      <c r="C1569" s="3">
        <v>41254</v>
      </c>
      <c r="D1569" s="3">
        <v>41299</v>
      </c>
      <c r="E1569" s="27" t="s">
        <v>1431</v>
      </c>
      <c r="F1569" s="27" t="s">
        <v>14682</v>
      </c>
      <c r="G1569" s="27" t="s">
        <v>13477</v>
      </c>
      <c r="H1569" s="27" t="s">
        <v>15178</v>
      </c>
      <c r="I1569" s="27">
        <v>41299</v>
      </c>
      <c r="J1569" s="27" t="s">
        <v>13487</v>
      </c>
      <c r="K1569" s="27" t="s">
        <v>13488</v>
      </c>
      <c r="L1569" s="27" t="s">
        <v>13480</v>
      </c>
      <c r="M1569" s="27" t="s">
        <v>13489</v>
      </c>
      <c r="N1569" s="27" t="s">
        <v>15179</v>
      </c>
      <c r="O1569" s="27" t="s">
        <v>14658</v>
      </c>
      <c r="P1569" s="27">
        <v>41299</v>
      </c>
      <c r="Q1569" s="41" t="s">
        <v>497</v>
      </c>
      <c r="R1569" s="27" t="s">
        <v>15180</v>
      </c>
      <c r="S1569" s="27" t="s">
        <v>13490</v>
      </c>
      <c r="T1569" t="s">
        <v>4394</v>
      </c>
      <c r="U1569" t="s">
        <v>15642</v>
      </c>
      <c r="V1569" s="3" t="s">
        <v>497</v>
      </c>
    </row>
    <row r="1570" spans="1:22" ht="18" customHeight="1">
      <c r="A1570" s="27">
        <v>5296</v>
      </c>
      <c r="B1570" s="27">
        <v>5296</v>
      </c>
      <c r="C1570" s="3">
        <v>41254</v>
      </c>
      <c r="D1570" s="3">
        <v>41299</v>
      </c>
      <c r="E1570" s="27" t="s">
        <v>1581</v>
      </c>
      <c r="F1570" s="27" t="s">
        <v>1667</v>
      </c>
      <c r="G1570" s="27" t="s">
        <v>8298</v>
      </c>
      <c r="H1570" s="27" t="s">
        <v>497</v>
      </c>
      <c r="I1570" s="27" t="s">
        <v>497</v>
      </c>
      <c r="J1570" s="27" t="s">
        <v>13491</v>
      </c>
      <c r="K1570" s="27" t="s">
        <v>13492</v>
      </c>
      <c r="L1570" s="27" t="s">
        <v>8299</v>
      </c>
      <c r="M1570" s="27" t="s">
        <v>13493</v>
      </c>
      <c r="N1570" s="27" t="s">
        <v>497</v>
      </c>
      <c r="O1570" s="27" t="s">
        <v>497</v>
      </c>
      <c r="P1570" s="27" t="s">
        <v>497</v>
      </c>
      <c r="Q1570" s="41" t="s">
        <v>497</v>
      </c>
      <c r="R1570" s="27" t="s">
        <v>497</v>
      </c>
      <c r="S1570" s="27" t="s">
        <v>13494</v>
      </c>
      <c r="T1570" t="s">
        <v>15449</v>
      </c>
      <c r="U1570" s="27" t="s">
        <v>497</v>
      </c>
      <c r="V1570" s="3" t="s">
        <v>497</v>
      </c>
    </row>
    <row r="1571" spans="1:22" ht="18" customHeight="1">
      <c r="A1571" s="27">
        <v>5294</v>
      </c>
      <c r="B1571" s="27">
        <v>5294</v>
      </c>
      <c r="C1571" s="3">
        <v>41254</v>
      </c>
      <c r="D1571" s="3">
        <v>41299</v>
      </c>
      <c r="E1571" s="27" t="s">
        <v>1431</v>
      </c>
      <c r="F1571" s="27" t="s">
        <v>14682</v>
      </c>
      <c r="G1571" s="27" t="s">
        <v>7009</v>
      </c>
      <c r="H1571" s="27" t="s">
        <v>15277</v>
      </c>
      <c r="I1571" s="27">
        <v>41304</v>
      </c>
      <c r="J1571" s="27" t="s">
        <v>7035</v>
      </c>
      <c r="K1571" s="27" t="s">
        <v>13495</v>
      </c>
      <c r="L1571" s="27" t="s">
        <v>7012</v>
      </c>
      <c r="M1571" s="27" t="s">
        <v>13496</v>
      </c>
      <c r="N1571" s="27" t="s">
        <v>15278</v>
      </c>
      <c r="O1571" s="27" t="s">
        <v>15228</v>
      </c>
      <c r="P1571" s="27">
        <v>41304</v>
      </c>
      <c r="Q1571" s="41" t="s">
        <v>497</v>
      </c>
      <c r="R1571" s="27" t="s">
        <v>15279</v>
      </c>
      <c r="S1571" s="27" t="s">
        <v>13497</v>
      </c>
      <c r="T1571" t="s">
        <v>4394</v>
      </c>
      <c r="U1571" t="s">
        <v>15642</v>
      </c>
      <c r="V1571" s="3" t="s">
        <v>497</v>
      </c>
    </row>
    <row r="1572" spans="1:22" ht="18" customHeight="1">
      <c r="A1572" s="27">
        <v>5293</v>
      </c>
      <c r="B1572" s="27">
        <v>5293</v>
      </c>
      <c r="C1572" s="3">
        <v>41254</v>
      </c>
      <c r="D1572" s="3">
        <v>41299</v>
      </c>
      <c r="E1572" s="27" t="s">
        <v>1440</v>
      </c>
      <c r="F1572" s="27" t="s">
        <v>14682</v>
      </c>
      <c r="G1572" s="27" t="s">
        <v>7009</v>
      </c>
      <c r="H1572" s="27" t="s">
        <v>497</v>
      </c>
      <c r="I1572" s="27" t="s">
        <v>497</v>
      </c>
      <c r="J1572" s="27" t="s">
        <v>7035</v>
      </c>
      <c r="K1572" s="27" t="s">
        <v>13498</v>
      </c>
      <c r="L1572" s="27" t="s">
        <v>7012</v>
      </c>
      <c r="M1572" s="27" t="s">
        <v>13496</v>
      </c>
      <c r="N1572" s="27" t="s">
        <v>497</v>
      </c>
      <c r="O1572" s="27" t="s">
        <v>497</v>
      </c>
      <c r="P1572" s="27" t="s">
        <v>497</v>
      </c>
      <c r="Q1572" s="41" t="s">
        <v>16042</v>
      </c>
      <c r="R1572" s="27" t="s">
        <v>497</v>
      </c>
      <c r="S1572" s="27" t="s">
        <v>13499</v>
      </c>
      <c r="T1572" t="s">
        <v>15449</v>
      </c>
      <c r="U1572" s="27" t="s">
        <v>497</v>
      </c>
      <c r="V1572" s="3" t="s">
        <v>497</v>
      </c>
    </row>
    <row r="1573" spans="1:22" ht="18" customHeight="1">
      <c r="A1573" s="27">
        <v>5295</v>
      </c>
      <c r="B1573" s="27">
        <v>5295</v>
      </c>
      <c r="C1573" s="3">
        <v>41254</v>
      </c>
      <c r="D1573" s="3">
        <v>41299</v>
      </c>
      <c r="E1573" s="27" t="s">
        <v>1431</v>
      </c>
      <c r="F1573" s="27" t="s">
        <v>14682</v>
      </c>
      <c r="G1573" s="27" t="s">
        <v>7009</v>
      </c>
      <c r="H1573" s="27" t="s">
        <v>15404</v>
      </c>
      <c r="I1573" s="27">
        <v>41306</v>
      </c>
      <c r="J1573" s="27" t="s">
        <v>7024</v>
      </c>
      <c r="K1573" s="27" t="s">
        <v>13500</v>
      </c>
      <c r="L1573" s="27" t="s">
        <v>7012</v>
      </c>
      <c r="M1573" s="27" t="s">
        <v>13496</v>
      </c>
      <c r="N1573" s="27" t="s">
        <v>15405</v>
      </c>
      <c r="O1573" s="27" t="s">
        <v>15191</v>
      </c>
      <c r="P1573" s="27">
        <v>41309</v>
      </c>
      <c r="Q1573" s="41" t="s">
        <v>497</v>
      </c>
      <c r="R1573" s="27" t="s">
        <v>15406</v>
      </c>
      <c r="S1573" s="27" t="s">
        <v>13501</v>
      </c>
      <c r="T1573" t="s">
        <v>4394</v>
      </c>
      <c r="U1573" t="s">
        <v>15642</v>
      </c>
      <c r="V1573" s="3" t="s">
        <v>497</v>
      </c>
    </row>
    <row r="1574" spans="1:22" ht="18" customHeight="1">
      <c r="A1574" s="27">
        <v>5292</v>
      </c>
      <c r="B1574" s="27">
        <v>5292</v>
      </c>
      <c r="C1574" s="3">
        <v>41254</v>
      </c>
      <c r="D1574" s="3">
        <v>41299</v>
      </c>
      <c r="E1574" s="27" t="s">
        <v>1431</v>
      </c>
      <c r="F1574" s="27" t="s">
        <v>14682</v>
      </c>
      <c r="G1574" s="27" t="s">
        <v>7009</v>
      </c>
      <c r="H1574" s="27" t="s">
        <v>15407</v>
      </c>
      <c r="I1574" s="27">
        <v>41305</v>
      </c>
      <c r="J1574" s="27" t="s">
        <v>7035</v>
      </c>
      <c r="K1574" s="27" t="s">
        <v>13502</v>
      </c>
      <c r="L1574" s="27" t="s">
        <v>7012</v>
      </c>
      <c r="M1574" s="27" t="s">
        <v>7013</v>
      </c>
      <c r="N1574" s="27" t="s">
        <v>15408</v>
      </c>
      <c r="O1574" s="27" t="s">
        <v>15191</v>
      </c>
      <c r="P1574" s="27">
        <v>41305</v>
      </c>
      <c r="Q1574" s="41" t="s">
        <v>497</v>
      </c>
      <c r="R1574" s="27" t="s">
        <v>15409</v>
      </c>
      <c r="S1574" s="27" t="s">
        <v>13503</v>
      </c>
      <c r="T1574" t="s">
        <v>4394</v>
      </c>
      <c r="U1574" t="s">
        <v>15523</v>
      </c>
      <c r="V1574" s="3" t="s">
        <v>497</v>
      </c>
    </row>
    <row r="1575" spans="1:22" ht="18" customHeight="1">
      <c r="A1575" s="27">
        <v>5280</v>
      </c>
      <c r="B1575" s="27">
        <v>5280</v>
      </c>
      <c r="C1575" s="3">
        <v>41254</v>
      </c>
      <c r="D1575" s="3">
        <v>41299</v>
      </c>
      <c r="E1575" s="27" t="s">
        <v>1495</v>
      </c>
      <c r="F1575" s="27" t="s">
        <v>1432</v>
      </c>
      <c r="G1575" s="27" t="s">
        <v>1827</v>
      </c>
      <c r="H1575" s="27" t="s">
        <v>497</v>
      </c>
      <c r="I1575" s="27">
        <v>41313</v>
      </c>
      <c r="J1575" s="27" t="s">
        <v>13504</v>
      </c>
      <c r="K1575" s="27" t="s">
        <v>13505</v>
      </c>
      <c r="L1575" s="27" t="s">
        <v>4728</v>
      </c>
      <c r="M1575" s="27" t="s">
        <v>13506</v>
      </c>
      <c r="N1575" s="27" t="s">
        <v>497</v>
      </c>
      <c r="O1575" s="27" t="s">
        <v>497</v>
      </c>
      <c r="P1575" s="27" t="s">
        <v>497</v>
      </c>
      <c r="Q1575" s="41" t="s">
        <v>497</v>
      </c>
      <c r="R1575" s="27" t="s">
        <v>497</v>
      </c>
      <c r="S1575" s="27" t="s">
        <v>13507</v>
      </c>
      <c r="T1575" t="s">
        <v>15449</v>
      </c>
      <c r="U1575" s="27" t="s">
        <v>497</v>
      </c>
      <c r="V1575" s="3" t="s">
        <v>497</v>
      </c>
    </row>
    <row r="1576" spans="1:22" ht="18" customHeight="1">
      <c r="A1576" s="27">
        <v>5279</v>
      </c>
      <c r="B1576" s="27">
        <v>5279</v>
      </c>
      <c r="C1576" s="3">
        <v>41254</v>
      </c>
      <c r="D1576" s="3">
        <v>41299</v>
      </c>
      <c r="E1576" s="27" t="s">
        <v>1495</v>
      </c>
      <c r="F1576" s="27" t="s">
        <v>1432</v>
      </c>
      <c r="G1576" s="27" t="s">
        <v>1827</v>
      </c>
      <c r="H1576" s="27" t="s">
        <v>497</v>
      </c>
      <c r="I1576" s="27">
        <v>41313</v>
      </c>
      <c r="J1576" s="27" t="s">
        <v>13508</v>
      </c>
      <c r="K1576" s="27" t="s">
        <v>13509</v>
      </c>
      <c r="L1576" s="27" t="s">
        <v>13510</v>
      </c>
      <c r="M1576" s="27" t="s">
        <v>13511</v>
      </c>
      <c r="N1576" s="27" t="s">
        <v>497</v>
      </c>
      <c r="O1576" s="27" t="s">
        <v>497</v>
      </c>
      <c r="P1576" s="27" t="s">
        <v>497</v>
      </c>
      <c r="Q1576" s="41" t="s">
        <v>497</v>
      </c>
      <c r="R1576" s="27" t="s">
        <v>497</v>
      </c>
      <c r="S1576" s="27" t="s">
        <v>13512</v>
      </c>
      <c r="T1576" t="s">
        <v>15449</v>
      </c>
      <c r="U1576" s="27" t="s">
        <v>497</v>
      </c>
      <c r="V1576" s="3" t="s">
        <v>497</v>
      </c>
    </row>
    <row r="1577" spans="1:22" ht="18" customHeight="1">
      <c r="A1577" s="27">
        <v>5281</v>
      </c>
      <c r="B1577" s="27">
        <v>5281</v>
      </c>
      <c r="C1577" s="3">
        <v>41254</v>
      </c>
      <c r="D1577" s="3">
        <v>41299</v>
      </c>
      <c r="E1577" s="27" t="s">
        <v>1495</v>
      </c>
      <c r="F1577" s="27" t="s">
        <v>1432</v>
      </c>
      <c r="G1577" s="27" t="s">
        <v>1827</v>
      </c>
      <c r="H1577" s="27" t="s">
        <v>497</v>
      </c>
      <c r="I1577" s="27">
        <v>41313</v>
      </c>
      <c r="J1577" s="27" t="s">
        <v>13513</v>
      </c>
      <c r="K1577" s="27" t="s">
        <v>13514</v>
      </c>
      <c r="L1577" s="27" t="s">
        <v>4728</v>
      </c>
      <c r="M1577" s="27" t="s">
        <v>13515</v>
      </c>
      <c r="N1577" s="27" t="s">
        <v>497</v>
      </c>
      <c r="O1577" s="27" t="s">
        <v>497</v>
      </c>
      <c r="P1577" s="27" t="s">
        <v>497</v>
      </c>
      <c r="Q1577" s="41" t="s">
        <v>497</v>
      </c>
      <c r="R1577" s="27" t="s">
        <v>497</v>
      </c>
      <c r="S1577" s="27" t="s">
        <v>13516</v>
      </c>
      <c r="T1577" t="s">
        <v>15449</v>
      </c>
      <c r="U1577" s="27" t="s">
        <v>497</v>
      </c>
      <c r="V1577" s="3" t="s">
        <v>497</v>
      </c>
    </row>
    <row r="1578" spans="1:22" ht="18" customHeight="1">
      <c r="A1578" s="27">
        <v>5282</v>
      </c>
      <c r="B1578" s="27">
        <v>5282</v>
      </c>
      <c r="C1578" s="3">
        <v>41254</v>
      </c>
      <c r="D1578" s="3">
        <v>41299</v>
      </c>
      <c r="E1578" s="27" t="s">
        <v>1495</v>
      </c>
      <c r="F1578" s="27" t="s">
        <v>1432</v>
      </c>
      <c r="G1578" s="27" t="s">
        <v>1827</v>
      </c>
      <c r="H1578" s="27" t="s">
        <v>497</v>
      </c>
      <c r="I1578" s="27">
        <v>41313</v>
      </c>
      <c r="J1578" s="27" t="s">
        <v>13517</v>
      </c>
      <c r="K1578" s="27" t="s">
        <v>13518</v>
      </c>
      <c r="L1578" s="27" t="s">
        <v>4728</v>
      </c>
      <c r="M1578" s="27" t="s">
        <v>13519</v>
      </c>
      <c r="N1578" s="27" t="s">
        <v>497</v>
      </c>
      <c r="O1578" s="27" t="s">
        <v>497</v>
      </c>
      <c r="P1578" s="27" t="s">
        <v>497</v>
      </c>
      <c r="Q1578" s="41" t="s">
        <v>497</v>
      </c>
      <c r="R1578" s="27" t="s">
        <v>497</v>
      </c>
      <c r="S1578" s="27" t="s">
        <v>13520</v>
      </c>
      <c r="T1578" t="s">
        <v>15449</v>
      </c>
      <c r="U1578" s="27" t="s">
        <v>497</v>
      </c>
      <c r="V1578" s="3" t="s">
        <v>497</v>
      </c>
    </row>
    <row r="1579" spans="1:22" ht="18" customHeight="1">
      <c r="A1579" s="27">
        <v>5278</v>
      </c>
      <c r="B1579" s="27">
        <v>5278</v>
      </c>
      <c r="C1579" s="3">
        <v>41254</v>
      </c>
      <c r="D1579" s="3">
        <v>41299</v>
      </c>
      <c r="E1579" s="27" t="s">
        <v>1495</v>
      </c>
      <c r="F1579" s="27" t="s">
        <v>1432</v>
      </c>
      <c r="G1579" s="27" t="s">
        <v>1827</v>
      </c>
      <c r="H1579" s="27" t="s">
        <v>497</v>
      </c>
      <c r="I1579" s="27">
        <v>41313</v>
      </c>
      <c r="J1579" s="27" t="s">
        <v>13521</v>
      </c>
      <c r="K1579" s="27" t="s">
        <v>13522</v>
      </c>
      <c r="L1579" s="27" t="s">
        <v>13510</v>
      </c>
      <c r="M1579" s="27" t="s">
        <v>13523</v>
      </c>
      <c r="N1579" s="27" t="s">
        <v>497</v>
      </c>
      <c r="O1579" s="27" t="s">
        <v>497</v>
      </c>
      <c r="P1579" s="27" t="s">
        <v>497</v>
      </c>
      <c r="Q1579" s="41" t="s">
        <v>497</v>
      </c>
      <c r="R1579" s="27" t="s">
        <v>497</v>
      </c>
      <c r="S1579" s="27" t="s">
        <v>13524</v>
      </c>
      <c r="T1579" t="s">
        <v>15449</v>
      </c>
      <c r="U1579" s="27" t="s">
        <v>497</v>
      </c>
      <c r="V1579" s="3" t="s">
        <v>497</v>
      </c>
    </row>
    <row r="1580" spans="1:22" ht="18" customHeight="1">
      <c r="A1580" s="27">
        <v>5277</v>
      </c>
      <c r="B1580" s="27">
        <v>5277</v>
      </c>
      <c r="C1580" s="3">
        <v>41254</v>
      </c>
      <c r="D1580" s="3">
        <v>41299</v>
      </c>
      <c r="E1580" s="27" t="s">
        <v>1495</v>
      </c>
      <c r="F1580" s="27" t="s">
        <v>1432</v>
      </c>
      <c r="G1580" s="27" t="s">
        <v>1827</v>
      </c>
      <c r="H1580" s="27" t="s">
        <v>497</v>
      </c>
      <c r="I1580" s="27">
        <v>41313</v>
      </c>
      <c r="J1580" s="27" t="s">
        <v>13525</v>
      </c>
      <c r="K1580" s="27" t="s">
        <v>13526</v>
      </c>
      <c r="L1580" s="27" t="s">
        <v>4728</v>
      </c>
      <c r="M1580" s="27" t="s">
        <v>13527</v>
      </c>
      <c r="N1580" s="27" t="s">
        <v>497</v>
      </c>
      <c r="O1580" s="27" t="s">
        <v>497</v>
      </c>
      <c r="P1580" s="27" t="s">
        <v>497</v>
      </c>
      <c r="Q1580" s="41" t="s">
        <v>497</v>
      </c>
      <c r="R1580" s="27" t="s">
        <v>497</v>
      </c>
      <c r="S1580" s="27" t="s">
        <v>13528</v>
      </c>
      <c r="T1580" t="s">
        <v>15449</v>
      </c>
      <c r="U1580" s="27" t="s">
        <v>497</v>
      </c>
      <c r="V1580" s="3" t="s">
        <v>497</v>
      </c>
    </row>
    <row r="1581" spans="1:22" ht="18" customHeight="1">
      <c r="A1581" s="27">
        <v>5284</v>
      </c>
      <c r="B1581" s="27">
        <v>5284</v>
      </c>
      <c r="C1581" s="3">
        <v>41254</v>
      </c>
      <c r="D1581" s="3">
        <v>41299</v>
      </c>
      <c r="E1581" s="27" t="s">
        <v>1431</v>
      </c>
      <c r="F1581" s="27" t="s">
        <v>14682</v>
      </c>
      <c r="G1581" s="27" t="s">
        <v>9590</v>
      </c>
      <c r="H1581" s="27" t="s">
        <v>14771</v>
      </c>
      <c r="I1581" s="27">
        <v>41295</v>
      </c>
      <c r="J1581" s="27" t="s">
        <v>13529</v>
      </c>
      <c r="K1581" s="27" t="s">
        <v>13530</v>
      </c>
      <c r="L1581" s="27" t="s">
        <v>13531</v>
      </c>
      <c r="M1581" s="27" t="s">
        <v>13532</v>
      </c>
      <c r="N1581" s="27" t="s">
        <v>14772</v>
      </c>
      <c r="O1581" s="27" t="s">
        <v>14658</v>
      </c>
      <c r="P1581" s="27">
        <v>41296</v>
      </c>
      <c r="Q1581" s="41" t="s">
        <v>497</v>
      </c>
      <c r="R1581" s="27" t="s">
        <v>14773</v>
      </c>
      <c r="S1581" s="27" t="s">
        <v>13533</v>
      </c>
      <c r="T1581" t="s">
        <v>4394</v>
      </c>
      <c r="U1581" t="s">
        <v>15773</v>
      </c>
      <c r="V1581" s="3" t="s">
        <v>497</v>
      </c>
    </row>
    <row r="1582" spans="1:22" ht="18" customHeight="1">
      <c r="A1582" s="27">
        <v>5285</v>
      </c>
      <c r="B1582" s="27">
        <v>5285</v>
      </c>
      <c r="C1582" s="3">
        <v>41254</v>
      </c>
      <c r="D1582" s="3">
        <v>41299</v>
      </c>
      <c r="E1582" s="27" t="s">
        <v>1431</v>
      </c>
      <c r="F1582" s="27" t="s">
        <v>14682</v>
      </c>
      <c r="G1582" s="27" t="s">
        <v>9590</v>
      </c>
      <c r="H1582" s="27" t="s">
        <v>14774</v>
      </c>
      <c r="I1582" s="27">
        <v>41296</v>
      </c>
      <c r="J1582" s="27" t="s">
        <v>13534</v>
      </c>
      <c r="K1582" s="27" t="s">
        <v>13535</v>
      </c>
      <c r="L1582" s="27" t="s">
        <v>13531</v>
      </c>
      <c r="M1582" s="27" t="s">
        <v>13536</v>
      </c>
      <c r="N1582" s="27" t="s">
        <v>14775</v>
      </c>
      <c r="O1582" s="27" t="s">
        <v>14658</v>
      </c>
      <c r="P1582" s="27">
        <v>41297</v>
      </c>
      <c r="Q1582" s="41" t="s">
        <v>497</v>
      </c>
      <c r="R1582" s="27" t="s">
        <v>14776</v>
      </c>
      <c r="S1582" s="27" t="s">
        <v>13537</v>
      </c>
      <c r="T1582" t="s">
        <v>4394</v>
      </c>
      <c r="U1582" t="s">
        <v>15460</v>
      </c>
      <c r="V1582" s="3" t="s">
        <v>497</v>
      </c>
    </row>
    <row r="1583" spans="1:22" ht="18" customHeight="1">
      <c r="A1583" s="27">
        <v>5283</v>
      </c>
      <c r="B1583" s="27">
        <v>5283</v>
      </c>
      <c r="C1583" s="3">
        <v>41254</v>
      </c>
      <c r="D1583" s="3">
        <v>41299</v>
      </c>
      <c r="E1583" s="27" t="s">
        <v>1431</v>
      </c>
      <c r="F1583" s="27" t="s">
        <v>14682</v>
      </c>
      <c r="G1583" s="27" t="s">
        <v>9590</v>
      </c>
      <c r="H1583" s="27" t="s">
        <v>15151</v>
      </c>
      <c r="I1583" s="27">
        <v>41297</v>
      </c>
      <c r="J1583" s="27" t="s">
        <v>13538</v>
      </c>
      <c r="K1583" s="27" t="s">
        <v>13539</v>
      </c>
      <c r="L1583" s="27" t="s">
        <v>13531</v>
      </c>
      <c r="M1583" s="27" t="s">
        <v>13540</v>
      </c>
      <c r="N1583" s="27" t="s">
        <v>15152</v>
      </c>
      <c r="O1583" s="27" t="s">
        <v>14658</v>
      </c>
      <c r="P1583" s="27">
        <v>41298</v>
      </c>
      <c r="Q1583" s="41" t="s">
        <v>497</v>
      </c>
      <c r="R1583" s="27" t="s">
        <v>15153</v>
      </c>
      <c r="S1583" s="27" t="s">
        <v>13541</v>
      </c>
      <c r="T1583" t="s">
        <v>4394</v>
      </c>
      <c r="U1583" t="s">
        <v>15725</v>
      </c>
      <c r="V1583" s="3" t="s">
        <v>497</v>
      </c>
    </row>
    <row r="1584" spans="1:22" ht="18" customHeight="1">
      <c r="A1584" s="27">
        <v>5276</v>
      </c>
      <c r="B1584" s="27">
        <v>5276</v>
      </c>
      <c r="C1584" s="3">
        <v>41254</v>
      </c>
      <c r="D1584" s="3">
        <v>41332</v>
      </c>
      <c r="E1584" s="27" t="s">
        <v>1495</v>
      </c>
      <c r="F1584" s="27" t="s">
        <v>1667</v>
      </c>
      <c r="G1584" s="27" t="s">
        <v>170</v>
      </c>
      <c r="H1584" s="27" t="s">
        <v>16124</v>
      </c>
      <c r="I1584" s="27">
        <v>41335</v>
      </c>
      <c r="J1584" s="27" t="s">
        <v>13542</v>
      </c>
      <c r="K1584" s="27" t="s">
        <v>13543</v>
      </c>
      <c r="L1584" s="27" t="s">
        <v>4603</v>
      </c>
      <c r="M1584" s="27" t="s">
        <v>13544</v>
      </c>
      <c r="N1584" s="27" t="s">
        <v>16125</v>
      </c>
      <c r="O1584" s="27" t="s">
        <v>15188</v>
      </c>
      <c r="P1584" s="27" t="s">
        <v>497</v>
      </c>
      <c r="Q1584" s="41" t="s">
        <v>16043</v>
      </c>
      <c r="R1584" s="27" t="s">
        <v>16126</v>
      </c>
      <c r="S1584" s="27" t="s">
        <v>13545</v>
      </c>
      <c r="T1584" t="s">
        <v>15449</v>
      </c>
      <c r="U1584" s="27" t="s">
        <v>15541</v>
      </c>
      <c r="V1584" s="3" t="s">
        <v>497</v>
      </c>
    </row>
    <row r="1585" spans="1:22" ht="18" customHeight="1">
      <c r="A1585" s="27">
        <v>5275</v>
      </c>
      <c r="B1585" s="27">
        <v>5275</v>
      </c>
      <c r="C1585" s="3">
        <v>41254</v>
      </c>
      <c r="D1585" s="3">
        <v>41332</v>
      </c>
      <c r="E1585" s="27" t="s">
        <v>1431</v>
      </c>
      <c r="F1585" s="27" t="s">
        <v>14682</v>
      </c>
      <c r="G1585" s="27" t="s">
        <v>170</v>
      </c>
      <c r="H1585" s="27" t="s">
        <v>16127</v>
      </c>
      <c r="I1585" s="27">
        <v>41334</v>
      </c>
      <c r="J1585" s="27" t="s">
        <v>13546</v>
      </c>
      <c r="K1585" s="27" t="s">
        <v>13547</v>
      </c>
      <c r="L1585" s="27" t="s">
        <v>4603</v>
      </c>
      <c r="M1585" s="27" t="s">
        <v>13548</v>
      </c>
      <c r="N1585" s="27" t="s">
        <v>16128</v>
      </c>
      <c r="O1585" s="27" t="s">
        <v>13271</v>
      </c>
      <c r="P1585" s="27">
        <v>41334</v>
      </c>
      <c r="Q1585" s="41" t="s">
        <v>15410</v>
      </c>
      <c r="R1585" s="27" t="s">
        <v>16129</v>
      </c>
      <c r="S1585" s="27" t="s">
        <v>13549</v>
      </c>
      <c r="T1585" t="s">
        <v>15449</v>
      </c>
      <c r="U1585" s="27" t="s">
        <v>15660</v>
      </c>
      <c r="V1585" s="3" t="s">
        <v>497</v>
      </c>
    </row>
    <row r="1586" spans="1:22" ht="18" customHeight="1">
      <c r="A1586" s="27">
        <v>5272</v>
      </c>
      <c r="B1586" s="27">
        <v>5272</v>
      </c>
      <c r="C1586" s="3">
        <v>41254</v>
      </c>
      <c r="D1586" s="3">
        <v>41332</v>
      </c>
      <c r="E1586" s="27" t="s">
        <v>1431</v>
      </c>
      <c r="F1586" s="27" t="s">
        <v>1667</v>
      </c>
      <c r="G1586" s="27" t="s">
        <v>170</v>
      </c>
      <c r="H1586" s="27" t="s">
        <v>16044</v>
      </c>
      <c r="I1586" s="27">
        <v>41333</v>
      </c>
      <c r="J1586" s="27" t="s">
        <v>13550</v>
      </c>
      <c r="K1586" s="27" t="s">
        <v>13551</v>
      </c>
      <c r="L1586" s="27" t="s">
        <v>4603</v>
      </c>
      <c r="M1586" s="27" t="s">
        <v>13552</v>
      </c>
      <c r="N1586" s="27" t="s">
        <v>16045</v>
      </c>
      <c r="O1586" s="27" t="s">
        <v>15978</v>
      </c>
      <c r="P1586" s="27">
        <v>41334</v>
      </c>
      <c r="Q1586" s="41" t="s">
        <v>16046</v>
      </c>
      <c r="R1586" s="27" t="s">
        <v>16047</v>
      </c>
      <c r="S1586" s="27" t="s">
        <v>13553</v>
      </c>
      <c r="T1586" t="s">
        <v>15449</v>
      </c>
      <c r="U1586" s="27" t="s">
        <v>15468</v>
      </c>
      <c r="V1586" s="3" t="s">
        <v>497</v>
      </c>
    </row>
    <row r="1587" spans="1:22" ht="18" customHeight="1">
      <c r="A1587" s="27">
        <v>5268</v>
      </c>
      <c r="B1587" s="27">
        <v>5268</v>
      </c>
      <c r="C1587" s="3">
        <v>41254</v>
      </c>
      <c r="D1587" s="3">
        <v>41332</v>
      </c>
      <c r="E1587" s="27" t="s">
        <v>1431</v>
      </c>
      <c r="F1587" s="27" t="s">
        <v>1667</v>
      </c>
      <c r="G1587" s="27" t="s">
        <v>170</v>
      </c>
      <c r="H1587" s="27" t="s">
        <v>16048</v>
      </c>
      <c r="I1587" s="27">
        <v>41333</v>
      </c>
      <c r="J1587" s="27" t="s">
        <v>13554</v>
      </c>
      <c r="K1587" s="27" t="s">
        <v>13555</v>
      </c>
      <c r="L1587" s="27" t="s">
        <v>4603</v>
      </c>
      <c r="M1587" s="27" t="s">
        <v>13556</v>
      </c>
      <c r="N1587" s="27" t="s">
        <v>16049</v>
      </c>
      <c r="O1587" s="27" t="s">
        <v>13271</v>
      </c>
      <c r="P1587" s="27">
        <v>41333</v>
      </c>
      <c r="Q1587" s="41" t="s">
        <v>16050</v>
      </c>
      <c r="R1587" s="27" t="s">
        <v>16051</v>
      </c>
      <c r="S1587" s="27" t="s">
        <v>13557</v>
      </c>
      <c r="T1587" t="s">
        <v>15449</v>
      </c>
      <c r="U1587" s="27" t="s">
        <v>16024</v>
      </c>
      <c r="V1587" s="3" t="s">
        <v>497</v>
      </c>
    </row>
    <row r="1588" spans="1:22" ht="18" customHeight="1">
      <c r="A1588" s="27">
        <v>5273</v>
      </c>
      <c r="B1588" s="27">
        <v>5273</v>
      </c>
      <c r="C1588" s="3">
        <v>41254</v>
      </c>
      <c r="D1588" s="3">
        <v>41299</v>
      </c>
      <c r="E1588" s="27" t="s">
        <v>1440</v>
      </c>
      <c r="F1588" s="27" t="s">
        <v>1667</v>
      </c>
      <c r="G1588" s="27" t="s">
        <v>170</v>
      </c>
      <c r="H1588" s="27" t="s">
        <v>497</v>
      </c>
      <c r="I1588" s="27" t="s">
        <v>497</v>
      </c>
      <c r="J1588" s="27" t="s">
        <v>13558</v>
      </c>
      <c r="K1588" s="27" t="s">
        <v>13559</v>
      </c>
      <c r="L1588" s="27" t="s">
        <v>4603</v>
      </c>
      <c r="M1588" s="27" t="s">
        <v>13560</v>
      </c>
      <c r="N1588" s="27" t="s">
        <v>497</v>
      </c>
      <c r="O1588" s="27" t="s">
        <v>497</v>
      </c>
      <c r="P1588" s="27" t="s">
        <v>497</v>
      </c>
      <c r="Q1588" s="41" t="s">
        <v>15411</v>
      </c>
      <c r="R1588" s="27" t="s">
        <v>497</v>
      </c>
      <c r="S1588" s="27" t="s">
        <v>13561</v>
      </c>
      <c r="T1588" t="s">
        <v>15449</v>
      </c>
      <c r="U1588" s="27" t="s">
        <v>497</v>
      </c>
      <c r="V1588" s="3" t="s">
        <v>497</v>
      </c>
    </row>
    <row r="1589" spans="1:22" ht="18" customHeight="1">
      <c r="A1589" s="27">
        <v>5269</v>
      </c>
      <c r="B1589" s="27">
        <v>5269</v>
      </c>
      <c r="C1589" s="3">
        <v>41254</v>
      </c>
      <c r="D1589" s="3">
        <v>41332</v>
      </c>
      <c r="E1589" s="27" t="s">
        <v>1431</v>
      </c>
      <c r="F1589" s="27" t="s">
        <v>14682</v>
      </c>
      <c r="G1589" s="27" t="s">
        <v>170</v>
      </c>
      <c r="H1589" s="27" t="s">
        <v>16052</v>
      </c>
      <c r="I1589" s="27">
        <v>41333</v>
      </c>
      <c r="J1589" s="27" t="s">
        <v>13562</v>
      </c>
      <c r="K1589" s="27" t="s">
        <v>13563</v>
      </c>
      <c r="L1589" s="27" t="s">
        <v>4603</v>
      </c>
      <c r="M1589" s="27" t="s">
        <v>13564</v>
      </c>
      <c r="N1589" s="27" t="s">
        <v>16053</v>
      </c>
      <c r="O1589" s="27" t="s">
        <v>15978</v>
      </c>
      <c r="P1589" s="27">
        <v>41334</v>
      </c>
      <c r="Q1589" s="41" t="s">
        <v>16054</v>
      </c>
      <c r="R1589" s="27" t="s">
        <v>16055</v>
      </c>
      <c r="S1589" s="27" t="s">
        <v>13565</v>
      </c>
      <c r="T1589" t="s">
        <v>15449</v>
      </c>
      <c r="U1589" s="27" t="s">
        <v>15468</v>
      </c>
      <c r="V1589" s="3" t="s">
        <v>497</v>
      </c>
    </row>
    <row r="1590" spans="1:22" ht="18" customHeight="1">
      <c r="A1590" s="27">
        <v>5271</v>
      </c>
      <c r="B1590" s="27">
        <v>5271</v>
      </c>
      <c r="C1590" s="3">
        <v>41254</v>
      </c>
      <c r="D1590" s="3">
        <v>41332</v>
      </c>
      <c r="E1590" s="27" t="s">
        <v>1431</v>
      </c>
      <c r="F1590" s="27" t="s">
        <v>14682</v>
      </c>
      <c r="G1590" s="27" t="s">
        <v>170</v>
      </c>
      <c r="H1590" s="27" t="s">
        <v>16056</v>
      </c>
      <c r="I1590" s="27">
        <v>41332</v>
      </c>
      <c r="J1590" s="27" t="s">
        <v>13566</v>
      </c>
      <c r="K1590" s="27" t="s">
        <v>13567</v>
      </c>
      <c r="L1590" s="27" t="s">
        <v>4603</v>
      </c>
      <c r="M1590" s="27" t="s">
        <v>13568</v>
      </c>
      <c r="N1590" s="27" t="s">
        <v>16057</v>
      </c>
      <c r="O1590" s="27" t="s">
        <v>15978</v>
      </c>
      <c r="P1590" s="27">
        <v>41333</v>
      </c>
      <c r="Q1590" s="41" t="s">
        <v>16058</v>
      </c>
      <c r="R1590" s="27" t="s">
        <v>16059</v>
      </c>
      <c r="S1590" s="27" t="s">
        <v>13569</v>
      </c>
      <c r="T1590" t="s">
        <v>15449</v>
      </c>
      <c r="U1590" s="27" t="s">
        <v>15468</v>
      </c>
      <c r="V1590" s="3" t="s">
        <v>497</v>
      </c>
    </row>
    <row r="1591" spans="1:22" ht="18" customHeight="1">
      <c r="A1591" s="27">
        <v>5267</v>
      </c>
      <c r="B1591" s="27">
        <v>5267</v>
      </c>
      <c r="C1591" s="3">
        <v>41254</v>
      </c>
      <c r="D1591" s="3">
        <v>41332</v>
      </c>
      <c r="E1591" s="27" t="s">
        <v>1495</v>
      </c>
      <c r="F1591" s="27" t="s">
        <v>14682</v>
      </c>
      <c r="G1591" s="27" t="s">
        <v>170</v>
      </c>
      <c r="H1591" s="27" t="s">
        <v>16130</v>
      </c>
      <c r="I1591" s="27">
        <v>41334</v>
      </c>
      <c r="J1591" s="27" t="s">
        <v>13570</v>
      </c>
      <c r="K1591" s="27" t="s">
        <v>13571</v>
      </c>
      <c r="L1591" s="27" t="s">
        <v>4603</v>
      </c>
      <c r="M1591" s="27" t="s">
        <v>13572</v>
      </c>
      <c r="N1591" s="27" t="s">
        <v>16131</v>
      </c>
      <c r="O1591" s="27" t="s">
        <v>16102</v>
      </c>
      <c r="P1591" s="27" t="s">
        <v>497</v>
      </c>
      <c r="Q1591" s="41" t="s">
        <v>16060</v>
      </c>
      <c r="R1591" s="27" t="s">
        <v>16132</v>
      </c>
      <c r="S1591" s="27" t="s">
        <v>13573</v>
      </c>
      <c r="T1591" t="s">
        <v>15449</v>
      </c>
      <c r="U1591" s="27" t="s">
        <v>15541</v>
      </c>
      <c r="V1591" s="3" t="s">
        <v>497</v>
      </c>
    </row>
    <row r="1592" spans="1:22" ht="18" customHeight="1">
      <c r="A1592" s="27">
        <v>5270</v>
      </c>
      <c r="B1592" s="27">
        <v>5270</v>
      </c>
      <c r="C1592" s="3">
        <v>41254</v>
      </c>
      <c r="D1592" s="3">
        <v>41332</v>
      </c>
      <c r="E1592" s="27" t="s">
        <v>1495</v>
      </c>
      <c r="F1592" s="27" t="s">
        <v>14682</v>
      </c>
      <c r="G1592" s="27" t="s">
        <v>170</v>
      </c>
      <c r="H1592" s="27" t="s">
        <v>16133</v>
      </c>
      <c r="I1592" s="27">
        <v>41335</v>
      </c>
      <c r="J1592" s="27" t="s">
        <v>13574</v>
      </c>
      <c r="K1592" s="27" t="s">
        <v>13575</v>
      </c>
      <c r="L1592" s="27" t="s">
        <v>4603</v>
      </c>
      <c r="M1592" s="27" t="s">
        <v>13576</v>
      </c>
      <c r="N1592" s="27" t="s">
        <v>16134</v>
      </c>
      <c r="O1592" s="27" t="s">
        <v>15188</v>
      </c>
      <c r="P1592" s="27" t="s">
        <v>497</v>
      </c>
      <c r="Q1592" s="41" t="s">
        <v>16061</v>
      </c>
      <c r="R1592" s="27" t="s">
        <v>16135</v>
      </c>
      <c r="S1592" s="27" t="s">
        <v>13577</v>
      </c>
      <c r="T1592" t="s">
        <v>15449</v>
      </c>
      <c r="U1592" s="27" t="s">
        <v>15541</v>
      </c>
      <c r="V1592" s="3" t="s">
        <v>497</v>
      </c>
    </row>
    <row r="1593" spans="1:22" ht="18" customHeight="1">
      <c r="A1593" s="27">
        <v>5266</v>
      </c>
      <c r="B1593" s="27">
        <v>5266</v>
      </c>
      <c r="C1593" s="3">
        <v>41254</v>
      </c>
      <c r="D1593" s="3">
        <v>41332</v>
      </c>
      <c r="E1593" s="27" t="s">
        <v>1495</v>
      </c>
      <c r="F1593" s="27" t="s">
        <v>14682</v>
      </c>
      <c r="G1593" s="27" t="s">
        <v>170</v>
      </c>
      <c r="H1593" s="27" t="s">
        <v>16136</v>
      </c>
      <c r="I1593" s="27">
        <v>41334</v>
      </c>
      <c r="J1593" s="27" t="s">
        <v>13578</v>
      </c>
      <c r="K1593" s="27" t="s">
        <v>13579</v>
      </c>
      <c r="L1593" s="27" t="s">
        <v>4603</v>
      </c>
      <c r="M1593" s="27" t="s">
        <v>13580</v>
      </c>
      <c r="N1593" s="27" t="s">
        <v>16137</v>
      </c>
      <c r="O1593" s="27" t="s">
        <v>15978</v>
      </c>
      <c r="P1593" s="27" t="s">
        <v>497</v>
      </c>
      <c r="Q1593" s="41" t="s">
        <v>16062</v>
      </c>
      <c r="R1593" s="27" t="s">
        <v>16138</v>
      </c>
      <c r="S1593" s="27" t="s">
        <v>13581</v>
      </c>
      <c r="T1593" t="s">
        <v>15449</v>
      </c>
      <c r="U1593" s="27" t="s">
        <v>15468</v>
      </c>
      <c r="V1593" s="3" t="s">
        <v>497</v>
      </c>
    </row>
    <row r="1594" spans="1:22" ht="18" customHeight="1">
      <c r="A1594" s="27">
        <v>5262</v>
      </c>
      <c r="B1594" s="27">
        <v>5262</v>
      </c>
      <c r="C1594" s="3">
        <v>41254</v>
      </c>
      <c r="D1594" s="3">
        <v>41299</v>
      </c>
      <c r="E1594" s="27" t="s">
        <v>1495</v>
      </c>
      <c r="F1594" s="27" t="s">
        <v>1432</v>
      </c>
      <c r="G1594" s="27" t="s">
        <v>13582</v>
      </c>
      <c r="H1594" s="27" t="s">
        <v>497</v>
      </c>
      <c r="I1594" s="27">
        <v>41330</v>
      </c>
      <c r="J1594" s="27" t="s">
        <v>13583</v>
      </c>
      <c r="K1594" s="27" t="s">
        <v>13584</v>
      </c>
      <c r="L1594" s="27" t="s">
        <v>13585</v>
      </c>
      <c r="M1594" s="27" t="s">
        <v>13586</v>
      </c>
      <c r="N1594" s="27" t="s">
        <v>497</v>
      </c>
      <c r="O1594" s="27" t="s">
        <v>497</v>
      </c>
      <c r="P1594" s="27" t="s">
        <v>497</v>
      </c>
      <c r="Q1594" s="41" t="s">
        <v>497</v>
      </c>
      <c r="R1594" s="27" t="s">
        <v>497</v>
      </c>
      <c r="S1594" s="27" t="s">
        <v>13587</v>
      </c>
      <c r="T1594" t="s">
        <v>15449</v>
      </c>
      <c r="U1594" s="27" t="s">
        <v>497</v>
      </c>
      <c r="V1594" s="3" t="s">
        <v>497</v>
      </c>
    </row>
    <row r="1595" spans="1:22" ht="18" customHeight="1">
      <c r="A1595" s="27">
        <v>5263</v>
      </c>
      <c r="B1595" s="27">
        <v>5263</v>
      </c>
      <c r="C1595" s="3">
        <v>41254</v>
      </c>
      <c r="D1595" s="3">
        <v>41299</v>
      </c>
      <c r="E1595" s="27" t="s">
        <v>1495</v>
      </c>
      <c r="F1595" s="27" t="s">
        <v>1432</v>
      </c>
      <c r="G1595" s="27" t="s">
        <v>13582</v>
      </c>
      <c r="H1595" s="27" t="s">
        <v>497</v>
      </c>
      <c r="I1595" s="27">
        <v>41330</v>
      </c>
      <c r="J1595" s="27" t="s">
        <v>13588</v>
      </c>
      <c r="K1595" s="27" t="s">
        <v>13589</v>
      </c>
      <c r="L1595" s="27" t="s">
        <v>13585</v>
      </c>
      <c r="M1595" s="27" t="s">
        <v>13590</v>
      </c>
      <c r="N1595" s="27" t="s">
        <v>497</v>
      </c>
      <c r="O1595" s="27" t="s">
        <v>497</v>
      </c>
      <c r="P1595" s="27" t="s">
        <v>497</v>
      </c>
      <c r="Q1595" s="41" t="s">
        <v>497</v>
      </c>
      <c r="R1595" s="27" t="s">
        <v>497</v>
      </c>
      <c r="S1595" s="27" t="s">
        <v>13591</v>
      </c>
      <c r="T1595" t="s">
        <v>15449</v>
      </c>
      <c r="U1595" s="27" t="s">
        <v>497</v>
      </c>
      <c r="V1595" s="3" t="s">
        <v>497</v>
      </c>
    </row>
    <row r="1596" spans="1:22" ht="18" customHeight="1">
      <c r="A1596" s="27">
        <v>5264</v>
      </c>
      <c r="B1596" s="27">
        <v>5264</v>
      </c>
      <c r="C1596" s="3">
        <v>41254</v>
      </c>
      <c r="D1596" s="3">
        <v>41299</v>
      </c>
      <c r="E1596" s="27" t="s">
        <v>1581</v>
      </c>
      <c r="F1596" s="27" t="s">
        <v>1432</v>
      </c>
      <c r="G1596" s="27" t="s">
        <v>13582</v>
      </c>
      <c r="H1596" s="27" t="s">
        <v>497</v>
      </c>
      <c r="I1596" s="27" t="s">
        <v>497</v>
      </c>
      <c r="J1596" s="27" t="s">
        <v>13588</v>
      </c>
      <c r="K1596" s="27" t="s">
        <v>13592</v>
      </c>
      <c r="L1596" s="27" t="s">
        <v>13585</v>
      </c>
      <c r="M1596" s="27" t="s">
        <v>13586</v>
      </c>
      <c r="N1596" s="27" t="s">
        <v>497</v>
      </c>
      <c r="O1596" s="27" t="s">
        <v>497</v>
      </c>
      <c r="P1596" s="27" t="s">
        <v>497</v>
      </c>
      <c r="Q1596" s="41" t="s">
        <v>497</v>
      </c>
      <c r="R1596" s="27" t="s">
        <v>497</v>
      </c>
      <c r="S1596" s="27" t="s">
        <v>13593</v>
      </c>
      <c r="T1596" t="s">
        <v>15449</v>
      </c>
      <c r="U1596" s="27" t="s">
        <v>497</v>
      </c>
      <c r="V1596" s="3" t="s">
        <v>497</v>
      </c>
    </row>
    <row r="1597" spans="1:22" ht="18" customHeight="1">
      <c r="A1597" s="27">
        <v>5265</v>
      </c>
      <c r="B1597" s="27">
        <v>5265</v>
      </c>
      <c r="C1597" s="3">
        <v>41254</v>
      </c>
      <c r="D1597" s="3">
        <v>41299</v>
      </c>
      <c r="E1597" s="27" t="s">
        <v>1495</v>
      </c>
      <c r="F1597" s="27" t="s">
        <v>1432</v>
      </c>
      <c r="G1597" s="27" t="s">
        <v>13582</v>
      </c>
      <c r="H1597" s="27" t="s">
        <v>497</v>
      </c>
      <c r="I1597" s="27">
        <v>41330</v>
      </c>
      <c r="J1597" s="27" t="s">
        <v>13583</v>
      </c>
      <c r="K1597" s="27" t="s">
        <v>13594</v>
      </c>
      <c r="L1597" s="27" t="s">
        <v>13585</v>
      </c>
      <c r="M1597" s="27" t="s">
        <v>13595</v>
      </c>
      <c r="N1597" s="27" t="s">
        <v>497</v>
      </c>
      <c r="O1597" s="27" t="s">
        <v>497</v>
      </c>
      <c r="P1597" s="27" t="s">
        <v>497</v>
      </c>
      <c r="Q1597" s="41" t="s">
        <v>497</v>
      </c>
      <c r="R1597" s="27" t="s">
        <v>497</v>
      </c>
      <c r="S1597" s="27" t="s">
        <v>13596</v>
      </c>
      <c r="T1597" t="s">
        <v>15449</v>
      </c>
      <c r="U1597" s="27" t="s">
        <v>497</v>
      </c>
      <c r="V1597" s="3" t="s">
        <v>497</v>
      </c>
    </row>
    <row r="1598" spans="1:22" ht="18" customHeight="1">
      <c r="A1598" s="27">
        <v>5259</v>
      </c>
      <c r="B1598" s="27">
        <v>5259</v>
      </c>
      <c r="C1598" s="3">
        <v>41254</v>
      </c>
      <c r="D1598" s="3">
        <v>41331</v>
      </c>
      <c r="E1598" s="27" t="s">
        <v>1581</v>
      </c>
      <c r="F1598" s="27" t="s">
        <v>14682</v>
      </c>
      <c r="G1598" s="27" t="s">
        <v>3664</v>
      </c>
      <c r="H1598" s="27" t="s">
        <v>497</v>
      </c>
      <c r="I1598" s="27" t="s">
        <v>497</v>
      </c>
      <c r="J1598" s="27" t="s">
        <v>13597</v>
      </c>
      <c r="K1598" s="27" t="s">
        <v>13598</v>
      </c>
      <c r="L1598" s="27" t="s">
        <v>5370</v>
      </c>
      <c r="M1598" s="27" t="s">
        <v>13599</v>
      </c>
      <c r="N1598" s="27" t="s">
        <v>497</v>
      </c>
      <c r="O1598" s="27" t="s">
        <v>497</v>
      </c>
      <c r="P1598" s="27" t="s">
        <v>497</v>
      </c>
      <c r="Q1598" s="41" t="s">
        <v>16063</v>
      </c>
      <c r="R1598" s="27" t="s">
        <v>497</v>
      </c>
      <c r="S1598" s="27" t="s">
        <v>13600</v>
      </c>
      <c r="T1598" t="s">
        <v>15449</v>
      </c>
      <c r="U1598" s="27" t="s">
        <v>497</v>
      </c>
      <c r="V1598" s="3" t="s">
        <v>497</v>
      </c>
    </row>
    <row r="1599" spans="1:22" ht="18" customHeight="1">
      <c r="A1599" s="27">
        <v>5258</v>
      </c>
      <c r="B1599" s="27">
        <v>5258</v>
      </c>
      <c r="C1599" s="3">
        <v>41254</v>
      </c>
      <c r="D1599" s="3">
        <v>41332</v>
      </c>
      <c r="E1599" s="27" t="s">
        <v>1581</v>
      </c>
      <c r="F1599" s="27" t="s">
        <v>14682</v>
      </c>
      <c r="G1599" s="27" t="s">
        <v>3664</v>
      </c>
      <c r="H1599" s="27" t="s">
        <v>497</v>
      </c>
      <c r="I1599" s="27" t="s">
        <v>497</v>
      </c>
      <c r="J1599" s="27" t="s">
        <v>13601</v>
      </c>
      <c r="K1599" s="27" t="s">
        <v>13602</v>
      </c>
      <c r="L1599" s="27" t="s">
        <v>5370</v>
      </c>
      <c r="M1599" s="27" t="s">
        <v>13599</v>
      </c>
      <c r="N1599" s="27" t="s">
        <v>497</v>
      </c>
      <c r="O1599" s="27" t="s">
        <v>497</v>
      </c>
      <c r="P1599" s="27" t="s">
        <v>497</v>
      </c>
      <c r="Q1599" s="41" t="s">
        <v>16064</v>
      </c>
      <c r="R1599" s="27" t="s">
        <v>497</v>
      </c>
      <c r="S1599" s="27" t="s">
        <v>13603</v>
      </c>
      <c r="T1599" t="s">
        <v>15449</v>
      </c>
      <c r="U1599" s="27" t="s">
        <v>497</v>
      </c>
      <c r="V1599" s="3" t="s">
        <v>497</v>
      </c>
    </row>
    <row r="1600" spans="1:22" ht="18" customHeight="1">
      <c r="A1600" s="27">
        <v>5261</v>
      </c>
      <c r="B1600" s="27">
        <v>5261</v>
      </c>
      <c r="C1600" s="3">
        <v>41254</v>
      </c>
      <c r="D1600" s="3">
        <v>41299</v>
      </c>
      <c r="E1600" s="27" t="s">
        <v>1495</v>
      </c>
      <c r="F1600" s="27" t="s">
        <v>1432</v>
      </c>
      <c r="G1600" s="27" t="s">
        <v>5139</v>
      </c>
      <c r="H1600" s="27" t="s">
        <v>16139</v>
      </c>
      <c r="I1600" s="27">
        <v>41334</v>
      </c>
      <c r="J1600" s="27" t="s">
        <v>13604</v>
      </c>
      <c r="K1600" s="27" t="s">
        <v>13605</v>
      </c>
      <c r="L1600" s="27" t="s">
        <v>4838</v>
      </c>
      <c r="M1600" s="27" t="s">
        <v>13606</v>
      </c>
      <c r="N1600" s="27" t="s">
        <v>497</v>
      </c>
      <c r="O1600" s="27" t="s">
        <v>497</v>
      </c>
      <c r="P1600" s="27" t="s">
        <v>497</v>
      </c>
      <c r="Q1600" s="41" t="s">
        <v>497</v>
      </c>
      <c r="R1600" s="27" t="s">
        <v>16140</v>
      </c>
      <c r="S1600" s="27" t="s">
        <v>13607</v>
      </c>
      <c r="T1600" t="s">
        <v>15449</v>
      </c>
      <c r="U1600" s="27" t="s">
        <v>497</v>
      </c>
      <c r="V1600" s="3" t="s">
        <v>497</v>
      </c>
    </row>
    <row r="1601" spans="1:22" ht="18" customHeight="1">
      <c r="A1601" s="27">
        <v>5260</v>
      </c>
      <c r="B1601" s="27">
        <v>5260</v>
      </c>
      <c r="C1601" s="3">
        <v>41254</v>
      </c>
      <c r="D1601" s="3">
        <v>41299</v>
      </c>
      <c r="E1601" s="27" t="s">
        <v>1431</v>
      </c>
      <c r="F1601" s="27" t="s">
        <v>1432</v>
      </c>
      <c r="G1601" s="27" t="s">
        <v>5139</v>
      </c>
      <c r="H1601" s="27" t="s">
        <v>16141</v>
      </c>
      <c r="I1601" s="27">
        <v>41334</v>
      </c>
      <c r="J1601" s="27" t="s">
        <v>13608</v>
      </c>
      <c r="K1601" s="27" t="s">
        <v>13609</v>
      </c>
      <c r="L1601" s="27" t="s">
        <v>4838</v>
      </c>
      <c r="M1601" s="27" t="s">
        <v>13610</v>
      </c>
      <c r="N1601" s="27" t="s">
        <v>16142</v>
      </c>
      <c r="O1601" s="27" t="s">
        <v>16014</v>
      </c>
      <c r="P1601" s="27">
        <v>41334</v>
      </c>
      <c r="Q1601" s="41" t="s">
        <v>497</v>
      </c>
      <c r="R1601" s="27" t="s">
        <v>16143</v>
      </c>
      <c r="S1601" s="27" t="s">
        <v>13611</v>
      </c>
      <c r="T1601" t="s">
        <v>15449</v>
      </c>
      <c r="U1601" s="27" t="s">
        <v>15660</v>
      </c>
      <c r="V1601" s="3" t="s">
        <v>497</v>
      </c>
    </row>
    <row r="1602" spans="1:22" ht="18" customHeight="1">
      <c r="A1602" s="27">
        <v>5255</v>
      </c>
      <c r="B1602" s="27">
        <v>5255</v>
      </c>
      <c r="C1602" s="3">
        <v>41254</v>
      </c>
      <c r="D1602" s="3">
        <v>41299</v>
      </c>
      <c r="E1602" s="27" t="s">
        <v>1440</v>
      </c>
      <c r="F1602" s="27" t="s">
        <v>1432</v>
      </c>
      <c r="G1602" s="27" t="s">
        <v>13612</v>
      </c>
      <c r="H1602" s="27" t="s">
        <v>497</v>
      </c>
      <c r="I1602" s="27" t="s">
        <v>497</v>
      </c>
      <c r="J1602" s="27" t="s">
        <v>13613</v>
      </c>
      <c r="K1602" s="27" t="s">
        <v>13614</v>
      </c>
      <c r="L1602" s="27" t="s">
        <v>13615</v>
      </c>
      <c r="M1602" s="27" t="s">
        <v>13616</v>
      </c>
      <c r="N1602" s="27" t="s">
        <v>497</v>
      </c>
      <c r="O1602" s="27" t="s">
        <v>497</v>
      </c>
      <c r="P1602" s="27" t="s">
        <v>497</v>
      </c>
      <c r="Q1602" s="41" t="s">
        <v>16144</v>
      </c>
      <c r="R1602" s="27" t="s">
        <v>497</v>
      </c>
      <c r="S1602" s="27" t="s">
        <v>13617</v>
      </c>
      <c r="T1602" t="s">
        <v>15449</v>
      </c>
      <c r="U1602" s="27" t="s">
        <v>497</v>
      </c>
      <c r="V1602" s="3" t="s">
        <v>497</v>
      </c>
    </row>
    <row r="1603" spans="1:22" ht="18" customHeight="1">
      <c r="A1603" s="27">
        <v>5256</v>
      </c>
      <c r="B1603" s="27">
        <v>5256</v>
      </c>
      <c r="C1603" s="3">
        <v>41254</v>
      </c>
      <c r="D1603" s="3">
        <v>41299</v>
      </c>
      <c r="E1603" s="27" t="s">
        <v>1440</v>
      </c>
      <c r="F1603" s="27" t="s">
        <v>1432</v>
      </c>
      <c r="G1603" s="27" t="s">
        <v>13612</v>
      </c>
      <c r="H1603" s="27" t="s">
        <v>497</v>
      </c>
      <c r="I1603" s="27" t="s">
        <v>497</v>
      </c>
      <c r="J1603" s="27" t="s">
        <v>13613</v>
      </c>
      <c r="K1603" s="27" t="s">
        <v>13618</v>
      </c>
      <c r="L1603" s="27" t="s">
        <v>13615</v>
      </c>
      <c r="M1603" s="27" t="s">
        <v>13616</v>
      </c>
      <c r="N1603" s="27" t="s">
        <v>497</v>
      </c>
      <c r="O1603" s="27" t="s">
        <v>497</v>
      </c>
      <c r="P1603" s="27" t="s">
        <v>497</v>
      </c>
      <c r="Q1603" s="41" t="s">
        <v>16145</v>
      </c>
      <c r="R1603" s="27" t="s">
        <v>497</v>
      </c>
      <c r="S1603" s="27" t="s">
        <v>13619</v>
      </c>
      <c r="T1603" t="s">
        <v>15449</v>
      </c>
      <c r="U1603" s="27" t="s">
        <v>497</v>
      </c>
      <c r="V1603" s="3" t="s">
        <v>497</v>
      </c>
    </row>
    <row r="1604" spans="1:22" ht="18" customHeight="1">
      <c r="A1604" s="27">
        <v>5257</v>
      </c>
      <c r="B1604" s="27">
        <v>5257</v>
      </c>
      <c r="C1604" s="3">
        <v>41254</v>
      </c>
      <c r="D1604" s="3">
        <v>41299</v>
      </c>
      <c r="E1604" s="27" t="s">
        <v>1440</v>
      </c>
      <c r="F1604" s="27" t="s">
        <v>1432</v>
      </c>
      <c r="G1604" s="27" t="s">
        <v>13612</v>
      </c>
      <c r="H1604" s="27" t="s">
        <v>497</v>
      </c>
      <c r="I1604" s="27" t="s">
        <v>497</v>
      </c>
      <c r="J1604" s="27" t="s">
        <v>13613</v>
      </c>
      <c r="K1604" s="27" t="s">
        <v>13620</v>
      </c>
      <c r="L1604" s="27" t="s">
        <v>13615</v>
      </c>
      <c r="M1604" s="27" t="s">
        <v>13621</v>
      </c>
      <c r="N1604" s="27" t="s">
        <v>497</v>
      </c>
      <c r="O1604" s="27" t="s">
        <v>497</v>
      </c>
      <c r="P1604" s="27" t="s">
        <v>497</v>
      </c>
      <c r="Q1604" s="41" t="s">
        <v>16146</v>
      </c>
      <c r="R1604" s="27" t="s">
        <v>497</v>
      </c>
      <c r="S1604" s="27" t="s">
        <v>13622</v>
      </c>
      <c r="T1604" t="s">
        <v>15449</v>
      </c>
      <c r="U1604" s="27" t="s">
        <v>497</v>
      </c>
      <c r="V1604" s="3" t="s">
        <v>497</v>
      </c>
    </row>
    <row r="1605" spans="1:22" ht="18" customHeight="1">
      <c r="A1605" s="27">
        <v>5247</v>
      </c>
      <c r="B1605" s="27">
        <v>5247</v>
      </c>
      <c r="C1605" s="3">
        <v>41254</v>
      </c>
      <c r="D1605" s="3">
        <v>41332</v>
      </c>
      <c r="E1605" s="27" t="s">
        <v>1431</v>
      </c>
      <c r="F1605" s="27" t="s">
        <v>14682</v>
      </c>
      <c r="G1605" s="27" t="s">
        <v>13623</v>
      </c>
      <c r="H1605" s="27" t="s">
        <v>16065</v>
      </c>
      <c r="I1605" s="27">
        <v>41333</v>
      </c>
      <c r="J1605" s="27" t="s">
        <v>13624</v>
      </c>
      <c r="K1605" s="27" t="s">
        <v>13625</v>
      </c>
      <c r="L1605" s="27" t="s">
        <v>13626</v>
      </c>
      <c r="M1605" s="27" t="s">
        <v>13627</v>
      </c>
      <c r="N1605" s="27" t="s">
        <v>16066</v>
      </c>
      <c r="O1605" s="27" t="s">
        <v>14658</v>
      </c>
      <c r="P1605" s="27">
        <v>41333</v>
      </c>
      <c r="Q1605" s="41" t="s">
        <v>16067</v>
      </c>
      <c r="R1605" s="27" t="s">
        <v>16068</v>
      </c>
      <c r="S1605" s="27" t="s">
        <v>13628</v>
      </c>
      <c r="T1605" t="s">
        <v>15449</v>
      </c>
      <c r="U1605" s="27" t="s">
        <v>15541</v>
      </c>
      <c r="V1605" s="3" t="s">
        <v>497</v>
      </c>
    </row>
    <row r="1606" spans="1:22" ht="18" customHeight="1">
      <c r="A1606" s="27">
        <v>5246</v>
      </c>
      <c r="B1606" s="27">
        <v>5246</v>
      </c>
      <c r="C1606" s="3">
        <v>41254</v>
      </c>
      <c r="D1606" s="3">
        <v>41299</v>
      </c>
      <c r="E1606" s="27" t="s">
        <v>1440</v>
      </c>
      <c r="F1606" s="27" t="s">
        <v>1667</v>
      </c>
      <c r="G1606" s="27" t="s">
        <v>13623</v>
      </c>
      <c r="H1606" s="27" t="s">
        <v>497</v>
      </c>
      <c r="I1606" s="27" t="s">
        <v>497</v>
      </c>
      <c r="J1606" s="27" t="s">
        <v>13629</v>
      </c>
      <c r="K1606" s="27" t="s">
        <v>13630</v>
      </c>
      <c r="L1606" s="27" t="s">
        <v>13626</v>
      </c>
      <c r="M1606" s="27" t="s">
        <v>13631</v>
      </c>
      <c r="N1606" s="27" t="s">
        <v>497</v>
      </c>
      <c r="O1606" s="27" t="s">
        <v>497</v>
      </c>
      <c r="P1606" s="27" t="s">
        <v>497</v>
      </c>
      <c r="Q1606" s="41" t="s">
        <v>15412</v>
      </c>
      <c r="R1606" s="27" t="s">
        <v>497</v>
      </c>
      <c r="S1606" s="27" t="s">
        <v>13632</v>
      </c>
      <c r="T1606" t="s">
        <v>15449</v>
      </c>
      <c r="U1606" s="27" t="s">
        <v>497</v>
      </c>
      <c r="V1606" s="3" t="s">
        <v>497</v>
      </c>
    </row>
    <row r="1607" spans="1:22" ht="18" customHeight="1">
      <c r="A1607" s="27">
        <v>5245</v>
      </c>
      <c r="B1607" s="27">
        <v>5245</v>
      </c>
      <c r="C1607" s="3">
        <v>41254</v>
      </c>
      <c r="D1607" s="3">
        <v>41332</v>
      </c>
      <c r="E1607" s="27" t="s">
        <v>1431</v>
      </c>
      <c r="F1607" s="27" t="s">
        <v>14682</v>
      </c>
      <c r="G1607" s="27" t="s">
        <v>13623</v>
      </c>
      <c r="H1607" s="27" t="s">
        <v>16069</v>
      </c>
      <c r="I1607" s="27">
        <v>41332</v>
      </c>
      <c r="J1607" s="27" t="s">
        <v>13633</v>
      </c>
      <c r="K1607" s="27" t="s">
        <v>13634</v>
      </c>
      <c r="L1607" s="27" t="s">
        <v>13626</v>
      </c>
      <c r="M1607" s="27" t="s">
        <v>13635</v>
      </c>
      <c r="N1607" s="27" t="s">
        <v>16070</v>
      </c>
      <c r="O1607" s="27" t="s">
        <v>13352</v>
      </c>
      <c r="P1607" s="27">
        <v>41333</v>
      </c>
      <c r="Q1607" s="41" t="s">
        <v>16071</v>
      </c>
      <c r="R1607" s="27" t="s">
        <v>16072</v>
      </c>
      <c r="S1607" s="27" t="s">
        <v>13636</v>
      </c>
      <c r="T1607" t="s">
        <v>15449</v>
      </c>
      <c r="U1607" s="27" t="s">
        <v>15468</v>
      </c>
      <c r="V1607" s="3" t="s">
        <v>497</v>
      </c>
    </row>
    <row r="1608" spans="1:22" ht="18" customHeight="1">
      <c r="A1608" s="27">
        <v>5253</v>
      </c>
      <c r="B1608" s="27">
        <v>5253</v>
      </c>
      <c r="C1608" s="3">
        <v>41254</v>
      </c>
      <c r="D1608" s="3">
        <v>41332</v>
      </c>
      <c r="E1608" s="27" t="s">
        <v>1495</v>
      </c>
      <c r="F1608" s="27" t="s">
        <v>14682</v>
      </c>
      <c r="G1608" s="27" t="s">
        <v>13623</v>
      </c>
      <c r="H1608" s="27" t="s">
        <v>16147</v>
      </c>
      <c r="I1608" s="27">
        <v>41337</v>
      </c>
      <c r="J1608" s="27" t="s">
        <v>13637</v>
      </c>
      <c r="K1608" s="27" t="s">
        <v>13638</v>
      </c>
      <c r="L1608" s="27" t="s">
        <v>13626</v>
      </c>
      <c r="M1608" s="27" t="s">
        <v>13639</v>
      </c>
      <c r="N1608" s="27" t="s">
        <v>497</v>
      </c>
      <c r="O1608" s="27" t="s">
        <v>497</v>
      </c>
      <c r="P1608" s="27" t="s">
        <v>497</v>
      </c>
      <c r="Q1608" s="41" t="s">
        <v>16073</v>
      </c>
      <c r="R1608" s="27" t="s">
        <v>16148</v>
      </c>
      <c r="S1608" s="27" t="s">
        <v>13640</v>
      </c>
      <c r="T1608" t="s">
        <v>15449</v>
      </c>
      <c r="U1608" s="27" t="s">
        <v>497</v>
      </c>
      <c r="V1608" s="3" t="s">
        <v>497</v>
      </c>
    </row>
    <row r="1609" spans="1:22" ht="18" customHeight="1">
      <c r="A1609" s="27">
        <v>5252</v>
      </c>
      <c r="B1609" s="27">
        <v>5252</v>
      </c>
      <c r="C1609" s="3">
        <v>41254</v>
      </c>
      <c r="D1609" s="3">
        <v>41332</v>
      </c>
      <c r="E1609" s="27" t="s">
        <v>1495</v>
      </c>
      <c r="F1609" s="27" t="s">
        <v>14682</v>
      </c>
      <c r="G1609" s="27" t="s">
        <v>13623</v>
      </c>
      <c r="H1609" s="27" t="s">
        <v>16149</v>
      </c>
      <c r="I1609" s="27">
        <v>41335</v>
      </c>
      <c r="J1609" s="27" t="s">
        <v>13641</v>
      </c>
      <c r="K1609" s="27" t="s">
        <v>13642</v>
      </c>
      <c r="L1609" s="27" t="s">
        <v>13626</v>
      </c>
      <c r="M1609" s="27" t="s">
        <v>13643</v>
      </c>
      <c r="N1609" s="27" t="s">
        <v>16150</v>
      </c>
      <c r="O1609" s="27" t="s">
        <v>14658</v>
      </c>
      <c r="P1609" s="27" t="s">
        <v>497</v>
      </c>
      <c r="Q1609" s="41" t="s">
        <v>16074</v>
      </c>
      <c r="R1609" s="27" t="s">
        <v>16151</v>
      </c>
      <c r="S1609" s="27" t="s">
        <v>13644</v>
      </c>
      <c r="T1609" t="s">
        <v>15449</v>
      </c>
      <c r="U1609" s="27" t="s">
        <v>15541</v>
      </c>
      <c r="V1609" s="3" t="s">
        <v>497</v>
      </c>
    </row>
    <row r="1610" spans="1:22" ht="18" customHeight="1">
      <c r="A1610" s="27">
        <v>5251</v>
      </c>
      <c r="B1610" s="27">
        <v>5251</v>
      </c>
      <c r="C1610" s="3">
        <v>41254</v>
      </c>
      <c r="D1610" s="3">
        <v>41332</v>
      </c>
      <c r="E1610" s="27" t="s">
        <v>1495</v>
      </c>
      <c r="F1610" s="27" t="s">
        <v>14682</v>
      </c>
      <c r="G1610" s="27" t="s">
        <v>13623</v>
      </c>
      <c r="H1610" s="27" t="s">
        <v>16152</v>
      </c>
      <c r="I1610" s="27">
        <v>41335</v>
      </c>
      <c r="J1610" s="27" t="s">
        <v>13645</v>
      </c>
      <c r="K1610" s="27" t="s">
        <v>16075</v>
      </c>
      <c r="L1610" s="27" t="s">
        <v>13626</v>
      </c>
      <c r="M1610" s="27" t="s">
        <v>13646</v>
      </c>
      <c r="N1610" s="27" t="s">
        <v>16153</v>
      </c>
      <c r="O1610" s="27" t="s">
        <v>16154</v>
      </c>
      <c r="P1610" s="27" t="s">
        <v>497</v>
      </c>
      <c r="Q1610" s="41" t="s">
        <v>16076</v>
      </c>
      <c r="R1610" s="27" t="s">
        <v>16155</v>
      </c>
      <c r="S1610" s="27" t="s">
        <v>13647</v>
      </c>
      <c r="T1610" t="s">
        <v>15449</v>
      </c>
      <c r="U1610" s="27" t="s">
        <v>15541</v>
      </c>
      <c r="V1610" s="3" t="s">
        <v>497</v>
      </c>
    </row>
    <row r="1611" spans="1:22" ht="18" customHeight="1">
      <c r="A1611" s="27">
        <v>5249</v>
      </c>
      <c r="B1611" s="27">
        <v>5249</v>
      </c>
      <c r="C1611" s="3">
        <v>41254</v>
      </c>
      <c r="D1611" s="3">
        <v>41299</v>
      </c>
      <c r="E1611" s="27" t="s">
        <v>1581</v>
      </c>
      <c r="F1611" s="27" t="s">
        <v>1432</v>
      </c>
      <c r="G1611" s="27" t="s">
        <v>13623</v>
      </c>
      <c r="H1611" s="27" t="s">
        <v>497</v>
      </c>
      <c r="I1611" s="27" t="s">
        <v>497</v>
      </c>
      <c r="J1611" s="27" t="s">
        <v>13648</v>
      </c>
      <c r="K1611" s="27" t="s">
        <v>13649</v>
      </c>
      <c r="L1611" s="27" t="s">
        <v>13626</v>
      </c>
      <c r="M1611" s="27" t="s">
        <v>13650</v>
      </c>
      <c r="N1611" s="27" t="s">
        <v>497</v>
      </c>
      <c r="O1611" s="27" t="s">
        <v>497</v>
      </c>
      <c r="P1611" s="27" t="s">
        <v>497</v>
      </c>
      <c r="Q1611" s="41" t="s">
        <v>497</v>
      </c>
      <c r="R1611" s="27" t="s">
        <v>497</v>
      </c>
      <c r="S1611" s="27" t="s">
        <v>13651</v>
      </c>
      <c r="T1611" t="s">
        <v>15449</v>
      </c>
      <c r="U1611" s="27" t="s">
        <v>497</v>
      </c>
      <c r="V1611" s="3" t="s">
        <v>497</v>
      </c>
    </row>
    <row r="1612" spans="1:22" ht="18" customHeight="1">
      <c r="A1612" s="27">
        <v>5248</v>
      </c>
      <c r="B1612" s="27">
        <v>5248</v>
      </c>
      <c r="C1612" s="3">
        <v>41254</v>
      </c>
      <c r="D1612" s="3">
        <v>41332</v>
      </c>
      <c r="E1612" s="27" t="s">
        <v>1495</v>
      </c>
      <c r="F1612" s="27" t="s">
        <v>14682</v>
      </c>
      <c r="G1612" s="27" t="s">
        <v>13623</v>
      </c>
      <c r="H1612" s="27" t="s">
        <v>16156</v>
      </c>
      <c r="I1612" s="27">
        <v>41334</v>
      </c>
      <c r="J1612" s="27" t="s">
        <v>13652</v>
      </c>
      <c r="K1612" s="27" t="s">
        <v>13653</v>
      </c>
      <c r="L1612" s="27" t="s">
        <v>13626</v>
      </c>
      <c r="M1612" s="27" t="s">
        <v>13654</v>
      </c>
      <c r="N1612" s="27" t="s">
        <v>16157</v>
      </c>
      <c r="O1612" s="27" t="s">
        <v>14658</v>
      </c>
      <c r="P1612" s="27" t="s">
        <v>497</v>
      </c>
      <c r="Q1612" s="41" t="s">
        <v>16077</v>
      </c>
      <c r="R1612" s="27" t="s">
        <v>16158</v>
      </c>
      <c r="S1612" s="27" t="s">
        <v>13655</v>
      </c>
      <c r="T1612" t="s">
        <v>15449</v>
      </c>
      <c r="U1612" s="27" t="s">
        <v>15541</v>
      </c>
      <c r="V1612" s="3" t="s">
        <v>497</v>
      </c>
    </row>
    <row r="1613" spans="1:22" ht="18" customHeight="1">
      <c r="A1613" s="27">
        <v>5250</v>
      </c>
      <c r="B1613" s="27">
        <v>5250</v>
      </c>
      <c r="C1613" s="3">
        <v>41254</v>
      </c>
      <c r="D1613" s="3">
        <v>41299</v>
      </c>
      <c r="E1613" s="27" t="s">
        <v>1440</v>
      </c>
      <c r="F1613" s="27" t="s">
        <v>1667</v>
      </c>
      <c r="G1613" s="27" t="s">
        <v>13623</v>
      </c>
      <c r="H1613" s="27" t="s">
        <v>497</v>
      </c>
      <c r="I1613" s="27" t="s">
        <v>497</v>
      </c>
      <c r="J1613" s="27" t="s">
        <v>13871</v>
      </c>
      <c r="K1613" s="27" t="s">
        <v>13872</v>
      </c>
      <c r="L1613" s="27" t="s">
        <v>13626</v>
      </c>
      <c r="M1613" s="27" t="s">
        <v>13873</v>
      </c>
      <c r="N1613" s="27" t="s">
        <v>497</v>
      </c>
      <c r="O1613" s="27" t="s">
        <v>497</v>
      </c>
      <c r="P1613" s="27" t="s">
        <v>497</v>
      </c>
      <c r="Q1613" s="41" t="s">
        <v>15413</v>
      </c>
      <c r="R1613" s="27" t="s">
        <v>497</v>
      </c>
      <c r="S1613" s="27" t="s">
        <v>13874</v>
      </c>
      <c r="T1613" t="s">
        <v>15449</v>
      </c>
      <c r="U1613" s="27" t="s">
        <v>497</v>
      </c>
      <c r="V1613" s="3" t="s">
        <v>497</v>
      </c>
    </row>
    <row r="1614" spans="1:22" ht="18" customHeight="1">
      <c r="A1614" s="27">
        <v>5254</v>
      </c>
      <c r="B1614" s="27">
        <v>5254</v>
      </c>
      <c r="C1614" s="3">
        <v>41254</v>
      </c>
      <c r="D1614" s="3">
        <v>41332</v>
      </c>
      <c r="E1614" s="27" t="s">
        <v>1495</v>
      </c>
      <c r="F1614" s="27" t="s">
        <v>14682</v>
      </c>
      <c r="G1614" s="27" t="s">
        <v>13623</v>
      </c>
      <c r="H1614" s="27" t="s">
        <v>16159</v>
      </c>
      <c r="I1614" s="27">
        <v>41336</v>
      </c>
      <c r="J1614" s="27" t="s">
        <v>13875</v>
      </c>
      <c r="K1614" s="27" t="s">
        <v>13876</v>
      </c>
      <c r="L1614" s="27" t="s">
        <v>13626</v>
      </c>
      <c r="M1614" s="27" t="s">
        <v>13877</v>
      </c>
      <c r="N1614" s="27" t="s">
        <v>497</v>
      </c>
      <c r="O1614" s="27" t="s">
        <v>497</v>
      </c>
      <c r="P1614" s="27" t="s">
        <v>497</v>
      </c>
      <c r="Q1614" s="41" t="s">
        <v>16078</v>
      </c>
      <c r="R1614" s="27" t="s">
        <v>16160</v>
      </c>
      <c r="S1614" s="27" t="s">
        <v>13878</v>
      </c>
      <c r="T1614" t="s">
        <v>15449</v>
      </c>
      <c r="U1614" s="27" t="s">
        <v>497</v>
      </c>
      <c r="V1614" s="3" t="s">
        <v>497</v>
      </c>
    </row>
    <row r="1615" spans="1:22" ht="18" customHeight="1">
      <c r="A1615" s="27">
        <v>5244</v>
      </c>
      <c r="B1615" s="27">
        <v>5244</v>
      </c>
      <c r="C1615" s="3">
        <v>41254</v>
      </c>
      <c r="D1615" s="3">
        <v>41332</v>
      </c>
      <c r="E1615" s="27" t="s">
        <v>1495</v>
      </c>
      <c r="F1615" s="27" t="s">
        <v>14682</v>
      </c>
      <c r="G1615" s="27" t="s">
        <v>13623</v>
      </c>
      <c r="H1615" s="27" t="s">
        <v>16079</v>
      </c>
      <c r="I1615" s="27">
        <v>41333</v>
      </c>
      <c r="J1615" s="27" t="s">
        <v>13879</v>
      </c>
      <c r="K1615" s="27" t="s">
        <v>13880</v>
      </c>
      <c r="L1615" s="27" t="s">
        <v>13626</v>
      </c>
      <c r="M1615" s="27" t="s">
        <v>13881</v>
      </c>
      <c r="N1615" s="27" t="s">
        <v>16080</v>
      </c>
      <c r="O1615" s="27" t="s">
        <v>15141</v>
      </c>
      <c r="P1615" s="27" t="s">
        <v>497</v>
      </c>
      <c r="Q1615" s="41" t="s">
        <v>16081</v>
      </c>
      <c r="R1615" s="27" t="s">
        <v>16082</v>
      </c>
      <c r="S1615" s="27" t="s">
        <v>13882</v>
      </c>
      <c r="T1615" t="s">
        <v>15449</v>
      </c>
      <c r="U1615" s="27" t="s">
        <v>15468</v>
      </c>
      <c r="V1615" s="3" t="s">
        <v>497</v>
      </c>
    </row>
    <row r="1616" spans="1:22" ht="18" customHeight="1">
      <c r="A1616" s="27">
        <v>5238</v>
      </c>
      <c r="B1616" s="27">
        <v>5238</v>
      </c>
      <c r="C1616" s="3">
        <v>41254</v>
      </c>
      <c r="D1616" s="3">
        <v>41299</v>
      </c>
      <c r="E1616" s="27" t="s">
        <v>1581</v>
      </c>
      <c r="F1616" s="27" t="s">
        <v>1432</v>
      </c>
      <c r="G1616" s="27" t="s">
        <v>3471</v>
      </c>
      <c r="H1616" s="27" t="s">
        <v>497</v>
      </c>
      <c r="I1616" s="27" t="s">
        <v>497</v>
      </c>
      <c r="J1616" s="27" t="s">
        <v>13883</v>
      </c>
      <c r="K1616" s="27" t="s">
        <v>13884</v>
      </c>
      <c r="L1616" s="27" t="s">
        <v>4988</v>
      </c>
      <c r="M1616" s="27" t="s">
        <v>13885</v>
      </c>
      <c r="N1616" s="27" t="s">
        <v>497</v>
      </c>
      <c r="O1616" s="27" t="s">
        <v>497</v>
      </c>
      <c r="P1616" s="27" t="s">
        <v>497</v>
      </c>
      <c r="Q1616" s="41" t="s">
        <v>497</v>
      </c>
      <c r="R1616" s="27" t="s">
        <v>497</v>
      </c>
      <c r="S1616" s="27" t="s">
        <v>13886</v>
      </c>
      <c r="T1616" t="s">
        <v>15449</v>
      </c>
      <c r="U1616" s="27" t="s">
        <v>497</v>
      </c>
      <c r="V1616" s="3" t="s">
        <v>497</v>
      </c>
    </row>
    <row r="1617" spans="1:22" ht="18" customHeight="1">
      <c r="A1617" s="27">
        <v>5237</v>
      </c>
      <c r="B1617" s="27">
        <v>5237</v>
      </c>
      <c r="C1617" s="3">
        <v>41254</v>
      </c>
      <c r="D1617" s="3">
        <v>41299</v>
      </c>
      <c r="E1617" s="27" t="s">
        <v>1495</v>
      </c>
      <c r="F1617" s="27" t="s">
        <v>1432</v>
      </c>
      <c r="G1617" s="27" t="s">
        <v>3471</v>
      </c>
      <c r="H1617" s="27" t="s">
        <v>497</v>
      </c>
      <c r="I1617" s="27">
        <v>41302</v>
      </c>
      <c r="J1617" s="27" t="s">
        <v>13883</v>
      </c>
      <c r="K1617" s="27" t="s">
        <v>15225</v>
      </c>
      <c r="L1617" s="27" t="s">
        <v>4988</v>
      </c>
      <c r="M1617" s="27" t="s">
        <v>13885</v>
      </c>
      <c r="N1617" s="27" t="s">
        <v>497</v>
      </c>
      <c r="O1617" s="27" t="s">
        <v>497</v>
      </c>
      <c r="P1617" s="27" t="s">
        <v>497</v>
      </c>
      <c r="Q1617" s="41" t="s">
        <v>497</v>
      </c>
      <c r="R1617" s="27" t="s">
        <v>497</v>
      </c>
      <c r="S1617" s="27" t="s">
        <v>13887</v>
      </c>
      <c r="T1617" t="s">
        <v>15449</v>
      </c>
      <c r="U1617" s="27" t="s">
        <v>497</v>
      </c>
      <c r="V1617" s="3" t="s">
        <v>497</v>
      </c>
    </row>
    <row r="1618" spans="1:22" ht="18" customHeight="1">
      <c r="A1618" s="27">
        <v>5239</v>
      </c>
      <c r="B1618" s="27">
        <v>5239</v>
      </c>
      <c r="C1618" s="3">
        <v>41254</v>
      </c>
      <c r="D1618" s="3">
        <v>41299</v>
      </c>
      <c r="E1618" s="27" t="s">
        <v>1495</v>
      </c>
      <c r="F1618" s="27" t="s">
        <v>1432</v>
      </c>
      <c r="G1618" s="27" t="s">
        <v>3471</v>
      </c>
      <c r="H1618" s="27" t="s">
        <v>497</v>
      </c>
      <c r="I1618" s="27">
        <v>41302</v>
      </c>
      <c r="J1618" s="27" t="s">
        <v>13883</v>
      </c>
      <c r="K1618" s="27" t="s">
        <v>13888</v>
      </c>
      <c r="L1618" s="27" t="s">
        <v>4988</v>
      </c>
      <c r="M1618" s="27" t="s">
        <v>13885</v>
      </c>
      <c r="N1618" s="27" t="s">
        <v>497</v>
      </c>
      <c r="O1618" s="27" t="s">
        <v>497</v>
      </c>
      <c r="P1618" s="27" t="s">
        <v>497</v>
      </c>
      <c r="Q1618" s="41" t="s">
        <v>497</v>
      </c>
      <c r="R1618" s="27" t="s">
        <v>497</v>
      </c>
      <c r="S1618" s="27" t="s">
        <v>13889</v>
      </c>
      <c r="T1618" t="s">
        <v>15449</v>
      </c>
      <c r="U1618" s="27" t="s">
        <v>497</v>
      </c>
      <c r="V1618" s="3" t="s">
        <v>497</v>
      </c>
    </row>
    <row r="1619" spans="1:22" ht="18" customHeight="1">
      <c r="A1619" s="27">
        <v>5236</v>
      </c>
      <c r="B1619" s="27">
        <v>5236</v>
      </c>
      <c r="C1619" s="3">
        <v>41254</v>
      </c>
      <c r="D1619" s="3">
        <v>41299</v>
      </c>
      <c r="E1619" s="27" t="s">
        <v>1495</v>
      </c>
      <c r="F1619" s="27" t="s">
        <v>1432</v>
      </c>
      <c r="G1619" s="27" t="s">
        <v>3471</v>
      </c>
      <c r="H1619" s="27" t="s">
        <v>497</v>
      </c>
      <c r="I1619" s="27">
        <v>41302</v>
      </c>
      <c r="J1619" s="27" t="s">
        <v>13883</v>
      </c>
      <c r="K1619" s="27" t="s">
        <v>13890</v>
      </c>
      <c r="L1619" s="27" t="s">
        <v>4988</v>
      </c>
      <c r="M1619" s="27" t="s">
        <v>13885</v>
      </c>
      <c r="N1619" s="27" t="s">
        <v>497</v>
      </c>
      <c r="O1619" s="27" t="s">
        <v>497</v>
      </c>
      <c r="P1619" s="27" t="s">
        <v>497</v>
      </c>
      <c r="Q1619" s="41" t="s">
        <v>497</v>
      </c>
      <c r="R1619" s="27" t="s">
        <v>497</v>
      </c>
      <c r="S1619" s="27" t="s">
        <v>13891</v>
      </c>
      <c r="T1619" t="s">
        <v>15449</v>
      </c>
      <c r="U1619" s="27" t="s">
        <v>497</v>
      </c>
      <c r="V1619" s="3" t="s">
        <v>497</v>
      </c>
    </row>
    <row r="1620" spans="1:22" ht="18" customHeight="1">
      <c r="A1620" s="27">
        <v>5235</v>
      </c>
      <c r="B1620" s="27">
        <v>5235</v>
      </c>
      <c r="C1620" s="3">
        <v>41254</v>
      </c>
      <c r="D1620" s="3">
        <v>41299</v>
      </c>
      <c r="E1620" s="27" t="s">
        <v>1495</v>
      </c>
      <c r="F1620" s="27" t="s">
        <v>1432</v>
      </c>
      <c r="G1620" s="27" t="s">
        <v>3471</v>
      </c>
      <c r="H1620" s="27" t="s">
        <v>497</v>
      </c>
      <c r="I1620" s="27">
        <v>41302</v>
      </c>
      <c r="J1620" s="27" t="s">
        <v>13883</v>
      </c>
      <c r="K1620" s="27" t="s">
        <v>13892</v>
      </c>
      <c r="L1620" s="27" t="s">
        <v>4988</v>
      </c>
      <c r="M1620" s="27" t="s">
        <v>13885</v>
      </c>
      <c r="N1620" s="27" t="s">
        <v>497</v>
      </c>
      <c r="O1620" s="27" t="s">
        <v>497</v>
      </c>
      <c r="P1620" s="27" t="s">
        <v>497</v>
      </c>
      <c r="Q1620" s="41" t="s">
        <v>497</v>
      </c>
      <c r="R1620" s="27" t="s">
        <v>497</v>
      </c>
      <c r="S1620" s="27" t="s">
        <v>13893</v>
      </c>
      <c r="T1620" t="s">
        <v>15449</v>
      </c>
      <c r="U1620" s="27" t="s">
        <v>497</v>
      </c>
      <c r="V1620" s="3" t="s">
        <v>497</v>
      </c>
    </row>
    <row r="1621" spans="1:22" ht="18" customHeight="1">
      <c r="A1621" s="27">
        <v>5234</v>
      </c>
      <c r="B1621" s="27">
        <v>5234</v>
      </c>
      <c r="C1621" s="3">
        <v>41254</v>
      </c>
      <c r="D1621" s="3">
        <v>41299</v>
      </c>
      <c r="E1621" s="27" t="s">
        <v>1495</v>
      </c>
      <c r="F1621" s="27" t="s">
        <v>1432</v>
      </c>
      <c r="G1621" s="27" t="s">
        <v>3471</v>
      </c>
      <c r="H1621" s="27" t="s">
        <v>497</v>
      </c>
      <c r="I1621" s="27">
        <v>41303</v>
      </c>
      <c r="J1621" s="27" t="s">
        <v>13894</v>
      </c>
      <c r="K1621" s="27" t="s">
        <v>13895</v>
      </c>
      <c r="L1621" s="27" t="s">
        <v>4988</v>
      </c>
      <c r="M1621" s="27" t="s">
        <v>13885</v>
      </c>
      <c r="N1621" s="27" t="s">
        <v>497</v>
      </c>
      <c r="O1621" s="27" t="s">
        <v>497</v>
      </c>
      <c r="P1621" s="27" t="s">
        <v>497</v>
      </c>
      <c r="Q1621" s="41" t="s">
        <v>497</v>
      </c>
      <c r="R1621" s="27" t="s">
        <v>497</v>
      </c>
      <c r="S1621" s="27" t="s">
        <v>13896</v>
      </c>
      <c r="T1621" t="s">
        <v>15449</v>
      </c>
      <c r="U1621" s="27" t="s">
        <v>497</v>
      </c>
      <c r="V1621" s="3" t="s">
        <v>497</v>
      </c>
    </row>
    <row r="1622" spans="1:22" ht="18" customHeight="1">
      <c r="A1622" s="27">
        <v>5233</v>
      </c>
      <c r="B1622" s="27">
        <v>5233</v>
      </c>
      <c r="C1622" s="3">
        <v>41254</v>
      </c>
      <c r="D1622" s="3">
        <v>41299</v>
      </c>
      <c r="E1622" s="27" t="s">
        <v>1495</v>
      </c>
      <c r="F1622" s="27" t="s">
        <v>1432</v>
      </c>
      <c r="G1622" s="27" t="s">
        <v>3471</v>
      </c>
      <c r="H1622" s="27" t="s">
        <v>497</v>
      </c>
      <c r="I1622" s="27">
        <v>41303</v>
      </c>
      <c r="J1622" s="27" t="s">
        <v>13894</v>
      </c>
      <c r="K1622" s="27" t="s">
        <v>13897</v>
      </c>
      <c r="L1622" s="27" t="s">
        <v>4988</v>
      </c>
      <c r="M1622" s="27" t="s">
        <v>13885</v>
      </c>
      <c r="N1622" s="27" t="s">
        <v>497</v>
      </c>
      <c r="O1622" s="27" t="s">
        <v>497</v>
      </c>
      <c r="P1622" s="27" t="s">
        <v>497</v>
      </c>
      <c r="Q1622" s="41" t="s">
        <v>497</v>
      </c>
      <c r="R1622" s="27" t="s">
        <v>497</v>
      </c>
      <c r="S1622" s="27" t="s">
        <v>13898</v>
      </c>
      <c r="T1622" t="s">
        <v>15449</v>
      </c>
      <c r="U1622" s="27" t="s">
        <v>497</v>
      </c>
      <c r="V1622" s="3" t="s">
        <v>497</v>
      </c>
    </row>
    <row r="1623" spans="1:22" ht="18" customHeight="1">
      <c r="A1623" s="27">
        <v>5229</v>
      </c>
      <c r="B1623" s="27">
        <v>5229</v>
      </c>
      <c r="C1623" s="3">
        <v>41254</v>
      </c>
      <c r="D1623" s="3">
        <v>41299</v>
      </c>
      <c r="E1623" s="27" t="s">
        <v>1431</v>
      </c>
      <c r="F1623" s="27" t="s">
        <v>14682</v>
      </c>
      <c r="G1623" s="27" t="s">
        <v>13899</v>
      </c>
      <c r="H1623" s="27" t="s">
        <v>15414</v>
      </c>
      <c r="I1623" s="27">
        <v>41309</v>
      </c>
      <c r="J1623" s="27" t="s">
        <v>13900</v>
      </c>
      <c r="K1623" s="27" t="s">
        <v>13901</v>
      </c>
      <c r="L1623" s="27" t="s">
        <v>13902</v>
      </c>
      <c r="M1623" s="27" t="s">
        <v>13903</v>
      </c>
      <c r="N1623" s="27" t="s">
        <v>15774</v>
      </c>
      <c r="O1623" s="27" t="s">
        <v>15230</v>
      </c>
      <c r="P1623" s="27">
        <v>41311</v>
      </c>
      <c r="Q1623" s="41" t="s">
        <v>497</v>
      </c>
      <c r="R1623" s="27" t="s">
        <v>15415</v>
      </c>
      <c r="S1623" s="27" t="s">
        <v>13904</v>
      </c>
      <c r="T1623" t="s">
        <v>15449</v>
      </c>
      <c r="U1623" t="s">
        <v>15584</v>
      </c>
      <c r="V1623" s="3" t="s">
        <v>497</v>
      </c>
    </row>
    <row r="1624" spans="1:22" ht="18" customHeight="1">
      <c r="A1624" s="27">
        <v>5230</v>
      </c>
      <c r="B1624" s="27">
        <v>5230</v>
      </c>
      <c r="C1624" s="3">
        <v>41254</v>
      </c>
      <c r="D1624" s="3">
        <v>41299</v>
      </c>
      <c r="E1624" s="27" t="s">
        <v>1431</v>
      </c>
      <c r="F1624" s="27" t="s">
        <v>14682</v>
      </c>
      <c r="G1624" s="27" t="s">
        <v>13899</v>
      </c>
      <c r="H1624" s="27" t="s">
        <v>15775</v>
      </c>
      <c r="I1624" s="27">
        <v>41309</v>
      </c>
      <c r="J1624" s="27" t="s">
        <v>13900</v>
      </c>
      <c r="K1624" s="27" t="s">
        <v>13905</v>
      </c>
      <c r="L1624" s="27" t="s">
        <v>13902</v>
      </c>
      <c r="M1624" s="27" t="s">
        <v>13906</v>
      </c>
      <c r="N1624" s="27" t="s">
        <v>15776</v>
      </c>
      <c r="O1624" s="27" t="s">
        <v>15777</v>
      </c>
      <c r="P1624" s="27">
        <v>41309</v>
      </c>
      <c r="Q1624" s="41" t="s">
        <v>497</v>
      </c>
      <c r="R1624" s="27" t="s">
        <v>15778</v>
      </c>
      <c r="S1624" s="27" t="s">
        <v>13907</v>
      </c>
      <c r="T1624" t="s">
        <v>15449</v>
      </c>
      <c r="U1624" t="s">
        <v>15541</v>
      </c>
      <c r="V1624" s="3" t="s">
        <v>497</v>
      </c>
    </row>
    <row r="1625" spans="1:22" ht="18" customHeight="1">
      <c r="A1625" s="27">
        <v>5231</v>
      </c>
      <c r="B1625" s="27">
        <v>5231</v>
      </c>
      <c r="C1625" s="3">
        <v>41254</v>
      </c>
      <c r="D1625" s="3">
        <v>41299</v>
      </c>
      <c r="E1625" s="27" t="s">
        <v>1431</v>
      </c>
      <c r="F1625" s="27" t="s">
        <v>14682</v>
      </c>
      <c r="G1625" s="27" t="s">
        <v>13899</v>
      </c>
      <c r="H1625" s="27" t="s">
        <v>15779</v>
      </c>
      <c r="I1625" s="27">
        <v>41310</v>
      </c>
      <c r="J1625" s="27" t="s">
        <v>13900</v>
      </c>
      <c r="K1625" s="27" t="s">
        <v>13908</v>
      </c>
      <c r="L1625" s="27" t="s">
        <v>13902</v>
      </c>
      <c r="M1625" s="27" t="s">
        <v>13909</v>
      </c>
      <c r="N1625" s="27" t="s">
        <v>15780</v>
      </c>
      <c r="O1625" s="27" t="s">
        <v>15231</v>
      </c>
      <c r="P1625" s="27">
        <v>41310</v>
      </c>
      <c r="Q1625" s="41" t="s">
        <v>497</v>
      </c>
      <c r="R1625" s="27" t="s">
        <v>15781</v>
      </c>
      <c r="S1625" s="27" t="s">
        <v>13910</v>
      </c>
      <c r="T1625" t="s">
        <v>15449</v>
      </c>
      <c r="U1625" t="s">
        <v>15584</v>
      </c>
      <c r="V1625" s="3" t="s">
        <v>497</v>
      </c>
    </row>
    <row r="1626" spans="1:22" ht="18" customHeight="1">
      <c r="A1626" s="27">
        <v>5215</v>
      </c>
      <c r="B1626" s="27">
        <v>5215</v>
      </c>
      <c r="C1626" s="3">
        <v>41254</v>
      </c>
      <c r="D1626" s="3">
        <v>41299</v>
      </c>
      <c r="E1626" s="27" t="s">
        <v>1431</v>
      </c>
      <c r="F1626" s="27" t="s">
        <v>14682</v>
      </c>
      <c r="G1626" s="27" t="s">
        <v>13899</v>
      </c>
      <c r="H1626" s="27" t="s">
        <v>15280</v>
      </c>
      <c r="I1626" s="27">
        <v>41303</v>
      </c>
      <c r="J1626" s="27" t="s">
        <v>13900</v>
      </c>
      <c r="K1626" s="27" t="s">
        <v>13911</v>
      </c>
      <c r="L1626" s="27" t="s">
        <v>13902</v>
      </c>
      <c r="M1626" s="27" t="s">
        <v>13912</v>
      </c>
      <c r="N1626" s="27" t="s">
        <v>15281</v>
      </c>
      <c r="O1626" s="27" t="s">
        <v>15230</v>
      </c>
      <c r="P1626" s="27">
        <v>41303</v>
      </c>
      <c r="Q1626" s="41" t="s">
        <v>497</v>
      </c>
      <c r="R1626" s="27" t="s">
        <v>15282</v>
      </c>
      <c r="S1626" s="27" t="s">
        <v>13913</v>
      </c>
      <c r="T1626" t="s">
        <v>15449</v>
      </c>
      <c r="U1626" t="s">
        <v>15482</v>
      </c>
      <c r="V1626" s="3" t="s">
        <v>497</v>
      </c>
    </row>
    <row r="1627" spans="1:22" ht="18" customHeight="1">
      <c r="A1627" s="27">
        <v>5216</v>
      </c>
      <c r="B1627" s="27">
        <v>5216</v>
      </c>
      <c r="C1627" s="3">
        <v>41254</v>
      </c>
      <c r="D1627" s="3">
        <v>41299</v>
      </c>
      <c r="E1627" s="27" t="s">
        <v>1431</v>
      </c>
      <c r="F1627" s="27" t="s">
        <v>14682</v>
      </c>
      <c r="G1627" s="27" t="s">
        <v>13899</v>
      </c>
      <c r="H1627" s="27" t="s">
        <v>15283</v>
      </c>
      <c r="I1627" s="27">
        <v>41304</v>
      </c>
      <c r="J1627" s="27" t="s">
        <v>13900</v>
      </c>
      <c r="K1627" s="27" t="s">
        <v>13914</v>
      </c>
      <c r="L1627" s="27" t="s">
        <v>13902</v>
      </c>
      <c r="M1627" s="27" t="s">
        <v>13915</v>
      </c>
      <c r="N1627" s="27" t="s">
        <v>15284</v>
      </c>
      <c r="O1627" s="27" t="s">
        <v>15230</v>
      </c>
      <c r="P1627" s="27">
        <v>41304</v>
      </c>
      <c r="Q1627" s="41" t="s">
        <v>497</v>
      </c>
      <c r="R1627" s="27" t="s">
        <v>15285</v>
      </c>
      <c r="S1627" s="27" t="s">
        <v>13916</v>
      </c>
      <c r="T1627" t="s">
        <v>15449</v>
      </c>
      <c r="U1627" t="s">
        <v>15482</v>
      </c>
      <c r="V1627" s="3" t="s">
        <v>497</v>
      </c>
    </row>
    <row r="1628" spans="1:22" ht="18" customHeight="1">
      <c r="A1628" s="27">
        <v>5217</v>
      </c>
      <c r="B1628" s="27">
        <v>5217</v>
      </c>
      <c r="C1628" s="3">
        <v>41254</v>
      </c>
      <c r="D1628" s="3">
        <v>41299</v>
      </c>
      <c r="E1628" s="27" t="s">
        <v>1495</v>
      </c>
      <c r="F1628" s="27" t="s">
        <v>14682</v>
      </c>
      <c r="G1628" s="27" t="s">
        <v>13899</v>
      </c>
      <c r="H1628" s="27" t="s">
        <v>15782</v>
      </c>
      <c r="I1628" s="27">
        <v>41306</v>
      </c>
      <c r="J1628" s="27" t="s">
        <v>16083</v>
      </c>
      <c r="K1628" s="27" t="s">
        <v>13917</v>
      </c>
      <c r="L1628" s="27" t="s">
        <v>13902</v>
      </c>
      <c r="M1628" s="27" t="s">
        <v>16084</v>
      </c>
      <c r="N1628" s="27" t="s">
        <v>15783</v>
      </c>
      <c r="O1628" s="27" t="s">
        <v>15784</v>
      </c>
      <c r="P1628" s="27" t="s">
        <v>497</v>
      </c>
      <c r="Q1628" s="41" t="s">
        <v>497</v>
      </c>
      <c r="R1628" s="27" t="s">
        <v>15785</v>
      </c>
      <c r="S1628" s="27" t="s">
        <v>13918</v>
      </c>
      <c r="T1628" t="s">
        <v>15449</v>
      </c>
      <c r="U1628" t="s">
        <v>15541</v>
      </c>
      <c r="V1628" s="3" t="s">
        <v>497</v>
      </c>
    </row>
    <row r="1629" spans="1:22" ht="18" customHeight="1">
      <c r="A1629" s="27">
        <v>5218</v>
      </c>
      <c r="B1629" s="27">
        <v>5218</v>
      </c>
      <c r="C1629" s="3">
        <v>41254</v>
      </c>
      <c r="D1629" s="3">
        <v>41299</v>
      </c>
      <c r="E1629" s="27" t="s">
        <v>1431</v>
      </c>
      <c r="F1629" s="27" t="s">
        <v>14682</v>
      </c>
      <c r="G1629" s="27" t="s">
        <v>13899</v>
      </c>
      <c r="H1629" s="27" t="s">
        <v>15286</v>
      </c>
      <c r="I1629" s="27">
        <v>41304</v>
      </c>
      <c r="J1629" s="27" t="s">
        <v>13900</v>
      </c>
      <c r="K1629" s="27" t="s">
        <v>13919</v>
      </c>
      <c r="L1629" s="27" t="s">
        <v>13902</v>
      </c>
      <c r="M1629" s="27" t="s">
        <v>13920</v>
      </c>
      <c r="N1629" s="27" t="s">
        <v>15786</v>
      </c>
      <c r="O1629" s="27" t="s">
        <v>15230</v>
      </c>
      <c r="P1629" s="27">
        <v>41310</v>
      </c>
      <c r="Q1629" s="41" t="s">
        <v>497</v>
      </c>
      <c r="R1629" s="27" t="s">
        <v>15287</v>
      </c>
      <c r="S1629" s="27" t="s">
        <v>13921</v>
      </c>
      <c r="T1629" t="s">
        <v>15449</v>
      </c>
      <c r="U1629" t="s">
        <v>15660</v>
      </c>
      <c r="V1629" s="3" t="s">
        <v>497</v>
      </c>
    </row>
    <row r="1630" spans="1:22" ht="18" customHeight="1">
      <c r="A1630" s="27">
        <v>5219</v>
      </c>
      <c r="B1630" s="27">
        <v>5219</v>
      </c>
      <c r="C1630" s="3">
        <v>41256</v>
      </c>
      <c r="D1630" s="3">
        <v>41301</v>
      </c>
      <c r="E1630" s="27" t="s">
        <v>1431</v>
      </c>
      <c r="F1630" s="27" t="s">
        <v>14682</v>
      </c>
      <c r="G1630" s="27" t="s">
        <v>13899</v>
      </c>
      <c r="H1630" s="27" t="s">
        <v>15416</v>
      </c>
      <c r="I1630" s="27">
        <v>41307</v>
      </c>
      <c r="J1630" s="27" t="s">
        <v>13900</v>
      </c>
      <c r="K1630" s="27" t="s">
        <v>13922</v>
      </c>
      <c r="L1630" s="27" t="s">
        <v>13902</v>
      </c>
      <c r="M1630" s="27" t="s">
        <v>13923</v>
      </c>
      <c r="N1630" s="27" t="s">
        <v>15417</v>
      </c>
      <c r="O1630" s="27" t="s">
        <v>15307</v>
      </c>
      <c r="P1630" s="27">
        <v>41309</v>
      </c>
      <c r="Q1630" s="41" t="s">
        <v>497</v>
      </c>
      <c r="R1630" s="27" t="s">
        <v>15418</v>
      </c>
      <c r="S1630" s="27" t="s">
        <v>13924</v>
      </c>
      <c r="T1630" t="s">
        <v>4394</v>
      </c>
      <c r="U1630" t="s">
        <v>15541</v>
      </c>
      <c r="V1630" s="3" t="s">
        <v>497</v>
      </c>
    </row>
    <row r="1631" spans="1:22" ht="18" customHeight="1">
      <c r="A1631" s="27">
        <v>5220</v>
      </c>
      <c r="B1631" s="27">
        <v>5220</v>
      </c>
      <c r="C1631" s="3">
        <v>41253</v>
      </c>
      <c r="D1631" s="3">
        <v>41298</v>
      </c>
      <c r="E1631" s="27" t="s">
        <v>1431</v>
      </c>
      <c r="F1631" s="27" t="s">
        <v>14682</v>
      </c>
      <c r="G1631" s="27" t="s">
        <v>13899</v>
      </c>
      <c r="H1631" s="27" t="s">
        <v>15419</v>
      </c>
      <c r="I1631" s="27">
        <v>41305</v>
      </c>
      <c r="J1631" s="27" t="s">
        <v>13900</v>
      </c>
      <c r="K1631" s="27" t="s">
        <v>13925</v>
      </c>
      <c r="L1631" s="27" t="s">
        <v>13902</v>
      </c>
      <c r="M1631" s="27" t="s">
        <v>13926</v>
      </c>
      <c r="N1631" s="27" t="s">
        <v>15420</v>
      </c>
      <c r="O1631" s="27" t="s">
        <v>15230</v>
      </c>
      <c r="P1631" s="27">
        <v>41309</v>
      </c>
      <c r="Q1631" s="41" t="s">
        <v>497</v>
      </c>
      <c r="R1631" s="27" t="s">
        <v>15421</v>
      </c>
      <c r="S1631" s="27" t="s">
        <v>13927</v>
      </c>
      <c r="T1631" t="s">
        <v>15449</v>
      </c>
      <c r="U1631" t="s">
        <v>15584</v>
      </c>
      <c r="V1631" s="3" t="s">
        <v>497</v>
      </c>
    </row>
    <row r="1632" spans="1:22" ht="18" customHeight="1">
      <c r="A1632" s="27">
        <v>5221</v>
      </c>
      <c r="B1632" s="27">
        <v>5221</v>
      </c>
      <c r="C1632" s="3">
        <v>41253</v>
      </c>
      <c r="D1632" s="3">
        <v>41298</v>
      </c>
      <c r="E1632" s="27" t="s">
        <v>1431</v>
      </c>
      <c r="F1632" s="27" t="s">
        <v>14682</v>
      </c>
      <c r="G1632" s="27" t="s">
        <v>13899</v>
      </c>
      <c r="H1632" s="27" t="s">
        <v>15422</v>
      </c>
      <c r="I1632" s="27">
        <v>41307</v>
      </c>
      <c r="J1632" s="27" t="s">
        <v>13900</v>
      </c>
      <c r="K1632" s="27" t="s">
        <v>13922</v>
      </c>
      <c r="L1632" s="27" t="s">
        <v>13902</v>
      </c>
      <c r="M1632" s="27" t="s">
        <v>13928</v>
      </c>
      <c r="N1632" s="27" t="s">
        <v>15423</v>
      </c>
      <c r="O1632" s="27" t="s">
        <v>15231</v>
      </c>
      <c r="P1632" s="27">
        <v>41309</v>
      </c>
      <c r="Q1632" s="41" t="s">
        <v>497</v>
      </c>
      <c r="R1632" s="27" t="s">
        <v>15424</v>
      </c>
      <c r="S1632" s="27" t="s">
        <v>13929</v>
      </c>
      <c r="T1632" t="s">
        <v>15449</v>
      </c>
      <c r="U1632" t="s">
        <v>15541</v>
      </c>
      <c r="V1632" s="3" t="s">
        <v>497</v>
      </c>
    </row>
    <row r="1633" spans="1:22" ht="18" customHeight="1">
      <c r="A1633" s="27">
        <v>5222</v>
      </c>
      <c r="B1633" s="27">
        <v>5222</v>
      </c>
      <c r="C1633" s="3">
        <v>41253</v>
      </c>
      <c r="D1633" s="3">
        <v>41298</v>
      </c>
      <c r="E1633" s="27" t="s">
        <v>1431</v>
      </c>
      <c r="F1633" s="27" t="s">
        <v>14682</v>
      </c>
      <c r="G1633" s="27" t="s">
        <v>13899</v>
      </c>
      <c r="H1633" s="27" t="s">
        <v>15288</v>
      </c>
      <c r="I1633" s="27">
        <v>41304</v>
      </c>
      <c r="J1633" s="27" t="s">
        <v>13900</v>
      </c>
      <c r="K1633" s="27" t="s">
        <v>13930</v>
      </c>
      <c r="L1633" s="27" t="s">
        <v>13902</v>
      </c>
      <c r="M1633" s="27" t="s">
        <v>13931</v>
      </c>
      <c r="N1633" s="27" t="s">
        <v>15289</v>
      </c>
      <c r="O1633" s="27" t="s">
        <v>15233</v>
      </c>
      <c r="P1633" s="27">
        <v>41304</v>
      </c>
      <c r="Q1633" s="41" t="s">
        <v>497</v>
      </c>
      <c r="R1633" s="27" t="s">
        <v>15290</v>
      </c>
      <c r="S1633" s="27" t="s">
        <v>13932</v>
      </c>
      <c r="T1633" t="s">
        <v>15449</v>
      </c>
      <c r="U1633" t="s">
        <v>15541</v>
      </c>
      <c r="V1633" s="3" t="s">
        <v>497</v>
      </c>
    </row>
    <row r="1634" spans="1:22" ht="18" customHeight="1">
      <c r="A1634" s="27">
        <v>5225</v>
      </c>
      <c r="B1634" s="27">
        <v>5225</v>
      </c>
      <c r="C1634" s="3">
        <v>41253</v>
      </c>
      <c r="D1634" s="3">
        <v>41298</v>
      </c>
      <c r="E1634" s="27" t="s">
        <v>1440</v>
      </c>
      <c r="F1634" s="27" t="s">
        <v>14682</v>
      </c>
      <c r="G1634" s="27" t="s">
        <v>13899</v>
      </c>
      <c r="H1634" s="27" t="s">
        <v>497</v>
      </c>
      <c r="I1634" s="27" t="s">
        <v>497</v>
      </c>
      <c r="J1634" s="27" t="s">
        <v>13900</v>
      </c>
      <c r="K1634" s="27" t="s">
        <v>13933</v>
      </c>
      <c r="L1634" s="27" t="s">
        <v>13902</v>
      </c>
      <c r="M1634" s="27" t="s">
        <v>13934</v>
      </c>
      <c r="N1634" s="27" t="s">
        <v>497</v>
      </c>
      <c r="O1634" s="27" t="s">
        <v>497</v>
      </c>
      <c r="P1634" s="27" t="s">
        <v>497</v>
      </c>
      <c r="Q1634" s="41" t="s">
        <v>16085</v>
      </c>
      <c r="R1634" s="27" t="s">
        <v>497</v>
      </c>
      <c r="S1634" s="27" t="s">
        <v>13935</v>
      </c>
      <c r="T1634" t="s">
        <v>15449</v>
      </c>
      <c r="U1634" s="27" t="s">
        <v>497</v>
      </c>
      <c r="V1634" s="3" t="s">
        <v>497</v>
      </c>
    </row>
    <row r="1635" spans="1:22" ht="18" customHeight="1">
      <c r="A1635" s="27">
        <v>5224</v>
      </c>
      <c r="B1635" s="27">
        <v>5224</v>
      </c>
      <c r="C1635" s="3">
        <v>41253</v>
      </c>
      <c r="D1635" s="3">
        <v>41298</v>
      </c>
      <c r="E1635" s="27" t="s">
        <v>1431</v>
      </c>
      <c r="F1635" s="27" t="s">
        <v>14682</v>
      </c>
      <c r="G1635" s="27" t="s">
        <v>13899</v>
      </c>
      <c r="H1635" s="27" t="s">
        <v>15787</v>
      </c>
      <c r="I1635" s="27">
        <v>41310</v>
      </c>
      <c r="J1635" s="27" t="s">
        <v>13900</v>
      </c>
      <c r="K1635" s="27" t="s">
        <v>13936</v>
      </c>
      <c r="L1635" s="27" t="s">
        <v>13902</v>
      </c>
      <c r="M1635" s="27" t="s">
        <v>13937</v>
      </c>
      <c r="N1635" s="27" t="s">
        <v>15788</v>
      </c>
      <c r="O1635" s="27" t="s">
        <v>15231</v>
      </c>
      <c r="P1635" s="27">
        <v>41310</v>
      </c>
      <c r="Q1635" s="41" t="s">
        <v>497</v>
      </c>
      <c r="R1635" s="27" t="s">
        <v>15789</v>
      </c>
      <c r="S1635" s="27" t="s">
        <v>13938</v>
      </c>
      <c r="T1635" t="s">
        <v>15449</v>
      </c>
      <c r="U1635" t="s">
        <v>15771</v>
      </c>
      <c r="V1635" s="3" t="s">
        <v>497</v>
      </c>
    </row>
    <row r="1636" spans="1:22" ht="18" customHeight="1">
      <c r="A1636" s="27">
        <v>5223</v>
      </c>
      <c r="B1636" s="27">
        <v>5223</v>
      </c>
      <c r="C1636" s="3">
        <v>41253</v>
      </c>
      <c r="D1636" s="3">
        <v>41298</v>
      </c>
      <c r="E1636" s="27" t="s">
        <v>1495</v>
      </c>
      <c r="F1636" s="27" t="s">
        <v>14682</v>
      </c>
      <c r="G1636" s="27" t="s">
        <v>13899</v>
      </c>
      <c r="H1636" s="27" t="s">
        <v>15425</v>
      </c>
      <c r="I1636" s="27">
        <v>41306</v>
      </c>
      <c r="J1636" s="27" t="s">
        <v>13900</v>
      </c>
      <c r="K1636" s="27" t="s">
        <v>13939</v>
      </c>
      <c r="L1636" s="27" t="s">
        <v>13902</v>
      </c>
      <c r="M1636" s="27" t="s">
        <v>13940</v>
      </c>
      <c r="N1636" s="27" t="s">
        <v>15426</v>
      </c>
      <c r="O1636" s="27" t="s">
        <v>15231</v>
      </c>
      <c r="P1636" s="27" t="s">
        <v>497</v>
      </c>
      <c r="Q1636" s="41" t="s">
        <v>497</v>
      </c>
      <c r="R1636" s="27" t="s">
        <v>15427</v>
      </c>
      <c r="S1636" s="27" t="s">
        <v>13941</v>
      </c>
      <c r="T1636" t="s">
        <v>15449</v>
      </c>
      <c r="U1636" t="s">
        <v>15584</v>
      </c>
      <c r="V1636" s="3" t="s">
        <v>497</v>
      </c>
    </row>
    <row r="1637" spans="1:22" ht="18" customHeight="1">
      <c r="A1637" s="27">
        <v>5211</v>
      </c>
      <c r="B1637" s="27">
        <v>5211</v>
      </c>
      <c r="C1637" s="3">
        <v>41253</v>
      </c>
      <c r="D1637" s="3">
        <v>41298</v>
      </c>
      <c r="E1637" s="27" t="s">
        <v>1431</v>
      </c>
      <c r="F1637" s="27" t="s">
        <v>14682</v>
      </c>
      <c r="G1637" s="27" t="s">
        <v>13899</v>
      </c>
      <c r="H1637" s="27" t="s">
        <v>15790</v>
      </c>
      <c r="I1637" s="27">
        <v>41310</v>
      </c>
      <c r="J1637" s="27" t="s">
        <v>13900</v>
      </c>
      <c r="K1637" s="27" t="s">
        <v>13942</v>
      </c>
      <c r="L1637" s="27" t="s">
        <v>13902</v>
      </c>
      <c r="M1637" s="27" t="s">
        <v>13943</v>
      </c>
      <c r="N1637" s="27" t="s">
        <v>15791</v>
      </c>
      <c r="O1637" s="27" t="s">
        <v>15231</v>
      </c>
      <c r="P1637" s="27">
        <v>41310</v>
      </c>
      <c r="Q1637" s="41" t="s">
        <v>497</v>
      </c>
      <c r="R1637" s="27" t="s">
        <v>15792</v>
      </c>
      <c r="S1637" s="27" t="s">
        <v>13944</v>
      </c>
      <c r="T1637" t="s">
        <v>15449</v>
      </c>
      <c r="U1637" t="s">
        <v>15584</v>
      </c>
      <c r="V1637" s="3" t="s">
        <v>497</v>
      </c>
    </row>
    <row r="1638" spans="1:22" ht="18" customHeight="1">
      <c r="A1638" s="27">
        <v>5212</v>
      </c>
      <c r="B1638" s="27">
        <v>5212</v>
      </c>
      <c r="C1638" s="3">
        <v>41253</v>
      </c>
      <c r="D1638" s="3">
        <v>41298</v>
      </c>
      <c r="E1638" s="27" t="s">
        <v>1431</v>
      </c>
      <c r="F1638" s="27" t="s">
        <v>14682</v>
      </c>
      <c r="G1638" s="27" t="s">
        <v>13899</v>
      </c>
      <c r="H1638" s="27" t="s">
        <v>15291</v>
      </c>
      <c r="I1638" s="27">
        <v>41303</v>
      </c>
      <c r="J1638" s="27" t="s">
        <v>13945</v>
      </c>
      <c r="K1638" s="27" t="s">
        <v>13946</v>
      </c>
      <c r="L1638" s="27" t="s">
        <v>13902</v>
      </c>
      <c r="M1638" s="27" t="s">
        <v>13947</v>
      </c>
      <c r="N1638" s="27" t="s">
        <v>15292</v>
      </c>
      <c r="O1638" s="27" t="s">
        <v>15231</v>
      </c>
      <c r="P1638" s="27">
        <v>41303</v>
      </c>
      <c r="Q1638" s="41" t="s">
        <v>497</v>
      </c>
      <c r="R1638" s="27" t="s">
        <v>15293</v>
      </c>
      <c r="S1638" s="27" t="s">
        <v>13948</v>
      </c>
      <c r="T1638" t="s">
        <v>15449</v>
      </c>
      <c r="U1638" t="s">
        <v>15771</v>
      </c>
      <c r="V1638" s="3" t="s">
        <v>497</v>
      </c>
    </row>
    <row r="1639" spans="1:22" ht="18" customHeight="1">
      <c r="A1639" s="27">
        <v>5214</v>
      </c>
      <c r="B1639" s="27">
        <v>5214</v>
      </c>
      <c r="C1639" s="3">
        <v>41253</v>
      </c>
      <c r="D1639" s="3">
        <v>41298</v>
      </c>
      <c r="E1639" s="27" t="s">
        <v>1431</v>
      </c>
      <c r="F1639" s="27" t="s">
        <v>14682</v>
      </c>
      <c r="G1639" s="27" t="s">
        <v>13899</v>
      </c>
      <c r="H1639" s="27" t="s">
        <v>15428</v>
      </c>
      <c r="I1639" s="27">
        <v>41309</v>
      </c>
      <c r="J1639" s="27" t="s">
        <v>13900</v>
      </c>
      <c r="K1639" s="27" t="s">
        <v>13949</v>
      </c>
      <c r="L1639" s="27" t="s">
        <v>13902</v>
      </c>
      <c r="M1639" s="27" t="s">
        <v>13950</v>
      </c>
      <c r="N1639" s="27" t="s">
        <v>15429</v>
      </c>
      <c r="O1639" s="27" t="s">
        <v>15231</v>
      </c>
      <c r="P1639" s="27">
        <v>41309</v>
      </c>
      <c r="Q1639" s="41" t="s">
        <v>497</v>
      </c>
      <c r="R1639" s="27" t="s">
        <v>15430</v>
      </c>
      <c r="S1639" s="27" t="s">
        <v>13951</v>
      </c>
      <c r="T1639" t="s">
        <v>15449</v>
      </c>
      <c r="U1639" t="s">
        <v>15584</v>
      </c>
      <c r="V1639" s="3" t="s">
        <v>497</v>
      </c>
    </row>
    <row r="1640" spans="1:22" ht="18" customHeight="1">
      <c r="A1640" s="27">
        <v>5213</v>
      </c>
      <c r="B1640" s="27">
        <v>5213</v>
      </c>
      <c r="C1640" s="3">
        <v>41253</v>
      </c>
      <c r="D1640" s="3">
        <v>41298</v>
      </c>
      <c r="E1640" s="27" t="s">
        <v>1431</v>
      </c>
      <c r="F1640" s="27" t="s">
        <v>14682</v>
      </c>
      <c r="G1640" s="27" t="s">
        <v>13899</v>
      </c>
      <c r="H1640" s="27" t="s">
        <v>15431</v>
      </c>
      <c r="I1640" s="27">
        <v>41306</v>
      </c>
      <c r="J1640" s="27" t="s">
        <v>13900</v>
      </c>
      <c r="K1640" s="27" t="s">
        <v>13952</v>
      </c>
      <c r="L1640" s="27" t="s">
        <v>13902</v>
      </c>
      <c r="M1640" s="27" t="s">
        <v>13953</v>
      </c>
      <c r="N1640" s="27" t="s">
        <v>15793</v>
      </c>
      <c r="O1640" s="27" t="s">
        <v>15233</v>
      </c>
      <c r="P1640" s="27">
        <v>41309</v>
      </c>
      <c r="Q1640" s="41" t="s">
        <v>497</v>
      </c>
      <c r="R1640" s="27" t="s">
        <v>15432</v>
      </c>
      <c r="S1640" s="27" t="s">
        <v>13954</v>
      </c>
      <c r="T1640" t="s">
        <v>15449</v>
      </c>
      <c r="U1640" t="s">
        <v>15468</v>
      </c>
      <c r="V1640" s="3" t="s">
        <v>497</v>
      </c>
    </row>
    <row r="1641" spans="1:22" ht="18" customHeight="1">
      <c r="A1641" s="27">
        <v>5210</v>
      </c>
      <c r="B1641" s="27">
        <v>5210</v>
      </c>
      <c r="C1641" s="3">
        <v>41253</v>
      </c>
      <c r="D1641" s="3">
        <v>41298</v>
      </c>
      <c r="E1641" s="27" t="s">
        <v>1440</v>
      </c>
      <c r="F1641" s="27" t="s">
        <v>1667</v>
      </c>
      <c r="G1641" s="27" t="s">
        <v>3439</v>
      </c>
      <c r="H1641" s="27" t="s">
        <v>497</v>
      </c>
      <c r="I1641" s="27" t="s">
        <v>497</v>
      </c>
      <c r="J1641" s="27" t="s">
        <v>13955</v>
      </c>
      <c r="K1641" s="27" t="s">
        <v>13956</v>
      </c>
      <c r="L1641" s="27" t="s">
        <v>13957</v>
      </c>
      <c r="M1641" s="27" t="s">
        <v>13958</v>
      </c>
      <c r="N1641" s="27" t="s">
        <v>497</v>
      </c>
      <c r="O1641" s="27" t="s">
        <v>497</v>
      </c>
      <c r="P1641" s="27" t="s">
        <v>497</v>
      </c>
      <c r="Q1641" s="41" t="s">
        <v>15433</v>
      </c>
      <c r="R1641" s="27" t="s">
        <v>497</v>
      </c>
      <c r="S1641" s="27" t="s">
        <v>13959</v>
      </c>
      <c r="T1641" t="s">
        <v>15449</v>
      </c>
      <c r="U1641" s="27" t="s">
        <v>497</v>
      </c>
      <c r="V1641" s="3" t="s">
        <v>497</v>
      </c>
    </row>
    <row r="1642" spans="1:22" ht="18" customHeight="1">
      <c r="A1642" s="27">
        <v>5207</v>
      </c>
      <c r="B1642" s="27">
        <v>5207</v>
      </c>
      <c r="C1642" s="3">
        <v>41253</v>
      </c>
      <c r="D1642" s="3">
        <v>41298</v>
      </c>
      <c r="E1642" s="27" t="s">
        <v>1440</v>
      </c>
      <c r="F1642" s="27" t="s">
        <v>1667</v>
      </c>
      <c r="G1642" s="27" t="s">
        <v>8816</v>
      </c>
      <c r="H1642" s="27" t="s">
        <v>497</v>
      </c>
      <c r="I1642" s="27" t="s">
        <v>497</v>
      </c>
      <c r="J1642" s="27" t="s">
        <v>13960</v>
      </c>
      <c r="K1642" s="27" t="s">
        <v>13961</v>
      </c>
      <c r="L1642" s="27" t="s">
        <v>13962</v>
      </c>
      <c r="M1642" s="27" t="s">
        <v>13963</v>
      </c>
      <c r="N1642" s="27" t="s">
        <v>497</v>
      </c>
      <c r="O1642" s="27" t="s">
        <v>497</v>
      </c>
      <c r="P1642" s="27" t="s">
        <v>497</v>
      </c>
      <c r="Q1642" s="41" t="s">
        <v>15434</v>
      </c>
      <c r="R1642" s="27" t="s">
        <v>497</v>
      </c>
      <c r="S1642" s="27" t="s">
        <v>13964</v>
      </c>
      <c r="T1642" t="s">
        <v>15449</v>
      </c>
      <c r="U1642" s="27" t="s">
        <v>497</v>
      </c>
      <c r="V1642" s="3" t="s">
        <v>497</v>
      </c>
    </row>
    <row r="1643" spans="1:22" ht="18" customHeight="1">
      <c r="A1643" s="27">
        <v>5208</v>
      </c>
      <c r="B1643" s="27">
        <v>5208</v>
      </c>
      <c r="C1643" s="3">
        <v>41253</v>
      </c>
      <c r="D1643" s="3">
        <v>41298</v>
      </c>
      <c r="E1643" s="27" t="s">
        <v>1440</v>
      </c>
      <c r="F1643" s="27" t="s">
        <v>1667</v>
      </c>
      <c r="G1643" s="27" t="s">
        <v>8816</v>
      </c>
      <c r="H1643" s="27" t="s">
        <v>497</v>
      </c>
      <c r="I1643" s="27" t="s">
        <v>497</v>
      </c>
      <c r="J1643" s="27" t="s">
        <v>13965</v>
      </c>
      <c r="K1643" s="27" t="s">
        <v>13966</v>
      </c>
      <c r="L1643" s="27" t="s">
        <v>13962</v>
      </c>
      <c r="M1643" s="27" t="s">
        <v>8820</v>
      </c>
      <c r="N1643" s="27" t="s">
        <v>497</v>
      </c>
      <c r="O1643" s="27" t="s">
        <v>497</v>
      </c>
      <c r="P1643" s="27" t="s">
        <v>497</v>
      </c>
      <c r="Q1643" s="41" t="s">
        <v>15435</v>
      </c>
      <c r="R1643" s="27" t="s">
        <v>497</v>
      </c>
      <c r="S1643" s="27" t="s">
        <v>13967</v>
      </c>
      <c r="T1643" t="s">
        <v>15449</v>
      </c>
      <c r="U1643" s="27" t="s">
        <v>497</v>
      </c>
      <c r="V1643" s="3" t="s">
        <v>497</v>
      </c>
    </row>
    <row r="1644" spans="1:22" ht="18" customHeight="1">
      <c r="A1644" s="27">
        <v>5202</v>
      </c>
      <c r="B1644" s="27">
        <v>5202</v>
      </c>
      <c r="C1644" s="3">
        <v>41253</v>
      </c>
      <c r="D1644" s="3">
        <v>41298</v>
      </c>
      <c r="E1644" s="27" t="s">
        <v>1440</v>
      </c>
      <c r="F1644" s="27" t="s">
        <v>1667</v>
      </c>
      <c r="G1644" s="27" t="s">
        <v>8816</v>
      </c>
      <c r="H1644" s="27" t="s">
        <v>497</v>
      </c>
      <c r="I1644" s="27" t="s">
        <v>497</v>
      </c>
      <c r="J1644" s="27" t="s">
        <v>13968</v>
      </c>
      <c r="K1644" s="27" t="s">
        <v>13969</v>
      </c>
      <c r="L1644" s="27" t="s">
        <v>13962</v>
      </c>
      <c r="M1644" s="27" t="s">
        <v>13970</v>
      </c>
      <c r="N1644" s="27" t="s">
        <v>497</v>
      </c>
      <c r="O1644" s="27" t="s">
        <v>497</v>
      </c>
      <c r="P1644" s="27" t="s">
        <v>497</v>
      </c>
      <c r="Q1644" s="41" t="s">
        <v>15436</v>
      </c>
      <c r="R1644" s="27" t="s">
        <v>497</v>
      </c>
      <c r="S1644" s="27" t="s">
        <v>13971</v>
      </c>
      <c r="T1644" t="s">
        <v>15449</v>
      </c>
      <c r="U1644" s="27" t="s">
        <v>497</v>
      </c>
      <c r="V1644" s="3" t="s">
        <v>497</v>
      </c>
    </row>
    <row r="1645" spans="1:22" ht="18" customHeight="1">
      <c r="A1645" s="27">
        <v>5203</v>
      </c>
      <c r="B1645" s="27">
        <v>5203</v>
      </c>
      <c r="C1645" s="3">
        <v>41253</v>
      </c>
      <c r="D1645" s="3">
        <v>41298</v>
      </c>
      <c r="E1645" s="27" t="s">
        <v>1581</v>
      </c>
      <c r="F1645" s="27" t="s">
        <v>1432</v>
      </c>
      <c r="G1645" s="27" t="s">
        <v>8816</v>
      </c>
      <c r="H1645" s="27" t="s">
        <v>497</v>
      </c>
      <c r="I1645" s="27" t="s">
        <v>497</v>
      </c>
      <c r="J1645" s="27" t="s">
        <v>13968</v>
      </c>
      <c r="K1645" s="27" t="s">
        <v>13972</v>
      </c>
      <c r="L1645" s="27" t="s">
        <v>13962</v>
      </c>
      <c r="M1645" s="27" t="s">
        <v>13973</v>
      </c>
      <c r="N1645" s="27" t="s">
        <v>497</v>
      </c>
      <c r="O1645" s="27" t="s">
        <v>497</v>
      </c>
      <c r="P1645" s="27" t="s">
        <v>497</v>
      </c>
      <c r="Q1645" s="41" t="s">
        <v>497</v>
      </c>
      <c r="R1645" s="27" t="s">
        <v>497</v>
      </c>
      <c r="S1645" s="27" t="s">
        <v>13974</v>
      </c>
      <c r="T1645" t="s">
        <v>15449</v>
      </c>
      <c r="U1645" s="27" t="s">
        <v>497</v>
      </c>
      <c r="V1645" s="3" t="s">
        <v>497</v>
      </c>
    </row>
    <row r="1646" spans="1:22" ht="18" customHeight="1">
      <c r="A1646" s="27">
        <v>5204</v>
      </c>
      <c r="B1646" s="27">
        <v>5204</v>
      </c>
      <c r="C1646" s="3">
        <v>41253</v>
      </c>
      <c r="D1646" s="3">
        <v>41298</v>
      </c>
      <c r="E1646" s="27" t="s">
        <v>1581</v>
      </c>
      <c r="F1646" s="27" t="s">
        <v>1432</v>
      </c>
      <c r="G1646" s="27" t="s">
        <v>8816</v>
      </c>
      <c r="H1646" s="27" t="s">
        <v>497</v>
      </c>
      <c r="I1646" s="27" t="s">
        <v>497</v>
      </c>
      <c r="J1646" s="27" t="s">
        <v>13975</v>
      </c>
      <c r="K1646" s="27" t="s">
        <v>13976</v>
      </c>
      <c r="L1646" s="27" t="s">
        <v>13962</v>
      </c>
      <c r="M1646" s="27" t="s">
        <v>13977</v>
      </c>
      <c r="N1646" s="27" t="s">
        <v>497</v>
      </c>
      <c r="O1646" s="27" t="s">
        <v>497</v>
      </c>
      <c r="P1646" s="27" t="s">
        <v>497</v>
      </c>
      <c r="Q1646" s="41" t="s">
        <v>497</v>
      </c>
      <c r="R1646" s="27" t="s">
        <v>497</v>
      </c>
      <c r="S1646" s="27" t="s">
        <v>13978</v>
      </c>
      <c r="T1646" t="s">
        <v>15449</v>
      </c>
      <c r="U1646" s="27" t="s">
        <v>497</v>
      </c>
      <c r="V1646" s="3" t="s">
        <v>497</v>
      </c>
    </row>
    <row r="1647" spans="1:22" ht="18" customHeight="1">
      <c r="A1647" s="27">
        <v>5205</v>
      </c>
      <c r="B1647" s="27">
        <v>5205</v>
      </c>
      <c r="C1647" s="3">
        <v>41253</v>
      </c>
      <c r="D1647" s="3">
        <v>41298</v>
      </c>
      <c r="E1647" s="27" t="s">
        <v>1440</v>
      </c>
      <c r="F1647" s="27" t="s">
        <v>1667</v>
      </c>
      <c r="G1647" s="27" t="s">
        <v>8816</v>
      </c>
      <c r="H1647" s="27" t="s">
        <v>497</v>
      </c>
      <c r="I1647" s="27" t="s">
        <v>497</v>
      </c>
      <c r="J1647" s="27" t="s">
        <v>13979</v>
      </c>
      <c r="K1647" s="27" t="s">
        <v>13980</v>
      </c>
      <c r="L1647" s="27" t="s">
        <v>13962</v>
      </c>
      <c r="M1647" s="27" t="s">
        <v>13963</v>
      </c>
      <c r="N1647" s="27" t="s">
        <v>497</v>
      </c>
      <c r="O1647" s="27" t="s">
        <v>497</v>
      </c>
      <c r="P1647" s="27" t="s">
        <v>497</v>
      </c>
      <c r="Q1647" s="41" t="s">
        <v>15437</v>
      </c>
      <c r="R1647" s="27" t="s">
        <v>497</v>
      </c>
      <c r="S1647" s="27" t="s">
        <v>13981</v>
      </c>
      <c r="T1647" t="s">
        <v>15449</v>
      </c>
      <c r="U1647" s="27" t="s">
        <v>497</v>
      </c>
      <c r="V1647" s="3" t="s">
        <v>497</v>
      </c>
    </row>
    <row r="1648" spans="1:22" ht="18" customHeight="1">
      <c r="A1648" s="27">
        <v>5206</v>
      </c>
      <c r="B1648" s="27">
        <v>5206</v>
      </c>
      <c r="C1648" s="3">
        <v>41253</v>
      </c>
      <c r="D1648" s="3">
        <v>41298</v>
      </c>
      <c r="E1648" s="27" t="s">
        <v>1440</v>
      </c>
      <c r="F1648" s="27" t="s">
        <v>1667</v>
      </c>
      <c r="G1648" s="27" t="s">
        <v>8816</v>
      </c>
      <c r="H1648" s="27" t="s">
        <v>497</v>
      </c>
      <c r="I1648" s="27" t="s">
        <v>497</v>
      </c>
      <c r="J1648" s="27" t="s">
        <v>13982</v>
      </c>
      <c r="K1648" s="27" t="s">
        <v>13983</v>
      </c>
      <c r="L1648" s="27" t="s">
        <v>13962</v>
      </c>
      <c r="M1648" s="27" t="s">
        <v>13963</v>
      </c>
      <c r="N1648" s="27" t="s">
        <v>497</v>
      </c>
      <c r="O1648" s="27" t="s">
        <v>497</v>
      </c>
      <c r="P1648" s="27" t="s">
        <v>497</v>
      </c>
      <c r="Q1648" s="41" t="s">
        <v>15438</v>
      </c>
      <c r="R1648" s="27" t="s">
        <v>497</v>
      </c>
      <c r="S1648" s="27" t="s">
        <v>13984</v>
      </c>
      <c r="T1648" t="s">
        <v>15449</v>
      </c>
      <c r="U1648" s="27" t="s">
        <v>497</v>
      </c>
      <c r="V1648" s="3" t="s">
        <v>497</v>
      </c>
    </row>
    <row r="1649" spans="1:22" ht="18" customHeight="1">
      <c r="A1649" s="27" t="s">
        <v>15970</v>
      </c>
      <c r="B1649" s="27">
        <v>5201</v>
      </c>
      <c r="C1649" s="3">
        <v>41253</v>
      </c>
      <c r="D1649" s="3">
        <v>41309</v>
      </c>
      <c r="E1649" s="27" t="s">
        <v>1581</v>
      </c>
      <c r="F1649" s="27" t="s">
        <v>1432</v>
      </c>
      <c r="G1649" s="27" t="s">
        <v>12722</v>
      </c>
      <c r="H1649" s="27" t="s">
        <v>497</v>
      </c>
      <c r="I1649" s="27" t="s">
        <v>497</v>
      </c>
      <c r="J1649" s="27" t="s">
        <v>12755</v>
      </c>
      <c r="K1649" s="27" t="s">
        <v>15900</v>
      </c>
      <c r="L1649" s="27" t="s">
        <v>12724</v>
      </c>
      <c r="M1649" s="27" t="s">
        <v>13985</v>
      </c>
      <c r="N1649" s="27" t="s">
        <v>497</v>
      </c>
      <c r="O1649" s="27" t="s">
        <v>497</v>
      </c>
      <c r="P1649" s="27" t="s">
        <v>497</v>
      </c>
      <c r="Q1649" s="41" t="s">
        <v>15971</v>
      </c>
      <c r="R1649" s="27" t="s">
        <v>497</v>
      </c>
      <c r="S1649" s="27" t="s">
        <v>13986</v>
      </c>
      <c r="T1649" t="s">
        <v>15449</v>
      </c>
      <c r="U1649" s="27" t="s">
        <v>497</v>
      </c>
      <c r="V1649" s="3" t="s">
        <v>497</v>
      </c>
    </row>
    <row r="1650" spans="1:22" ht="18" customHeight="1">
      <c r="A1650" s="27">
        <v>5200</v>
      </c>
      <c r="B1650" s="27">
        <v>5200</v>
      </c>
      <c r="C1650" s="3">
        <v>41253</v>
      </c>
      <c r="D1650" s="3">
        <v>41298</v>
      </c>
      <c r="E1650" s="27" t="s">
        <v>1495</v>
      </c>
      <c r="F1650" s="27" t="s">
        <v>1432</v>
      </c>
      <c r="G1650" s="27" t="s">
        <v>12722</v>
      </c>
      <c r="H1650" s="27" t="s">
        <v>497</v>
      </c>
      <c r="I1650" s="27">
        <v>41305</v>
      </c>
      <c r="J1650" s="27" t="s">
        <v>13987</v>
      </c>
      <c r="K1650" s="27" t="s">
        <v>15181</v>
      </c>
      <c r="L1650" s="27" t="s">
        <v>12724</v>
      </c>
      <c r="M1650" s="27" t="s">
        <v>13988</v>
      </c>
      <c r="N1650" s="27" t="s">
        <v>497</v>
      </c>
      <c r="O1650" s="27" t="s">
        <v>497</v>
      </c>
      <c r="P1650" s="27" t="s">
        <v>497</v>
      </c>
      <c r="Q1650" s="41" t="s">
        <v>497</v>
      </c>
      <c r="R1650" s="27" t="s">
        <v>497</v>
      </c>
      <c r="S1650" s="27" t="s">
        <v>13989</v>
      </c>
      <c r="T1650" t="s">
        <v>15449</v>
      </c>
      <c r="U1650" s="27" t="s">
        <v>497</v>
      </c>
      <c r="V1650" s="3" t="s">
        <v>497</v>
      </c>
    </row>
    <row r="1651" spans="1:22" ht="18" customHeight="1">
      <c r="A1651" s="27">
        <v>5199</v>
      </c>
      <c r="B1651" s="27">
        <v>5199</v>
      </c>
      <c r="C1651" s="3">
        <v>41253</v>
      </c>
      <c r="D1651" s="3">
        <v>41298</v>
      </c>
      <c r="E1651" s="27" t="s">
        <v>1495</v>
      </c>
      <c r="F1651" s="27" t="s">
        <v>1432</v>
      </c>
      <c r="G1651" s="27" t="s">
        <v>12722</v>
      </c>
      <c r="H1651" s="27" t="s">
        <v>497</v>
      </c>
      <c r="I1651" s="27">
        <v>41302</v>
      </c>
      <c r="J1651" s="27" t="s">
        <v>13990</v>
      </c>
      <c r="K1651" s="27" t="s">
        <v>13991</v>
      </c>
      <c r="L1651" s="27" t="s">
        <v>12724</v>
      </c>
      <c r="M1651" s="27" t="s">
        <v>13992</v>
      </c>
      <c r="N1651" s="27" t="s">
        <v>497</v>
      </c>
      <c r="O1651" s="27" t="s">
        <v>497</v>
      </c>
      <c r="P1651" s="27" t="s">
        <v>497</v>
      </c>
      <c r="Q1651" s="41" t="s">
        <v>497</v>
      </c>
      <c r="R1651" s="27" t="s">
        <v>497</v>
      </c>
      <c r="S1651" s="27" t="s">
        <v>13993</v>
      </c>
      <c r="T1651" t="s">
        <v>15449</v>
      </c>
      <c r="U1651" s="27" t="s">
        <v>497</v>
      </c>
      <c r="V1651" s="3" t="s">
        <v>497</v>
      </c>
    </row>
    <row r="1652" spans="1:22" ht="18" customHeight="1">
      <c r="A1652" s="27">
        <v>5198</v>
      </c>
      <c r="B1652" s="27">
        <v>5198</v>
      </c>
      <c r="C1652" s="3">
        <v>41253</v>
      </c>
      <c r="D1652" s="3">
        <v>41302</v>
      </c>
      <c r="E1652" s="27" t="s">
        <v>1495</v>
      </c>
      <c r="F1652" s="27" t="s">
        <v>1432</v>
      </c>
      <c r="G1652" s="27" t="s">
        <v>12722</v>
      </c>
      <c r="H1652" s="27" t="s">
        <v>497</v>
      </c>
      <c r="I1652" s="27">
        <v>41304</v>
      </c>
      <c r="J1652" s="27" t="s">
        <v>13994</v>
      </c>
      <c r="K1652" s="27" t="s">
        <v>15294</v>
      </c>
      <c r="L1652" s="27" t="s">
        <v>12724</v>
      </c>
      <c r="M1652" s="27" t="s">
        <v>13995</v>
      </c>
      <c r="N1652" s="27" t="s">
        <v>497</v>
      </c>
      <c r="O1652" s="27" t="s">
        <v>497</v>
      </c>
      <c r="P1652" s="27" t="s">
        <v>497</v>
      </c>
      <c r="Q1652" s="41" t="s">
        <v>15295</v>
      </c>
      <c r="R1652" s="27" t="s">
        <v>497</v>
      </c>
      <c r="S1652" s="27" t="s">
        <v>13996</v>
      </c>
      <c r="T1652" t="s">
        <v>15449</v>
      </c>
      <c r="U1652" s="27" t="s">
        <v>497</v>
      </c>
      <c r="V1652" s="3" t="s">
        <v>497</v>
      </c>
    </row>
    <row r="1653" spans="1:22" ht="18" customHeight="1">
      <c r="A1653" s="27">
        <v>5196</v>
      </c>
      <c r="B1653" s="27">
        <v>5196</v>
      </c>
      <c r="C1653" s="3">
        <v>41253</v>
      </c>
      <c r="D1653" s="3">
        <v>41302</v>
      </c>
      <c r="E1653" s="27" t="s">
        <v>1495</v>
      </c>
      <c r="F1653" s="27" t="s">
        <v>1432</v>
      </c>
      <c r="G1653" s="27" t="s">
        <v>12722</v>
      </c>
      <c r="H1653" s="27" t="s">
        <v>497</v>
      </c>
      <c r="I1653" s="27">
        <v>41304</v>
      </c>
      <c r="J1653" s="27" t="s">
        <v>13997</v>
      </c>
      <c r="K1653" s="27" t="s">
        <v>15296</v>
      </c>
      <c r="L1653" s="27" t="s">
        <v>12724</v>
      </c>
      <c r="M1653" s="27" t="s">
        <v>13998</v>
      </c>
      <c r="N1653" s="27" t="s">
        <v>497</v>
      </c>
      <c r="O1653" s="27" t="s">
        <v>497</v>
      </c>
      <c r="P1653" s="27" t="s">
        <v>497</v>
      </c>
      <c r="Q1653" s="41" t="s">
        <v>15297</v>
      </c>
      <c r="R1653" s="27" t="s">
        <v>497</v>
      </c>
      <c r="S1653" s="27" t="s">
        <v>13999</v>
      </c>
      <c r="T1653" t="s">
        <v>15449</v>
      </c>
      <c r="U1653" s="27" t="s">
        <v>497</v>
      </c>
      <c r="V1653" s="3" t="s">
        <v>497</v>
      </c>
    </row>
    <row r="1654" spans="1:22" ht="18" customHeight="1">
      <c r="A1654" s="27">
        <v>5197</v>
      </c>
      <c r="B1654" s="27">
        <v>5197</v>
      </c>
      <c r="C1654" s="3">
        <v>41253</v>
      </c>
      <c r="D1654" s="3">
        <v>41298</v>
      </c>
      <c r="E1654" s="27" t="s">
        <v>1495</v>
      </c>
      <c r="F1654" s="27" t="s">
        <v>1432</v>
      </c>
      <c r="G1654" s="27" t="s">
        <v>12722</v>
      </c>
      <c r="H1654" s="27" t="s">
        <v>497</v>
      </c>
      <c r="I1654" s="27">
        <v>41305</v>
      </c>
      <c r="J1654" s="27" t="s">
        <v>14000</v>
      </c>
      <c r="K1654" s="27" t="s">
        <v>15182</v>
      </c>
      <c r="L1654" s="27" t="s">
        <v>12724</v>
      </c>
      <c r="M1654" s="27" t="s">
        <v>14001</v>
      </c>
      <c r="N1654" s="27" t="s">
        <v>497</v>
      </c>
      <c r="O1654" s="27" t="s">
        <v>497</v>
      </c>
      <c r="P1654" s="27" t="s">
        <v>497</v>
      </c>
      <c r="Q1654" s="41" t="s">
        <v>497</v>
      </c>
      <c r="R1654" s="27" t="s">
        <v>497</v>
      </c>
      <c r="S1654" s="27" t="s">
        <v>14002</v>
      </c>
      <c r="T1654" t="s">
        <v>15449</v>
      </c>
      <c r="U1654" s="27" t="s">
        <v>497</v>
      </c>
      <c r="V1654" s="3" t="s">
        <v>497</v>
      </c>
    </row>
    <row r="1655" spans="1:22" ht="18" customHeight="1">
      <c r="A1655" s="27">
        <v>5195</v>
      </c>
      <c r="B1655" s="27">
        <v>5195</v>
      </c>
      <c r="C1655" s="3">
        <v>41253</v>
      </c>
      <c r="D1655" s="3">
        <v>41298</v>
      </c>
      <c r="E1655" s="27" t="s">
        <v>1495</v>
      </c>
      <c r="F1655" s="27" t="s">
        <v>1432</v>
      </c>
      <c r="G1655" s="27" t="s">
        <v>12722</v>
      </c>
      <c r="H1655" s="27" t="s">
        <v>497</v>
      </c>
      <c r="I1655" s="27">
        <v>41302</v>
      </c>
      <c r="J1655" s="27" t="s">
        <v>14003</v>
      </c>
      <c r="K1655" s="27" t="s">
        <v>15183</v>
      </c>
      <c r="L1655" s="27" t="s">
        <v>12724</v>
      </c>
      <c r="M1655" s="27" t="s">
        <v>14004</v>
      </c>
      <c r="N1655" s="27" t="s">
        <v>497</v>
      </c>
      <c r="O1655" s="27" t="s">
        <v>497</v>
      </c>
      <c r="P1655" s="27" t="s">
        <v>497</v>
      </c>
      <c r="Q1655" s="41" t="s">
        <v>497</v>
      </c>
      <c r="R1655" s="27" t="s">
        <v>497</v>
      </c>
      <c r="S1655" s="27" t="s">
        <v>14005</v>
      </c>
      <c r="T1655" t="s">
        <v>15449</v>
      </c>
      <c r="U1655" s="27" t="s">
        <v>497</v>
      </c>
      <c r="V1655" s="3" t="s">
        <v>497</v>
      </c>
    </row>
    <row r="1656" spans="1:22" ht="18" customHeight="1">
      <c r="A1656" s="27">
        <v>5194</v>
      </c>
      <c r="B1656" s="27">
        <v>5194</v>
      </c>
      <c r="C1656" s="3">
        <v>41253</v>
      </c>
      <c r="D1656" s="3">
        <v>41302</v>
      </c>
      <c r="E1656" s="27" t="s">
        <v>1495</v>
      </c>
      <c r="F1656" s="27" t="s">
        <v>1432</v>
      </c>
      <c r="G1656" s="27" t="s">
        <v>12722</v>
      </c>
      <c r="H1656" s="27" t="s">
        <v>497</v>
      </c>
      <c r="I1656" s="27">
        <v>41304</v>
      </c>
      <c r="J1656" s="27" t="s">
        <v>14006</v>
      </c>
      <c r="K1656" s="27" t="s">
        <v>15298</v>
      </c>
      <c r="L1656" s="27" t="s">
        <v>12724</v>
      </c>
      <c r="M1656" s="27" t="s">
        <v>14007</v>
      </c>
      <c r="N1656" s="27" t="s">
        <v>497</v>
      </c>
      <c r="O1656" s="27" t="s">
        <v>497</v>
      </c>
      <c r="P1656" s="27" t="s">
        <v>497</v>
      </c>
      <c r="Q1656" s="41" t="s">
        <v>15299</v>
      </c>
      <c r="R1656" s="27" t="s">
        <v>497</v>
      </c>
      <c r="S1656" s="27" t="s">
        <v>14008</v>
      </c>
      <c r="T1656" t="s">
        <v>15449</v>
      </c>
      <c r="U1656" s="27" t="s">
        <v>497</v>
      </c>
      <c r="V1656" s="3" t="s">
        <v>497</v>
      </c>
    </row>
    <row r="1657" spans="1:22" ht="18" customHeight="1">
      <c r="A1657" s="27">
        <v>5193</v>
      </c>
      <c r="B1657" s="27">
        <v>5193</v>
      </c>
      <c r="C1657" s="3">
        <v>41253</v>
      </c>
      <c r="D1657" s="3">
        <v>41302</v>
      </c>
      <c r="E1657" s="27" t="s">
        <v>1581</v>
      </c>
      <c r="F1657" s="27" t="s">
        <v>1432</v>
      </c>
      <c r="G1657" s="27" t="s">
        <v>12722</v>
      </c>
      <c r="H1657" s="27" t="s">
        <v>497</v>
      </c>
      <c r="I1657" s="27" t="s">
        <v>497</v>
      </c>
      <c r="J1657" s="27" t="s">
        <v>14009</v>
      </c>
      <c r="K1657" s="27" t="s">
        <v>15184</v>
      </c>
      <c r="L1657" s="27" t="s">
        <v>12724</v>
      </c>
      <c r="M1657" s="27" t="s">
        <v>14010</v>
      </c>
      <c r="N1657" s="27" t="s">
        <v>497</v>
      </c>
      <c r="O1657" s="27" t="s">
        <v>497</v>
      </c>
      <c r="P1657" s="27" t="s">
        <v>497</v>
      </c>
      <c r="Q1657" s="41" t="s">
        <v>15300</v>
      </c>
      <c r="R1657" s="27" t="s">
        <v>497</v>
      </c>
      <c r="S1657" s="27" t="s">
        <v>14011</v>
      </c>
      <c r="T1657" t="s">
        <v>15449</v>
      </c>
      <c r="U1657" s="27" t="s">
        <v>497</v>
      </c>
      <c r="V1657" s="3" t="s">
        <v>497</v>
      </c>
    </row>
    <row r="1658" spans="1:22" ht="18" customHeight="1">
      <c r="A1658" s="27">
        <v>5192</v>
      </c>
      <c r="B1658" s="27">
        <v>5192</v>
      </c>
      <c r="C1658" s="3">
        <v>41253</v>
      </c>
      <c r="D1658" s="3">
        <v>41298</v>
      </c>
      <c r="E1658" s="27" t="s">
        <v>1495</v>
      </c>
      <c r="F1658" s="27" t="s">
        <v>1432</v>
      </c>
      <c r="G1658" s="27" t="s">
        <v>12722</v>
      </c>
      <c r="H1658" s="27" t="s">
        <v>497</v>
      </c>
      <c r="I1658" s="27">
        <v>41305</v>
      </c>
      <c r="J1658" s="27" t="s">
        <v>14012</v>
      </c>
      <c r="K1658" s="27" t="s">
        <v>15185</v>
      </c>
      <c r="L1658" s="27" t="s">
        <v>12724</v>
      </c>
      <c r="M1658" s="27" t="s">
        <v>14013</v>
      </c>
      <c r="N1658" s="27" t="s">
        <v>497</v>
      </c>
      <c r="O1658" s="27" t="s">
        <v>497</v>
      </c>
      <c r="P1658" s="27" t="s">
        <v>497</v>
      </c>
      <c r="Q1658" s="41" t="s">
        <v>497</v>
      </c>
      <c r="R1658" s="27" t="s">
        <v>497</v>
      </c>
      <c r="S1658" s="27" t="s">
        <v>14014</v>
      </c>
      <c r="T1658" t="s">
        <v>15449</v>
      </c>
      <c r="U1658" s="27" t="s">
        <v>497</v>
      </c>
      <c r="V1658" s="3" t="s">
        <v>497</v>
      </c>
    </row>
    <row r="1659" spans="1:22" ht="18" customHeight="1">
      <c r="A1659" s="27">
        <v>5191</v>
      </c>
      <c r="B1659" s="27">
        <v>5191</v>
      </c>
      <c r="C1659" s="3">
        <v>41253</v>
      </c>
      <c r="D1659" s="3">
        <v>41302</v>
      </c>
      <c r="E1659" s="27" t="s">
        <v>1495</v>
      </c>
      <c r="F1659" s="27" t="s">
        <v>1432</v>
      </c>
      <c r="G1659" s="27" t="s">
        <v>12722</v>
      </c>
      <c r="H1659" s="27" t="s">
        <v>497</v>
      </c>
      <c r="I1659" s="27">
        <v>41304</v>
      </c>
      <c r="J1659" s="27" t="s">
        <v>14015</v>
      </c>
      <c r="K1659" s="27" t="s">
        <v>15301</v>
      </c>
      <c r="L1659" s="27" t="s">
        <v>12724</v>
      </c>
      <c r="M1659" s="27" t="s">
        <v>14016</v>
      </c>
      <c r="N1659" s="27" t="s">
        <v>497</v>
      </c>
      <c r="O1659" s="27" t="s">
        <v>497</v>
      </c>
      <c r="P1659" s="27" t="s">
        <v>497</v>
      </c>
      <c r="Q1659" s="41" t="s">
        <v>15302</v>
      </c>
      <c r="R1659" s="27" t="s">
        <v>497</v>
      </c>
      <c r="S1659" s="27" t="s">
        <v>14017</v>
      </c>
      <c r="T1659" t="s">
        <v>15449</v>
      </c>
      <c r="U1659" s="27" t="s">
        <v>497</v>
      </c>
      <c r="V1659" s="3" t="s">
        <v>497</v>
      </c>
    </row>
    <row r="1660" spans="1:22" ht="18" customHeight="1">
      <c r="A1660" s="27">
        <v>5189</v>
      </c>
      <c r="B1660" s="27">
        <v>5189</v>
      </c>
      <c r="C1660" s="3">
        <v>41253</v>
      </c>
      <c r="D1660" s="3">
        <v>41302</v>
      </c>
      <c r="E1660" s="27" t="s">
        <v>1495</v>
      </c>
      <c r="F1660" s="27" t="s">
        <v>1432</v>
      </c>
      <c r="G1660" s="27" t="s">
        <v>12722</v>
      </c>
      <c r="H1660" s="27" t="s">
        <v>497</v>
      </c>
      <c r="I1660" s="27">
        <v>41305</v>
      </c>
      <c r="J1660" s="27" t="s">
        <v>14018</v>
      </c>
      <c r="K1660" s="27" t="s">
        <v>15186</v>
      </c>
      <c r="L1660" s="27" t="s">
        <v>12724</v>
      </c>
      <c r="M1660" s="27" t="s">
        <v>14019</v>
      </c>
      <c r="N1660" s="27" t="s">
        <v>497</v>
      </c>
      <c r="O1660" s="27" t="s">
        <v>497</v>
      </c>
      <c r="P1660" s="27" t="s">
        <v>497</v>
      </c>
      <c r="Q1660" s="41" t="s">
        <v>15303</v>
      </c>
      <c r="R1660" s="27" t="s">
        <v>497</v>
      </c>
      <c r="S1660" s="27" t="s">
        <v>14020</v>
      </c>
      <c r="T1660" t="s">
        <v>15449</v>
      </c>
      <c r="U1660" s="27" t="s">
        <v>497</v>
      </c>
      <c r="V1660" s="3" t="s">
        <v>497</v>
      </c>
    </row>
    <row r="1661" spans="1:22" ht="18" customHeight="1">
      <c r="A1661" s="27">
        <v>5190</v>
      </c>
      <c r="B1661" s="27">
        <v>5190</v>
      </c>
      <c r="C1661" s="3">
        <v>41253</v>
      </c>
      <c r="D1661" s="3">
        <v>41302</v>
      </c>
      <c r="E1661" s="27" t="s">
        <v>1495</v>
      </c>
      <c r="F1661" s="27" t="s">
        <v>1432</v>
      </c>
      <c r="G1661" s="27" t="s">
        <v>12722</v>
      </c>
      <c r="H1661" s="27" t="s">
        <v>497</v>
      </c>
      <c r="I1661" s="27">
        <v>41311</v>
      </c>
      <c r="J1661" s="27" t="s">
        <v>14021</v>
      </c>
      <c r="K1661" s="27" t="s">
        <v>15304</v>
      </c>
      <c r="L1661" s="27" t="s">
        <v>12724</v>
      </c>
      <c r="M1661" s="27" t="s">
        <v>14022</v>
      </c>
      <c r="N1661" s="27" t="s">
        <v>497</v>
      </c>
      <c r="O1661" s="27" t="s">
        <v>497</v>
      </c>
      <c r="P1661" s="27" t="s">
        <v>497</v>
      </c>
      <c r="Q1661" s="41" t="s">
        <v>15305</v>
      </c>
      <c r="R1661" s="27" t="s">
        <v>497</v>
      </c>
      <c r="S1661" s="27" t="s">
        <v>14023</v>
      </c>
      <c r="T1661" t="s">
        <v>15449</v>
      </c>
      <c r="U1661" s="27" t="s">
        <v>497</v>
      </c>
      <c r="V1661" s="3" t="s">
        <v>497</v>
      </c>
    </row>
    <row r="1662" spans="1:22" ht="18" customHeight="1">
      <c r="A1662" s="27">
        <v>5128</v>
      </c>
      <c r="B1662" s="27">
        <v>5128</v>
      </c>
      <c r="C1662" s="3">
        <v>41249</v>
      </c>
      <c r="D1662" s="3">
        <v>41294</v>
      </c>
      <c r="E1662" s="27" t="s">
        <v>1440</v>
      </c>
      <c r="F1662" s="27" t="s">
        <v>1667</v>
      </c>
      <c r="G1662" s="27" t="s">
        <v>14030</v>
      </c>
      <c r="H1662" s="27" t="s">
        <v>497</v>
      </c>
      <c r="I1662" s="27" t="s">
        <v>497</v>
      </c>
      <c r="J1662" s="27" t="s">
        <v>14031</v>
      </c>
      <c r="K1662" s="27" t="s">
        <v>14032</v>
      </c>
      <c r="L1662" s="27" t="s">
        <v>14033</v>
      </c>
      <c r="M1662" s="27" t="s">
        <v>14034</v>
      </c>
      <c r="N1662" s="27" t="s">
        <v>497</v>
      </c>
      <c r="O1662" s="27" t="s">
        <v>497</v>
      </c>
      <c r="P1662" s="27" t="s">
        <v>497</v>
      </c>
      <c r="Q1662" s="41" t="s">
        <v>15439</v>
      </c>
      <c r="R1662" s="27" t="s">
        <v>497</v>
      </c>
      <c r="S1662" s="27" t="s">
        <v>14035</v>
      </c>
      <c r="T1662" t="s">
        <v>15449</v>
      </c>
      <c r="U1662" s="27" t="s">
        <v>497</v>
      </c>
      <c r="V1662" s="3" t="s">
        <v>497</v>
      </c>
    </row>
    <row r="1663" spans="1:22" ht="18" customHeight="1">
      <c r="A1663">
        <v>5875</v>
      </c>
      <c r="B1663">
        <v>5875</v>
      </c>
      <c r="C1663" s="3">
        <v>41278</v>
      </c>
      <c r="D1663">
        <v>41323</v>
      </c>
      <c r="E1663" t="s">
        <v>1431</v>
      </c>
      <c r="F1663" t="s">
        <v>1667</v>
      </c>
      <c r="G1663" t="s">
        <v>1658</v>
      </c>
      <c r="H1663" s="27" t="s">
        <v>15226</v>
      </c>
      <c r="I1663" s="27">
        <v>41302</v>
      </c>
      <c r="J1663" t="s">
        <v>14228</v>
      </c>
      <c r="K1663" t="s">
        <v>14229</v>
      </c>
      <c r="L1663" t="s">
        <v>14230</v>
      </c>
      <c r="M1663" t="s">
        <v>14231</v>
      </c>
      <c r="N1663" s="27" t="s">
        <v>15227</v>
      </c>
      <c r="O1663" s="27" t="s">
        <v>7092</v>
      </c>
      <c r="P1663" s="27">
        <v>41302</v>
      </c>
      <c r="Q1663" t="s">
        <v>14232</v>
      </c>
      <c r="R1663" s="27" t="s">
        <v>12240</v>
      </c>
      <c r="S1663" t="s">
        <v>12241</v>
      </c>
      <c r="T1663" t="s">
        <v>4394</v>
      </c>
      <c r="U1663" t="s">
        <v>15642</v>
      </c>
      <c r="V1663" s="3" t="s">
        <v>497</v>
      </c>
    </row>
  </sheetData>
  <autoFilter ref="A1:V1663"/>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2"/>
      <autoFilter ref="A1:Q1663"/>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2798</v>
      </c>
      <c r="J1" t="s">
        <v>669</v>
      </c>
    </row>
    <row r="2" spans="1:10">
      <c r="A2" t="s">
        <v>142</v>
      </c>
      <c r="B2" t="s">
        <v>276</v>
      </c>
      <c r="C2" t="s">
        <v>285</v>
      </c>
      <c r="D2" t="s">
        <v>271</v>
      </c>
      <c r="E2">
        <v>40911</v>
      </c>
      <c r="F2" t="s">
        <v>492</v>
      </c>
      <c r="G2" t="s">
        <v>492</v>
      </c>
      <c r="H2" s="27" t="s">
        <v>2799</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2934</v>
      </c>
      <c r="G5" t="s">
        <v>492</v>
      </c>
      <c r="H5" t="s">
        <v>2800</v>
      </c>
      <c r="I5">
        <v>4033</v>
      </c>
      <c r="J5" t="s">
        <v>2934</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2799</v>
      </c>
      <c r="I7">
        <v>4033</v>
      </c>
      <c r="J7" t="s">
        <v>492</v>
      </c>
    </row>
    <row r="8" spans="1:10">
      <c r="A8" t="s">
        <v>135</v>
      </c>
      <c r="B8" t="s">
        <v>276</v>
      </c>
      <c r="C8" t="s">
        <v>278</v>
      </c>
      <c r="D8" t="s">
        <v>271</v>
      </c>
      <c r="E8">
        <v>40893</v>
      </c>
      <c r="F8" t="s">
        <v>492</v>
      </c>
      <c r="G8" t="s">
        <v>492</v>
      </c>
      <c r="H8" s="27" t="s">
        <v>2799</v>
      </c>
      <c r="I8">
        <v>4033</v>
      </c>
      <c r="J8" t="s">
        <v>492</v>
      </c>
    </row>
    <row r="9" spans="1:10">
      <c r="A9" t="s">
        <v>138</v>
      </c>
      <c r="B9" t="s">
        <v>276</v>
      </c>
      <c r="C9" t="s">
        <v>281</v>
      </c>
      <c r="D9" t="s">
        <v>271</v>
      </c>
      <c r="E9">
        <v>40896</v>
      </c>
      <c r="F9" t="s">
        <v>492</v>
      </c>
      <c r="G9" t="s">
        <v>492</v>
      </c>
      <c r="H9" s="27" t="s">
        <v>2799</v>
      </c>
      <c r="I9">
        <v>4033</v>
      </c>
      <c r="J9" t="s">
        <v>492</v>
      </c>
    </row>
    <row r="10" spans="1:10">
      <c r="A10" t="s">
        <v>139</v>
      </c>
      <c r="B10" t="s">
        <v>276</v>
      </c>
      <c r="C10" t="s">
        <v>282</v>
      </c>
      <c r="D10" t="s">
        <v>271</v>
      </c>
      <c r="E10">
        <v>40907</v>
      </c>
      <c r="F10" t="s">
        <v>492</v>
      </c>
      <c r="G10" t="s">
        <v>492</v>
      </c>
      <c r="H10" s="27" t="s">
        <v>2799</v>
      </c>
      <c r="I10">
        <v>4033</v>
      </c>
      <c r="J10" t="s">
        <v>492</v>
      </c>
    </row>
    <row r="11" spans="1:10">
      <c r="A11" t="s">
        <v>140</v>
      </c>
      <c r="B11" t="s">
        <v>276</v>
      </c>
      <c r="C11" t="s">
        <v>283</v>
      </c>
      <c r="D11" t="s">
        <v>271</v>
      </c>
      <c r="E11">
        <v>40906</v>
      </c>
      <c r="F11" t="s">
        <v>492</v>
      </c>
      <c r="G11" t="s">
        <v>492</v>
      </c>
      <c r="H11" s="27" t="s">
        <v>2799</v>
      </c>
      <c r="I11">
        <v>4033</v>
      </c>
      <c r="J11" t="s">
        <v>492</v>
      </c>
    </row>
    <row r="12" spans="1:10">
      <c r="A12" t="s">
        <v>143</v>
      </c>
      <c r="B12" t="s">
        <v>276</v>
      </c>
      <c r="C12" t="s">
        <v>286</v>
      </c>
      <c r="D12" t="s">
        <v>271</v>
      </c>
      <c r="E12">
        <v>40897</v>
      </c>
      <c r="F12" t="s">
        <v>492</v>
      </c>
      <c r="G12" t="s">
        <v>492</v>
      </c>
      <c r="H12" s="27" t="s">
        <v>2799</v>
      </c>
      <c r="I12">
        <v>4033</v>
      </c>
      <c r="J12" t="s">
        <v>492</v>
      </c>
    </row>
    <row r="13" spans="1:10">
      <c r="A13" t="s">
        <v>144</v>
      </c>
      <c r="B13" t="s">
        <v>276</v>
      </c>
      <c r="C13" t="s">
        <v>287</v>
      </c>
      <c r="D13" t="s">
        <v>271</v>
      </c>
      <c r="E13">
        <v>40905</v>
      </c>
      <c r="F13" t="s">
        <v>492</v>
      </c>
      <c r="G13" t="s">
        <v>492</v>
      </c>
      <c r="H13" s="27" t="s">
        <v>2799</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3035</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3035</v>
      </c>
      <c r="I18">
        <v>4033</v>
      </c>
      <c r="J18" t="s">
        <v>676</v>
      </c>
    </row>
    <row r="19" spans="1:10" ht="30">
      <c r="A19" t="s">
        <v>801</v>
      </c>
      <c r="B19" t="s">
        <v>802</v>
      </c>
      <c r="C19" t="s">
        <v>964</v>
      </c>
      <c r="D19" t="s">
        <v>965</v>
      </c>
      <c r="E19" t="s">
        <v>497</v>
      </c>
      <c r="F19" t="s">
        <v>676</v>
      </c>
      <c r="G19" t="s">
        <v>666</v>
      </c>
      <c r="H19" s="41" t="s">
        <v>3035</v>
      </c>
      <c r="I19">
        <v>4033</v>
      </c>
      <c r="J19" t="s">
        <v>676</v>
      </c>
    </row>
    <row r="20" spans="1:10" ht="30">
      <c r="A20" t="s">
        <v>787</v>
      </c>
      <c r="B20" t="s">
        <v>788</v>
      </c>
      <c r="C20" t="s">
        <v>966</v>
      </c>
      <c r="D20" t="s">
        <v>768</v>
      </c>
      <c r="E20" t="s">
        <v>497</v>
      </c>
      <c r="F20" t="s">
        <v>676</v>
      </c>
      <c r="G20" t="s">
        <v>666</v>
      </c>
      <c r="H20" s="41" t="s">
        <v>3035</v>
      </c>
      <c r="I20">
        <v>4035</v>
      </c>
      <c r="J20" t="s">
        <v>676</v>
      </c>
    </row>
    <row r="21" spans="1:10" ht="30">
      <c r="A21" t="s">
        <v>799</v>
      </c>
      <c r="B21" t="s">
        <v>800</v>
      </c>
      <c r="C21" t="s">
        <v>967</v>
      </c>
      <c r="D21" t="s">
        <v>968</v>
      </c>
      <c r="E21" t="s">
        <v>497</v>
      </c>
      <c r="F21" t="s">
        <v>676</v>
      </c>
      <c r="G21" t="s">
        <v>666</v>
      </c>
      <c r="H21" s="41" t="s">
        <v>3035</v>
      </c>
      <c r="I21">
        <v>4033</v>
      </c>
      <c r="J21" t="s">
        <v>676</v>
      </c>
    </row>
    <row r="22" spans="1:10">
      <c r="A22" t="s">
        <v>2229</v>
      </c>
      <c r="B22" t="s">
        <v>2306</v>
      </c>
      <c r="C22" t="s">
        <v>2278</v>
      </c>
      <c r="D22" t="s">
        <v>1275</v>
      </c>
      <c r="E22">
        <v>41015</v>
      </c>
      <c r="F22" t="s">
        <v>492</v>
      </c>
      <c r="G22" t="s">
        <v>492</v>
      </c>
      <c r="H22" t="s">
        <v>2196</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2113</v>
      </c>
      <c r="C26" t="s">
        <v>2114</v>
      </c>
      <c r="D26" t="s">
        <v>1275</v>
      </c>
      <c r="E26">
        <v>40983</v>
      </c>
      <c r="F26" t="s">
        <v>492</v>
      </c>
      <c r="G26" t="s">
        <v>492</v>
      </c>
      <c r="H26" t="s">
        <v>2115</v>
      </c>
      <c r="I26">
        <v>4035</v>
      </c>
      <c r="J26" t="s">
        <v>492</v>
      </c>
    </row>
    <row r="27" spans="1:10">
      <c r="A27" t="s">
        <v>22</v>
      </c>
      <c r="B27" t="s">
        <v>289</v>
      </c>
      <c r="C27" t="s">
        <v>23</v>
      </c>
      <c r="D27" t="s">
        <v>290</v>
      </c>
      <c r="E27">
        <v>40898</v>
      </c>
      <c r="F27" t="s">
        <v>492</v>
      </c>
      <c r="G27" t="s">
        <v>492</v>
      </c>
      <c r="H27" s="27" t="s">
        <v>2799</v>
      </c>
      <c r="I27">
        <v>4033</v>
      </c>
      <c r="J27" t="s">
        <v>492</v>
      </c>
    </row>
    <row r="28" spans="1:10">
      <c r="A28" t="s">
        <v>47</v>
      </c>
      <c r="B28" t="s">
        <v>373</v>
      </c>
      <c r="C28" t="s">
        <v>48</v>
      </c>
      <c r="D28" t="s">
        <v>372</v>
      </c>
      <c r="E28">
        <v>40989</v>
      </c>
      <c r="F28" t="s">
        <v>492</v>
      </c>
      <c r="G28" t="s">
        <v>492</v>
      </c>
      <c r="H28" t="s">
        <v>2115</v>
      </c>
      <c r="I28">
        <v>4033</v>
      </c>
      <c r="J28" t="s">
        <v>492</v>
      </c>
    </row>
    <row r="29" spans="1:10" ht="30">
      <c r="A29" t="s">
        <v>51</v>
      </c>
      <c r="B29" t="s">
        <v>341</v>
      </c>
      <c r="C29" t="s">
        <v>52</v>
      </c>
      <c r="D29" t="s">
        <v>342</v>
      </c>
      <c r="E29" t="s">
        <v>497</v>
      </c>
      <c r="F29" t="s">
        <v>676</v>
      </c>
      <c r="G29" t="s">
        <v>666</v>
      </c>
      <c r="H29" s="41" t="s">
        <v>3035</v>
      </c>
      <c r="I29">
        <v>4035</v>
      </c>
      <c r="J29" t="s">
        <v>676</v>
      </c>
    </row>
    <row r="30" spans="1:10" ht="30">
      <c r="A30" t="s">
        <v>56</v>
      </c>
      <c r="B30" t="s">
        <v>343</v>
      </c>
      <c r="C30" t="s">
        <v>57</v>
      </c>
      <c r="D30" t="s">
        <v>342</v>
      </c>
      <c r="E30" t="s">
        <v>497</v>
      </c>
      <c r="F30" t="s">
        <v>676</v>
      </c>
      <c r="G30" t="s">
        <v>666</v>
      </c>
      <c r="H30" s="41" t="s">
        <v>3035</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2801</v>
      </c>
      <c r="I33">
        <v>4033</v>
      </c>
      <c r="J33" t="s">
        <v>492</v>
      </c>
    </row>
    <row r="34" spans="1:10">
      <c r="A34" t="s">
        <v>14</v>
      </c>
      <c r="B34" t="s">
        <v>374</v>
      </c>
      <c r="C34" t="s">
        <v>15</v>
      </c>
      <c r="D34" t="s">
        <v>372</v>
      </c>
      <c r="E34">
        <v>40935</v>
      </c>
      <c r="F34" t="s">
        <v>492</v>
      </c>
      <c r="G34" t="s">
        <v>492</v>
      </c>
      <c r="H34" t="s">
        <v>679</v>
      </c>
      <c r="I34">
        <v>4035</v>
      </c>
      <c r="J34" t="s">
        <v>492</v>
      </c>
    </row>
    <row r="35" spans="1:10">
      <c r="A35" t="s">
        <v>2151</v>
      </c>
      <c r="B35" t="s">
        <v>1093</v>
      </c>
      <c r="C35" t="s">
        <v>1314</v>
      </c>
      <c r="D35" t="s">
        <v>1279</v>
      </c>
      <c r="E35">
        <v>40996</v>
      </c>
      <c r="F35" t="s">
        <v>492</v>
      </c>
      <c r="G35" t="s">
        <v>492</v>
      </c>
      <c r="H35" t="s">
        <v>2115</v>
      </c>
      <c r="I35">
        <v>4035</v>
      </c>
      <c r="J35" t="s">
        <v>492</v>
      </c>
    </row>
    <row r="36" spans="1:10" ht="30">
      <c r="A36" t="s">
        <v>70</v>
      </c>
      <c r="B36" t="s">
        <v>364</v>
      </c>
      <c r="C36" t="s">
        <v>71</v>
      </c>
      <c r="D36" t="s">
        <v>362</v>
      </c>
      <c r="E36" t="s">
        <v>497</v>
      </c>
      <c r="F36" t="s">
        <v>676</v>
      </c>
      <c r="G36" t="s">
        <v>666</v>
      </c>
      <c r="H36" s="41" t="s">
        <v>3035</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2799</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2802</v>
      </c>
      <c r="I46">
        <v>4033</v>
      </c>
      <c r="J46" t="s">
        <v>492</v>
      </c>
    </row>
    <row r="47" spans="1:10">
      <c r="A47" t="s">
        <v>114</v>
      </c>
      <c r="B47" t="s">
        <v>376</v>
      </c>
      <c r="C47" t="s">
        <v>115</v>
      </c>
      <c r="D47" t="s">
        <v>372</v>
      </c>
      <c r="E47">
        <v>40905</v>
      </c>
      <c r="F47" t="s">
        <v>492</v>
      </c>
      <c r="G47" t="s">
        <v>492</v>
      </c>
      <c r="H47" s="27" t="s">
        <v>2803</v>
      </c>
      <c r="I47">
        <v>4033</v>
      </c>
      <c r="J47" t="s">
        <v>492</v>
      </c>
    </row>
    <row r="48" spans="1:10" ht="30">
      <c r="A48" t="s">
        <v>99</v>
      </c>
      <c r="B48" t="s">
        <v>334</v>
      </c>
      <c r="C48" t="s">
        <v>100</v>
      </c>
      <c r="D48" t="s">
        <v>308</v>
      </c>
      <c r="E48" t="s">
        <v>497</v>
      </c>
      <c r="F48" t="s">
        <v>676</v>
      </c>
      <c r="G48" t="s">
        <v>666</v>
      </c>
      <c r="H48" s="41" t="s">
        <v>3035</v>
      </c>
      <c r="I48">
        <v>4033</v>
      </c>
      <c r="J48" t="s">
        <v>676</v>
      </c>
    </row>
    <row r="49" spans="1:10">
      <c r="A49" t="s">
        <v>2225</v>
      </c>
      <c r="B49" t="s">
        <v>2238</v>
      </c>
      <c r="C49" t="s">
        <v>2366</v>
      </c>
      <c r="D49" t="s">
        <v>968</v>
      </c>
      <c r="E49">
        <v>41009</v>
      </c>
      <c r="F49" t="s">
        <v>492</v>
      </c>
      <c r="G49" t="s">
        <v>492</v>
      </c>
      <c r="H49" t="s">
        <v>2804</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2799</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2799</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2355</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2400</v>
      </c>
      <c r="B63" t="s">
        <v>2588</v>
      </c>
      <c r="C63" t="s">
        <v>2805</v>
      </c>
      <c r="D63" t="s">
        <v>974</v>
      </c>
      <c r="E63">
        <v>41022</v>
      </c>
      <c r="F63" t="s">
        <v>492</v>
      </c>
      <c r="G63" t="s">
        <v>492</v>
      </c>
      <c r="H63" t="s">
        <v>2804</v>
      </c>
      <c r="I63">
        <v>4033</v>
      </c>
      <c r="J63" t="s">
        <v>492</v>
      </c>
    </row>
    <row r="64" spans="1:10">
      <c r="A64" t="s">
        <v>92</v>
      </c>
      <c r="B64" t="s">
        <v>408</v>
      </c>
      <c r="C64" t="s">
        <v>93</v>
      </c>
      <c r="D64" t="s">
        <v>290</v>
      </c>
      <c r="E64">
        <v>40905</v>
      </c>
      <c r="F64" t="s">
        <v>492</v>
      </c>
      <c r="G64" t="s">
        <v>492</v>
      </c>
      <c r="H64" s="27" t="s">
        <v>2799</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2801</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2802</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2801</v>
      </c>
      <c r="I83">
        <v>4033</v>
      </c>
      <c r="J83" t="s">
        <v>492</v>
      </c>
    </row>
    <row r="84" spans="1:10">
      <c r="A84" t="s">
        <v>43</v>
      </c>
      <c r="B84" t="s">
        <v>294</v>
      </c>
      <c r="C84" t="s">
        <v>44</v>
      </c>
      <c r="D84" t="s">
        <v>290</v>
      </c>
      <c r="E84">
        <v>40905</v>
      </c>
      <c r="F84" t="s">
        <v>492</v>
      </c>
      <c r="G84" t="s">
        <v>492</v>
      </c>
      <c r="H84" s="27" t="s">
        <v>2799</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2799</v>
      </c>
      <c r="I87">
        <v>4033</v>
      </c>
      <c r="J87" t="s">
        <v>492</v>
      </c>
    </row>
    <row r="88" spans="1:10">
      <c r="A88" t="s">
        <v>35</v>
      </c>
      <c r="B88" t="s">
        <v>317</v>
      </c>
      <c r="C88" t="s">
        <v>36</v>
      </c>
      <c r="D88" t="s">
        <v>672</v>
      </c>
      <c r="E88">
        <v>41017</v>
      </c>
      <c r="F88" t="s">
        <v>2934</v>
      </c>
      <c r="G88" t="s">
        <v>492</v>
      </c>
      <c r="H88" t="s">
        <v>2800</v>
      </c>
      <c r="I88">
        <v>4033</v>
      </c>
      <c r="J88" t="s">
        <v>2934</v>
      </c>
    </row>
    <row r="89" spans="1:10">
      <c r="A89" t="s">
        <v>33</v>
      </c>
      <c r="B89" t="s">
        <v>291</v>
      </c>
      <c r="C89" t="s">
        <v>34</v>
      </c>
      <c r="D89" t="s">
        <v>290</v>
      </c>
      <c r="E89">
        <v>41015</v>
      </c>
      <c r="F89" t="s">
        <v>2934</v>
      </c>
      <c r="G89" t="s">
        <v>492</v>
      </c>
      <c r="H89" s="27" t="s">
        <v>2800</v>
      </c>
      <c r="I89">
        <v>4033</v>
      </c>
      <c r="J89" t="s">
        <v>2934</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3035</v>
      </c>
      <c r="I91">
        <v>4035</v>
      </c>
      <c r="J91" t="s">
        <v>676</v>
      </c>
    </row>
    <row r="92" spans="1:10">
      <c r="A92" t="s">
        <v>29</v>
      </c>
      <c r="B92" t="s">
        <v>371</v>
      </c>
      <c r="C92" t="s">
        <v>30</v>
      </c>
      <c r="D92" t="s">
        <v>372</v>
      </c>
      <c r="E92">
        <v>40904</v>
      </c>
      <c r="F92" t="s">
        <v>492</v>
      </c>
      <c r="G92" t="s">
        <v>492</v>
      </c>
      <c r="H92" s="27" t="s">
        <v>2803</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2156</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2196</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3035</v>
      </c>
      <c r="I123">
        <v>4033</v>
      </c>
      <c r="J123" t="s">
        <v>676</v>
      </c>
    </row>
    <row r="124" spans="1:10" ht="30">
      <c r="A124" t="s">
        <v>813</v>
      </c>
      <c r="B124" t="s">
        <v>814</v>
      </c>
      <c r="C124" t="s">
        <v>1338</v>
      </c>
      <c r="D124" t="s">
        <v>1278</v>
      </c>
      <c r="E124" t="s">
        <v>497</v>
      </c>
      <c r="F124" t="s">
        <v>676</v>
      </c>
      <c r="G124" t="s">
        <v>666</v>
      </c>
      <c r="H124" s="41" t="s">
        <v>3035</v>
      </c>
      <c r="I124">
        <v>4033</v>
      </c>
      <c r="J124" t="s">
        <v>676</v>
      </c>
    </row>
    <row r="125" spans="1:10">
      <c r="A125" t="s">
        <v>785</v>
      </c>
      <c r="B125" t="s">
        <v>786</v>
      </c>
      <c r="C125" t="s">
        <v>1339</v>
      </c>
      <c r="D125" t="s">
        <v>956</v>
      </c>
      <c r="E125">
        <v>40995</v>
      </c>
      <c r="F125" t="s">
        <v>492</v>
      </c>
      <c r="G125" t="s">
        <v>492</v>
      </c>
      <c r="H125" t="s">
        <v>2197</v>
      </c>
      <c r="I125">
        <v>4033</v>
      </c>
      <c r="J125" t="s">
        <v>492</v>
      </c>
    </row>
    <row r="126" spans="1:10">
      <c r="A126" t="s">
        <v>885</v>
      </c>
      <c r="B126" t="s">
        <v>886</v>
      </c>
      <c r="C126" t="s">
        <v>1340</v>
      </c>
      <c r="D126" t="s">
        <v>954</v>
      </c>
      <c r="E126">
        <v>40988</v>
      </c>
      <c r="F126" t="s">
        <v>492</v>
      </c>
      <c r="G126" t="s">
        <v>492</v>
      </c>
      <c r="H126" t="s">
        <v>2197</v>
      </c>
      <c r="I126">
        <v>4033</v>
      </c>
      <c r="J126" t="s">
        <v>492</v>
      </c>
    </row>
    <row r="127" spans="1:10" ht="30">
      <c r="A127" t="s">
        <v>903</v>
      </c>
      <c r="B127" t="s">
        <v>904</v>
      </c>
      <c r="C127" t="s">
        <v>1341</v>
      </c>
      <c r="D127" t="s">
        <v>1272</v>
      </c>
      <c r="E127" t="s">
        <v>497</v>
      </c>
      <c r="F127" t="s">
        <v>676</v>
      </c>
      <c r="G127" t="s">
        <v>666</v>
      </c>
      <c r="H127" s="41" t="s">
        <v>3035</v>
      </c>
      <c r="I127">
        <v>4033</v>
      </c>
      <c r="J127" t="s">
        <v>676</v>
      </c>
    </row>
    <row r="128" spans="1:10" ht="30">
      <c r="A128" t="s">
        <v>905</v>
      </c>
      <c r="B128" t="s">
        <v>906</v>
      </c>
      <c r="C128" t="s">
        <v>1342</v>
      </c>
      <c r="D128" t="s">
        <v>1272</v>
      </c>
      <c r="E128" t="s">
        <v>497</v>
      </c>
      <c r="F128" t="s">
        <v>676</v>
      </c>
      <c r="G128" t="s">
        <v>666</v>
      </c>
      <c r="H128" s="41" t="s">
        <v>3035</v>
      </c>
      <c r="I128">
        <v>4033</v>
      </c>
      <c r="J128" t="s">
        <v>676</v>
      </c>
    </row>
    <row r="129" spans="1:10" ht="30">
      <c r="A129" t="s">
        <v>907</v>
      </c>
      <c r="B129" t="s">
        <v>908</v>
      </c>
      <c r="C129" t="s">
        <v>1343</v>
      </c>
      <c r="D129" t="s">
        <v>1272</v>
      </c>
      <c r="E129" t="s">
        <v>497</v>
      </c>
      <c r="F129" t="s">
        <v>676</v>
      </c>
      <c r="G129" t="s">
        <v>666</v>
      </c>
      <c r="H129" s="41" t="s">
        <v>3035</v>
      </c>
      <c r="I129">
        <v>4033</v>
      </c>
      <c r="J129" t="s">
        <v>676</v>
      </c>
    </row>
    <row r="130" spans="1:10" ht="30">
      <c r="A130" t="s">
        <v>909</v>
      </c>
      <c r="B130" t="s">
        <v>910</v>
      </c>
      <c r="C130" t="s">
        <v>1344</v>
      </c>
      <c r="D130" t="s">
        <v>1272</v>
      </c>
      <c r="E130" t="s">
        <v>497</v>
      </c>
      <c r="F130" t="s">
        <v>676</v>
      </c>
      <c r="G130" t="s">
        <v>666</v>
      </c>
      <c r="H130" s="41" t="s">
        <v>3035</v>
      </c>
      <c r="I130">
        <v>4033</v>
      </c>
      <c r="J130" t="s">
        <v>676</v>
      </c>
    </row>
    <row r="131" spans="1:10" ht="30">
      <c r="A131" t="s">
        <v>976</v>
      </c>
      <c r="B131" t="s">
        <v>995</v>
      </c>
      <c r="C131" t="s">
        <v>1345</v>
      </c>
      <c r="D131" t="s">
        <v>972</v>
      </c>
      <c r="E131" t="s">
        <v>497</v>
      </c>
      <c r="F131" t="s">
        <v>676</v>
      </c>
      <c r="G131" t="s">
        <v>666</v>
      </c>
      <c r="H131" s="41" t="s">
        <v>3035</v>
      </c>
      <c r="I131">
        <v>4033</v>
      </c>
      <c r="J131" t="s">
        <v>676</v>
      </c>
    </row>
    <row r="132" spans="1:10" ht="30">
      <c r="A132" t="s">
        <v>979</v>
      </c>
      <c r="B132" t="s">
        <v>998</v>
      </c>
      <c r="C132" t="s">
        <v>1346</v>
      </c>
      <c r="D132" t="s">
        <v>958</v>
      </c>
      <c r="E132" t="s">
        <v>497</v>
      </c>
      <c r="F132" t="s">
        <v>676</v>
      </c>
      <c r="G132" t="s">
        <v>666</v>
      </c>
      <c r="H132" s="41" t="s">
        <v>3035</v>
      </c>
      <c r="I132">
        <v>4033</v>
      </c>
      <c r="J132" t="s">
        <v>676</v>
      </c>
    </row>
    <row r="133" spans="1:10" ht="30">
      <c r="A133" t="s">
        <v>983</v>
      </c>
      <c r="B133" t="s">
        <v>1001</v>
      </c>
      <c r="C133" t="s">
        <v>1347</v>
      </c>
      <c r="D133" t="s">
        <v>956</v>
      </c>
      <c r="E133" t="s">
        <v>497</v>
      </c>
      <c r="F133" t="s">
        <v>676</v>
      </c>
      <c r="G133" t="s">
        <v>666</v>
      </c>
      <c r="H133" s="41" t="s">
        <v>3035</v>
      </c>
      <c r="I133">
        <v>4033</v>
      </c>
      <c r="J133" t="s">
        <v>676</v>
      </c>
    </row>
    <row r="134" spans="1:10" ht="30">
      <c r="A134" t="s">
        <v>984</v>
      </c>
      <c r="B134" t="s">
        <v>1002</v>
      </c>
      <c r="C134" t="s">
        <v>1348</v>
      </c>
      <c r="D134" t="s">
        <v>956</v>
      </c>
      <c r="E134" t="s">
        <v>497</v>
      </c>
      <c r="F134" t="s">
        <v>676</v>
      </c>
      <c r="G134" t="s">
        <v>666</v>
      </c>
      <c r="H134" s="41" t="s">
        <v>3035</v>
      </c>
      <c r="I134">
        <v>4033</v>
      </c>
      <c r="J134" t="s">
        <v>676</v>
      </c>
    </row>
    <row r="135" spans="1:10">
      <c r="A135" t="s">
        <v>989</v>
      </c>
      <c r="B135" t="s">
        <v>1006</v>
      </c>
      <c r="C135" t="s">
        <v>1349</v>
      </c>
      <c r="D135" t="s">
        <v>1263</v>
      </c>
      <c r="E135">
        <v>40996</v>
      </c>
      <c r="F135" t="s">
        <v>492</v>
      </c>
      <c r="G135" t="s">
        <v>492</v>
      </c>
      <c r="H135" t="s">
        <v>2315</v>
      </c>
      <c r="I135">
        <v>4033</v>
      </c>
      <c r="J135" t="s">
        <v>492</v>
      </c>
    </row>
    <row r="136" spans="1:10" ht="30">
      <c r="A136" t="s">
        <v>991</v>
      </c>
      <c r="B136" t="s">
        <v>1008</v>
      </c>
      <c r="C136" t="s">
        <v>1350</v>
      </c>
      <c r="D136" t="s">
        <v>1265</v>
      </c>
      <c r="E136" t="s">
        <v>497</v>
      </c>
      <c r="F136" t="s">
        <v>676</v>
      </c>
      <c r="G136" t="s">
        <v>666</v>
      </c>
      <c r="H136" s="41" t="s">
        <v>3035</v>
      </c>
      <c r="I136">
        <v>4033</v>
      </c>
      <c r="J136" t="s">
        <v>676</v>
      </c>
    </row>
    <row r="137" spans="1:10" ht="30">
      <c r="A137" t="s">
        <v>993</v>
      </c>
      <c r="B137" t="s">
        <v>1010</v>
      </c>
      <c r="C137" t="s">
        <v>1351</v>
      </c>
      <c r="D137" t="s">
        <v>968</v>
      </c>
      <c r="E137" t="s">
        <v>497</v>
      </c>
      <c r="F137" t="s">
        <v>676</v>
      </c>
      <c r="G137" t="s">
        <v>666</v>
      </c>
      <c r="H137" s="41" t="s">
        <v>3035</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3035</v>
      </c>
      <c r="I139">
        <v>4033</v>
      </c>
      <c r="J139" t="s">
        <v>676</v>
      </c>
    </row>
    <row r="140" spans="1:10" ht="30">
      <c r="A140" t="s">
        <v>899</v>
      </c>
      <c r="B140" t="s">
        <v>900</v>
      </c>
      <c r="C140" t="s">
        <v>1354</v>
      </c>
      <c r="D140" t="s">
        <v>968</v>
      </c>
      <c r="E140" t="s">
        <v>497</v>
      </c>
      <c r="F140" t="s">
        <v>676</v>
      </c>
      <c r="G140" t="s">
        <v>666</v>
      </c>
      <c r="H140" s="41" t="s">
        <v>3035</v>
      </c>
      <c r="I140">
        <v>4033</v>
      </c>
      <c r="J140" t="s">
        <v>676</v>
      </c>
    </row>
    <row r="141" spans="1:10" ht="30">
      <c r="A141" t="s">
        <v>911</v>
      </c>
      <c r="B141" t="s">
        <v>912</v>
      </c>
      <c r="C141" t="s">
        <v>1355</v>
      </c>
      <c r="D141" t="s">
        <v>1272</v>
      </c>
      <c r="E141" t="s">
        <v>497</v>
      </c>
      <c r="F141" t="s">
        <v>676</v>
      </c>
      <c r="G141" t="s">
        <v>666</v>
      </c>
      <c r="H141" s="41" t="s">
        <v>3035</v>
      </c>
      <c r="I141">
        <v>4033</v>
      </c>
      <c r="J141" t="s">
        <v>676</v>
      </c>
    </row>
    <row r="142" spans="1:10" ht="30">
      <c r="A142" t="s">
        <v>980</v>
      </c>
      <c r="B142" t="s">
        <v>999</v>
      </c>
      <c r="C142" t="s">
        <v>1356</v>
      </c>
      <c r="D142" t="s">
        <v>1271</v>
      </c>
      <c r="E142" t="s">
        <v>497</v>
      </c>
      <c r="F142" t="s">
        <v>676</v>
      </c>
      <c r="G142" t="s">
        <v>666</v>
      </c>
      <c r="H142" s="41" t="s">
        <v>3035</v>
      </c>
      <c r="I142">
        <v>4033</v>
      </c>
      <c r="J142" t="s">
        <v>676</v>
      </c>
    </row>
    <row r="143" spans="1:10" ht="30">
      <c r="A143" t="s">
        <v>986</v>
      </c>
      <c r="B143" t="s">
        <v>1004</v>
      </c>
      <c r="C143" t="s">
        <v>1357</v>
      </c>
      <c r="D143" t="s">
        <v>965</v>
      </c>
      <c r="E143" t="s">
        <v>497</v>
      </c>
      <c r="F143" t="s">
        <v>676</v>
      </c>
      <c r="G143" t="s">
        <v>666</v>
      </c>
      <c r="H143" s="41" t="s">
        <v>3035</v>
      </c>
      <c r="I143">
        <v>4033</v>
      </c>
      <c r="J143" t="s">
        <v>676</v>
      </c>
    </row>
    <row r="144" spans="1:10" ht="30">
      <c r="A144" t="s">
        <v>897</v>
      </c>
      <c r="B144" t="s">
        <v>898</v>
      </c>
      <c r="C144" t="s">
        <v>1358</v>
      </c>
      <c r="D144" t="s">
        <v>1272</v>
      </c>
      <c r="E144" t="s">
        <v>497</v>
      </c>
      <c r="F144" t="s">
        <v>676</v>
      </c>
      <c r="G144" t="s">
        <v>666</v>
      </c>
      <c r="H144" s="41" t="s">
        <v>3035</v>
      </c>
      <c r="I144">
        <v>4033</v>
      </c>
      <c r="J144" t="s">
        <v>676</v>
      </c>
    </row>
    <row r="145" spans="1:10">
      <c r="A145" t="s">
        <v>994</v>
      </c>
      <c r="B145" t="s">
        <v>1011</v>
      </c>
      <c r="C145" t="s">
        <v>1359</v>
      </c>
      <c r="D145" t="s">
        <v>965</v>
      </c>
      <c r="E145" t="s">
        <v>497</v>
      </c>
      <c r="F145" t="s">
        <v>676</v>
      </c>
      <c r="G145" t="s">
        <v>666</v>
      </c>
      <c r="H145" t="s">
        <v>2198</v>
      </c>
      <c r="I145">
        <v>4033</v>
      </c>
      <c r="J145" t="s">
        <v>676</v>
      </c>
    </row>
    <row r="146" spans="1:10" ht="30">
      <c r="A146" t="s">
        <v>777</v>
      </c>
      <c r="B146" t="s">
        <v>778</v>
      </c>
      <c r="C146" t="s">
        <v>1360</v>
      </c>
      <c r="D146" t="s">
        <v>768</v>
      </c>
      <c r="E146" t="s">
        <v>497</v>
      </c>
      <c r="F146" t="s">
        <v>676</v>
      </c>
      <c r="G146" t="s">
        <v>666</v>
      </c>
      <c r="H146" s="41" t="s">
        <v>3035</v>
      </c>
      <c r="I146">
        <v>4035</v>
      </c>
      <c r="J146" t="s">
        <v>676</v>
      </c>
    </row>
    <row r="147" spans="1:10" ht="30">
      <c r="A147" t="s">
        <v>803</v>
      </c>
      <c r="B147" t="s">
        <v>804</v>
      </c>
      <c r="C147" t="s">
        <v>1361</v>
      </c>
      <c r="D147" t="s">
        <v>968</v>
      </c>
      <c r="E147" t="s">
        <v>497</v>
      </c>
      <c r="F147" t="s">
        <v>676</v>
      </c>
      <c r="G147" t="s">
        <v>666</v>
      </c>
      <c r="H147" s="41" t="s">
        <v>3035</v>
      </c>
      <c r="I147">
        <v>4033</v>
      </c>
      <c r="J147" t="s">
        <v>676</v>
      </c>
    </row>
    <row r="148" spans="1:10" ht="30">
      <c r="A148" t="s">
        <v>883</v>
      </c>
      <c r="B148" t="s">
        <v>884</v>
      </c>
      <c r="C148" t="s">
        <v>1362</v>
      </c>
      <c r="D148" t="s">
        <v>968</v>
      </c>
      <c r="E148" t="s">
        <v>497</v>
      </c>
      <c r="F148" t="s">
        <v>676</v>
      </c>
      <c r="G148" t="s">
        <v>666</v>
      </c>
      <c r="H148" s="41" t="s">
        <v>3035</v>
      </c>
      <c r="I148">
        <v>4035</v>
      </c>
      <c r="J148" t="s">
        <v>676</v>
      </c>
    </row>
    <row r="149" spans="1:10" ht="30">
      <c r="A149" t="s">
        <v>889</v>
      </c>
      <c r="B149" t="s">
        <v>890</v>
      </c>
      <c r="C149" t="s">
        <v>1363</v>
      </c>
      <c r="D149" t="s">
        <v>1279</v>
      </c>
      <c r="E149" t="s">
        <v>497</v>
      </c>
      <c r="F149" t="s">
        <v>676</v>
      </c>
      <c r="G149" t="s">
        <v>666</v>
      </c>
      <c r="H149" s="41" t="s">
        <v>3035</v>
      </c>
      <c r="I149">
        <v>4035</v>
      </c>
      <c r="J149" t="s">
        <v>676</v>
      </c>
    </row>
    <row r="150" spans="1:10" ht="30">
      <c r="A150" t="s">
        <v>797</v>
      </c>
      <c r="B150" t="s">
        <v>798</v>
      </c>
      <c r="C150" t="s">
        <v>1364</v>
      </c>
      <c r="D150" t="s">
        <v>1276</v>
      </c>
      <c r="E150" t="s">
        <v>497</v>
      </c>
      <c r="F150" t="s">
        <v>676</v>
      </c>
      <c r="G150" t="s">
        <v>666</v>
      </c>
      <c r="H150" s="41" t="s">
        <v>3035</v>
      </c>
      <c r="I150">
        <v>4035</v>
      </c>
      <c r="J150" t="s">
        <v>676</v>
      </c>
    </row>
    <row r="151" spans="1:10" ht="30">
      <c r="A151" t="s">
        <v>809</v>
      </c>
      <c r="B151" t="s">
        <v>810</v>
      </c>
      <c r="C151" t="s">
        <v>1365</v>
      </c>
      <c r="D151" t="s">
        <v>1276</v>
      </c>
      <c r="E151" t="s">
        <v>497</v>
      </c>
      <c r="F151" t="s">
        <v>676</v>
      </c>
      <c r="G151" t="s">
        <v>666</v>
      </c>
      <c r="H151" s="41" t="s">
        <v>3035</v>
      </c>
      <c r="I151">
        <v>4035</v>
      </c>
      <c r="J151" t="s">
        <v>676</v>
      </c>
    </row>
    <row r="152" spans="1:10" ht="30">
      <c r="A152" t="s">
        <v>783</v>
      </c>
      <c r="B152" t="s">
        <v>784</v>
      </c>
      <c r="C152" t="s">
        <v>1366</v>
      </c>
      <c r="D152" t="s">
        <v>972</v>
      </c>
      <c r="E152" t="s">
        <v>497</v>
      </c>
      <c r="F152" t="s">
        <v>676</v>
      </c>
      <c r="G152" t="s">
        <v>666</v>
      </c>
      <c r="H152" s="41" t="s">
        <v>3035</v>
      </c>
      <c r="I152">
        <v>4033</v>
      </c>
      <c r="J152" t="s">
        <v>676</v>
      </c>
    </row>
    <row r="153" spans="1:10" ht="30">
      <c r="A153" t="s">
        <v>879</v>
      </c>
      <c r="B153" t="s">
        <v>880</v>
      </c>
      <c r="C153" t="s">
        <v>1367</v>
      </c>
      <c r="D153" t="s">
        <v>972</v>
      </c>
      <c r="E153" t="s">
        <v>497</v>
      </c>
      <c r="F153" t="s">
        <v>676</v>
      </c>
      <c r="G153" t="s">
        <v>666</v>
      </c>
      <c r="H153" s="41" t="s">
        <v>3035</v>
      </c>
      <c r="I153">
        <v>4033</v>
      </c>
      <c r="J153" t="s">
        <v>676</v>
      </c>
    </row>
    <row r="154" spans="1:10" ht="30">
      <c r="A154" t="s">
        <v>1371</v>
      </c>
      <c r="B154" t="s">
        <v>1051</v>
      </c>
      <c r="C154" t="s">
        <v>1368</v>
      </c>
      <c r="D154" t="s">
        <v>1276</v>
      </c>
      <c r="E154" t="s">
        <v>497</v>
      </c>
      <c r="F154" t="s">
        <v>676</v>
      </c>
      <c r="G154" t="s">
        <v>666</v>
      </c>
      <c r="H154" s="41" t="s">
        <v>3035</v>
      </c>
      <c r="I154">
        <v>4035</v>
      </c>
      <c r="J154" t="s">
        <v>676</v>
      </c>
    </row>
    <row r="155" spans="1:10" ht="30">
      <c r="A155" t="s">
        <v>1372</v>
      </c>
      <c r="B155" t="s">
        <v>1050</v>
      </c>
      <c r="C155" t="s">
        <v>1369</v>
      </c>
      <c r="D155" t="s">
        <v>965</v>
      </c>
      <c r="E155" t="s">
        <v>497</v>
      </c>
      <c r="F155" t="s">
        <v>676</v>
      </c>
      <c r="G155" t="s">
        <v>666</v>
      </c>
      <c r="H155" s="41" t="s">
        <v>3035</v>
      </c>
      <c r="I155">
        <v>4033</v>
      </c>
      <c r="J155" t="s">
        <v>676</v>
      </c>
    </row>
    <row r="156" spans="1:10" ht="30">
      <c r="A156" t="s">
        <v>1073</v>
      </c>
      <c r="B156" t="s">
        <v>1074</v>
      </c>
      <c r="C156" t="s">
        <v>1076</v>
      </c>
      <c r="D156" t="s">
        <v>968</v>
      </c>
      <c r="E156" t="s">
        <v>497</v>
      </c>
      <c r="F156" t="s">
        <v>676</v>
      </c>
      <c r="G156" t="s">
        <v>666</v>
      </c>
      <c r="H156" s="41" t="s">
        <v>3035</v>
      </c>
      <c r="I156">
        <v>4033</v>
      </c>
      <c r="J156" t="s">
        <v>676</v>
      </c>
    </row>
    <row r="157" spans="1:10">
      <c r="A157" t="s">
        <v>1199</v>
      </c>
      <c r="B157" t="s">
        <v>1200</v>
      </c>
      <c r="C157" t="s">
        <v>1312</v>
      </c>
      <c r="D157" t="s">
        <v>1313</v>
      </c>
      <c r="E157">
        <v>40981</v>
      </c>
      <c r="F157" t="s">
        <v>492</v>
      </c>
      <c r="G157" t="s">
        <v>492</v>
      </c>
      <c r="H157" t="s">
        <v>2112</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2154</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2175</v>
      </c>
      <c r="B163" t="s">
        <v>2022</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3035</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3035</v>
      </c>
      <c r="I166">
        <v>4035</v>
      </c>
      <c r="J166" t="s">
        <v>676</v>
      </c>
    </row>
    <row r="167" spans="1:10" ht="30">
      <c r="A167" t="s">
        <v>1225</v>
      </c>
      <c r="B167" t="s">
        <v>1154</v>
      </c>
      <c r="C167" t="s">
        <v>1276</v>
      </c>
      <c r="D167" t="s">
        <v>1276</v>
      </c>
      <c r="E167" t="s">
        <v>497</v>
      </c>
      <c r="F167" t="s">
        <v>676</v>
      </c>
      <c r="G167" t="s">
        <v>666</v>
      </c>
      <c r="H167" s="41" t="s">
        <v>3035</v>
      </c>
      <c r="I167">
        <v>4035</v>
      </c>
      <c r="J167" t="s">
        <v>676</v>
      </c>
    </row>
    <row r="168" spans="1:10" ht="30">
      <c r="A168" t="s">
        <v>1257</v>
      </c>
      <c r="B168" t="s">
        <v>1181</v>
      </c>
      <c r="C168" t="s">
        <v>1322</v>
      </c>
      <c r="D168" s="41" t="s">
        <v>3035</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2116</v>
      </c>
      <c r="C171" t="s">
        <v>1956</v>
      </c>
      <c r="D171" t="s">
        <v>974</v>
      </c>
      <c r="E171">
        <v>40982</v>
      </c>
      <c r="F171" t="s">
        <v>492</v>
      </c>
      <c r="G171" t="s">
        <v>492</v>
      </c>
      <c r="H171" t="s">
        <v>680</v>
      </c>
      <c r="I171">
        <v>4033</v>
      </c>
      <c r="J171" t="s">
        <v>492</v>
      </c>
    </row>
    <row r="172" spans="1:10">
      <c r="A172" t="s">
        <v>685</v>
      </c>
      <c r="B172" t="s">
        <v>686</v>
      </c>
      <c r="C172" t="s">
        <v>2117</v>
      </c>
      <c r="D172" t="s">
        <v>2118</v>
      </c>
      <c r="E172">
        <v>40990</v>
      </c>
      <c r="F172" t="s">
        <v>492</v>
      </c>
      <c r="G172" t="s">
        <v>492</v>
      </c>
      <c r="H172" t="s">
        <v>680</v>
      </c>
      <c r="I172">
        <v>4033</v>
      </c>
      <c r="J172" t="s">
        <v>492</v>
      </c>
    </row>
    <row r="173" spans="1:10">
      <c r="A173" t="s">
        <v>701</v>
      </c>
      <c r="B173" t="s">
        <v>2119</v>
      </c>
      <c r="C173" t="s">
        <v>2120</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2121</v>
      </c>
      <c r="D175" s="41" t="s">
        <v>3035</v>
      </c>
      <c r="E175" s="27" t="s">
        <v>497</v>
      </c>
      <c r="F175" t="s">
        <v>676</v>
      </c>
      <c r="G175" t="s">
        <v>666</v>
      </c>
      <c r="H175" s="41" t="s">
        <v>3035</v>
      </c>
      <c r="I175">
        <v>4035</v>
      </c>
      <c r="J175" t="s">
        <v>676</v>
      </c>
    </row>
    <row r="176" spans="1:10" ht="30">
      <c r="A176" t="s">
        <v>1066</v>
      </c>
      <c r="B176" t="s">
        <v>1067</v>
      </c>
      <c r="C176" t="s">
        <v>2122</v>
      </c>
      <c r="D176" s="41" t="s">
        <v>3035</v>
      </c>
      <c r="E176" s="27" t="s">
        <v>497</v>
      </c>
      <c r="F176" t="s">
        <v>676</v>
      </c>
      <c r="G176" t="s">
        <v>666</v>
      </c>
      <c r="H176" s="41" t="s">
        <v>3035</v>
      </c>
      <c r="I176">
        <v>4033</v>
      </c>
      <c r="J176" t="s">
        <v>676</v>
      </c>
    </row>
    <row r="177" spans="1:10" ht="30">
      <c r="A177" t="s">
        <v>1078</v>
      </c>
      <c r="B177" t="s">
        <v>1079</v>
      </c>
      <c r="C177" t="s">
        <v>2123</v>
      </c>
      <c r="D177" s="41" t="s">
        <v>3035</v>
      </c>
      <c r="E177" s="27" t="s">
        <v>497</v>
      </c>
      <c r="F177" t="s">
        <v>676</v>
      </c>
      <c r="G177" t="s">
        <v>666</v>
      </c>
      <c r="H177" s="41" t="s">
        <v>3035</v>
      </c>
      <c r="I177">
        <v>4033</v>
      </c>
      <c r="J177" t="s">
        <v>676</v>
      </c>
    </row>
    <row r="178" spans="1:10">
      <c r="A178" t="s">
        <v>2150</v>
      </c>
      <c r="B178" t="s">
        <v>1084</v>
      </c>
      <c r="C178" t="s">
        <v>1086</v>
      </c>
      <c r="D178" s="27" t="s">
        <v>1272</v>
      </c>
      <c r="E178">
        <v>40996</v>
      </c>
      <c r="F178" t="s">
        <v>492</v>
      </c>
      <c r="G178" t="s">
        <v>492</v>
      </c>
      <c r="H178" t="s">
        <v>680</v>
      </c>
      <c r="I178">
        <v>4033</v>
      </c>
      <c r="J178" t="s">
        <v>492</v>
      </c>
    </row>
    <row r="179" spans="1:10" ht="30">
      <c r="A179" t="s">
        <v>1088</v>
      </c>
      <c r="B179" t="s">
        <v>1089</v>
      </c>
      <c r="C179" t="s">
        <v>2124</v>
      </c>
      <c r="D179" t="s">
        <v>968</v>
      </c>
      <c r="E179" s="27" t="s">
        <v>497</v>
      </c>
      <c r="F179" t="s">
        <v>676</v>
      </c>
      <c r="G179" t="s">
        <v>666</v>
      </c>
      <c r="H179" s="41" t="s">
        <v>3035</v>
      </c>
      <c r="I179">
        <v>4033</v>
      </c>
      <c r="J179" t="s">
        <v>676</v>
      </c>
    </row>
    <row r="180" spans="1:10" ht="30">
      <c r="A180" t="s">
        <v>1097</v>
      </c>
      <c r="B180" t="s">
        <v>1098</v>
      </c>
      <c r="C180" t="s">
        <v>1100</v>
      </c>
      <c r="D180" s="41" t="s">
        <v>3035</v>
      </c>
      <c r="E180" s="27" t="s">
        <v>497</v>
      </c>
      <c r="F180" t="s">
        <v>676</v>
      </c>
      <c r="G180" t="s">
        <v>666</v>
      </c>
      <c r="H180" s="41" t="s">
        <v>3035</v>
      </c>
      <c r="I180">
        <v>4033</v>
      </c>
      <c r="J180" t="s">
        <v>676</v>
      </c>
    </row>
    <row r="181" spans="1:10" ht="30">
      <c r="A181" t="s">
        <v>1107</v>
      </c>
      <c r="B181" t="s">
        <v>1108</v>
      </c>
      <c r="C181" t="s">
        <v>1110</v>
      </c>
      <c r="D181" t="s">
        <v>958</v>
      </c>
      <c r="E181" s="27" t="s">
        <v>497</v>
      </c>
      <c r="F181" t="s">
        <v>676</v>
      </c>
      <c r="G181" t="s">
        <v>666</v>
      </c>
      <c r="H181" s="41" t="s">
        <v>3035</v>
      </c>
      <c r="I181">
        <v>4033</v>
      </c>
      <c r="J181" t="s">
        <v>676</v>
      </c>
    </row>
    <row r="182" spans="1:10" ht="30">
      <c r="A182" t="s">
        <v>1117</v>
      </c>
      <c r="B182" t="s">
        <v>1118</v>
      </c>
      <c r="C182" t="s">
        <v>1120</v>
      </c>
      <c r="D182" t="s">
        <v>1275</v>
      </c>
      <c r="E182" s="27" t="s">
        <v>497</v>
      </c>
      <c r="F182" t="s">
        <v>676</v>
      </c>
      <c r="G182" t="s">
        <v>666</v>
      </c>
      <c r="H182" s="41" t="s">
        <v>3035</v>
      </c>
      <c r="I182">
        <v>4035</v>
      </c>
      <c r="J182" t="s">
        <v>676</v>
      </c>
    </row>
    <row r="183" spans="1:10" ht="30">
      <c r="A183" t="s">
        <v>1223</v>
      </c>
      <c r="B183" t="s">
        <v>1152</v>
      </c>
      <c r="C183" t="s">
        <v>2125</v>
      </c>
      <c r="D183" t="s">
        <v>965</v>
      </c>
      <c r="E183" s="27" t="s">
        <v>497</v>
      </c>
      <c r="F183" t="s">
        <v>676</v>
      </c>
      <c r="G183" t="s">
        <v>666</v>
      </c>
      <c r="H183" s="41" t="s">
        <v>3035</v>
      </c>
      <c r="I183">
        <v>4033</v>
      </c>
      <c r="J183" t="s">
        <v>676</v>
      </c>
    </row>
    <row r="184" spans="1:10" ht="30">
      <c r="A184" t="s">
        <v>1224</v>
      </c>
      <c r="B184" t="s">
        <v>1153</v>
      </c>
      <c r="C184" t="s">
        <v>2126</v>
      </c>
      <c r="D184" t="s">
        <v>968</v>
      </c>
      <c r="E184" s="27" t="s">
        <v>497</v>
      </c>
      <c r="F184" t="s">
        <v>676</v>
      </c>
      <c r="G184" t="s">
        <v>666</v>
      </c>
      <c r="H184" s="41" t="s">
        <v>3035</v>
      </c>
      <c r="I184">
        <v>4033</v>
      </c>
      <c r="J184" t="s">
        <v>676</v>
      </c>
    </row>
    <row r="185" spans="1:10" ht="30">
      <c r="A185" t="s">
        <v>1226</v>
      </c>
      <c r="B185" t="s">
        <v>1155</v>
      </c>
      <c r="C185" t="s">
        <v>2127</v>
      </c>
      <c r="D185" t="s">
        <v>1278</v>
      </c>
      <c r="E185" s="27" t="s">
        <v>497</v>
      </c>
      <c r="F185" t="s">
        <v>676</v>
      </c>
      <c r="G185" t="s">
        <v>666</v>
      </c>
      <c r="H185" s="41" t="s">
        <v>3035</v>
      </c>
      <c r="I185">
        <v>4033</v>
      </c>
      <c r="J185" t="s">
        <v>676</v>
      </c>
    </row>
    <row r="186" spans="1:10" ht="30">
      <c r="A186" t="s">
        <v>1227</v>
      </c>
      <c r="B186" t="s">
        <v>1156</v>
      </c>
      <c r="C186" t="s">
        <v>2128</v>
      </c>
      <c r="D186" t="s">
        <v>958</v>
      </c>
      <c r="E186" s="27" t="s">
        <v>497</v>
      </c>
      <c r="F186" t="s">
        <v>676</v>
      </c>
      <c r="G186" t="s">
        <v>666</v>
      </c>
      <c r="H186" s="41" t="s">
        <v>3035</v>
      </c>
      <c r="I186">
        <v>4033</v>
      </c>
      <c r="J186" t="s">
        <v>676</v>
      </c>
    </row>
    <row r="187" spans="1:10" ht="30">
      <c r="A187" t="s">
        <v>1230</v>
      </c>
      <c r="B187" t="s">
        <v>1158</v>
      </c>
      <c r="C187" t="s">
        <v>2129</v>
      </c>
      <c r="D187" t="s">
        <v>956</v>
      </c>
      <c r="E187" s="27" t="s">
        <v>497</v>
      </c>
      <c r="F187" t="s">
        <v>676</v>
      </c>
      <c r="G187" t="s">
        <v>666</v>
      </c>
      <c r="H187" s="41" t="s">
        <v>3035</v>
      </c>
      <c r="I187">
        <v>4033</v>
      </c>
      <c r="J187" t="s">
        <v>676</v>
      </c>
    </row>
    <row r="188" spans="1:10" ht="30">
      <c r="A188" t="s">
        <v>1232</v>
      </c>
      <c r="B188" t="s">
        <v>1160</v>
      </c>
      <c r="C188" t="s">
        <v>2080</v>
      </c>
      <c r="D188" t="s">
        <v>974</v>
      </c>
      <c r="E188" s="27" t="s">
        <v>497</v>
      </c>
      <c r="F188" t="s">
        <v>676</v>
      </c>
      <c r="G188" t="s">
        <v>666</v>
      </c>
      <c r="H188" s="41" t="s">
        <v>3035</v>
      </c>
      <c r="I188">
        <v>4033</v>
      </c>
      <c r="J188" t="s">
        <v>676</v>
      </c>
    </row>
    <row r="189" spans="1:10" ht="30">
      <c r="A189" t="s">
        <v>1233</v>
      </c>
      <c r="B189" t="s">
        <v>1161</v>
      </c>
      <c r="C189" t="s">
        <v>2130</v>
      </c>
      <c r="D189" t="s">
        <v>958</v>
      </c>
      <c r="E189" s="27" t="s">
        <v>497</v>
      </c>
      <c r="F189" t="s">
        <v>676</v>
      </c>
      <c r="G189" t="s">
        <v>666</v>
      </c>
      <c r="H189" s="41" t="s">
        <v>3035</v>
      </c>
      <c r="I189">
        <v>4033</v>
      </c>
      <c r="J189" t="s">
        <v>676</v>
      </c>
    </row>
    <row r="190" spans="1:10" ht="30">
      <c r="A190" t="s">
        <v>1234</v>
      </c>
      <c r="B190" t="s">
        <v>1162</v>
      </c>
      <c r="C190" t="s">
        <v>2045</v>
      </c>
      <c r="D190" t="s">
        <v>958</v>
      </c>
      <c r="E190" s="27" t="s">
        <v>497</v>
      </c>
      <c r="F190" t="s">
        <v>676</v>
      </c>
      <c r="G190" t="s">
        <v>666</v>
      </c>
      <c r="H190" s="41" t="s">
        <v>3035</v>
      </c>
      <c r="I190">
        <v>4033</v>
      </c>
      <c r="J190" t="s">
        <v>676</v>
      </c>
    </row>
    <row r="191" spans="1:10" ht="30">
      <c r="A191" t="s">
        <v>1237</v>
      </c>
      <c r="B191" t="s">
        <v>1163</v>
      </c>
      <c r="C191" t="s">
        <v>2057</v>
      </c>
      <c r="D191" t="s">
        <v>2131</v>
      </c>
      <c r="E191" s="27" t="s">
        <v>497</v>
      </c>
      <c r="F191" t="s">
        <v>676</v>
      </c>
      <c r="G191" t="s">
        <v>666</v>
      </c>
      <c r="H191" s="41" t="s">
        <v>3035</v>
      </c>
      <c r="I191">
        <v>4033</v>
      </c>
      <c r="J191" t="s">
        <v>676</v>
      </c>
    </row>
    <row r="192" spans="1:10" ht="30">
      <c r="A192" t="s">
        <v>1239</v>
      </c>
      <c r="B192" t="s">
        <v>1165</v>
      </c>
      <c r="C192" t="s">
        <v>2027</v>
      </c>
      <c r="D192" t="s">
        <v>1278</v>
      </c>
      <c r="E192" s="27" t="s">
        <v>497</v>
      </c>
      <c r="F192" t="s">
        <v>676</v>
      </c>
      <c r="G192" t="s">
        <v>666</v>
      </c>
      <c r="H192" s="41" t="s">
        <v>3035</v>
      </c>
      <c r="I192">
        <v>4033</v>
      </c>
      <c r="J192" t="s">
        <v>676</v>
      </c>
    </row>
    <row r="193" spans="1:10" ht="30">
      <c r="A193" t="s">
        <v>1240</v>
      </c>
      <c r="B193" t="s">
        <v>1166</v>
      </c>
      <c r="C193" t="s">
        <v>2132</v>
      </c>
      <c r="D193" t="s">
        <v>2131</v>
      </c>
      <c r="E193" s="27" t="s">
        <v>497</v>
      </c>
      <c r="F193" t="s">
        <v>676</v>
      </c>
      <c r="G193" t="s">
        <v>666</v>
      </c>
      <c r="H193" s="41" t="s">
        <v>3035</v>
      </c>
      <c r="I193">
        <v>4033</v>
      </c>
      <c r="J193" t="s">
        <v>676</v>
      </c>
    </row>
    <row r="194" spans="1:10" ht="30">
      <c r="A194" t="s">
        <v>1241</v>
      </c>
      <c r="B194" t="s">
        <v>1167</v>
      </c>
      <c r="C194" t="s">
        <v>2070</v>
      </c>
      <c r="D194" t="s">
        <v>965</v>
      </c>
      <c r="E194" s="27" t="s">
        <v>497</v>
      </c>
      <c r="F194" t="s">
        <v>676</v>
      </c>
      <c r="G194" t="s">
        <v>666</v>
      </c>
      <c r="H194" s="41" t="s">
        <v>3035</v>
      </c>
      <c r="I194">
        <v>4033</v>
      </c>
      <c r="J194" t="s">
        <v>676</v>
      </c>
    </row>
    <row r="195" spans="1:10">
      <c r="A195" t="s">
        <v>1242</v>
      </c>
      <c r="B195" t="s">
        <v>1168</v>
      </c>
      <c r="C195" t="s">
        <v>2133</v>
      </c>
      <c r="D195" t="s">
        <v>2134</v>
      </c>
      <c r="E195" s="27">
        <v>41001</v>
      </c>
      <c r="F195" t="s">
        <v>492</v>
      </c>
      <c r="G195" t="s">
        <v>492</v>
      </c>
      <c r="H195" s="27" t="s">
        <v>2806</v>
      </c>
      <c r="I195">
        <v>4033</v>
      </c>
      <c r="J195" t="s">
        <v>492</v>
      </c>
    </row>
    <row r="196" spans="1:10" ht="30">
      <c r="A196" t="s">
        <v>1243</v>
      </c>
      <c r="B196" t="s">
        <v>1169</v>
      </c>
      <c r="C196" t="s">
        <v>2135</v>
      </c>
      <c r="D196" t="s">
        <v>762</v>
      </c>
      <c r="E196" s="27" t="s">
        <v>497</v>
      </c>
      <c r="F196" t="s">
        <v>676</v>
      </c>
      <c r="G196" t="s">
        <v>666</v>
      </c>
      <c r="H196" s="41" t="s">
        <v>3035</v>
      </c>
      <c r="I196">
        <v>4035</v>
      </c>
      <c r="J196" t="s">
        <v>676</v>
      </c>
    </row>
    <row r="197" spans="1:10" ht="30">
      <c r="A197" t="s">
        <v>1244</v>
      </c>
      <c r="B197" t="s">
        <v>1170</v>
      </c>
      <c r="C197" t="s">
        <v>2049</v>
      </c>
      <c r="D197" t="s">
        <v>2136</v>
      </c>
      <c r="E197" s="27" t="s">
        <v>497</v>
      </c>
      <c r="F197" t="s">
        <v>676</v>
      </c>
      <c r="G197" t="s">
        <v>666</v>
      </c>
      <c r="H197" s="41" t="s">
        <v>3035</v>
      </c>
      <c r="I197">
        <v>4033</v>
      </c>
      <c r="J197" t="s">
        <v>676</v>
      </c>
    </row>
    <row r="198" spans="1:10" ht="30">
      <c r="A198" t="s">
        <v>1245</v>
      </c>
      <c r="B198" t="s">
        <v>1171</v>
      </c>
      <c r="C198" t="s">
        <v>2137</v>
      </c>
      <c r="D198" t="s">
        <v>768</v>
      </c>
      <c r="E198" s="27" t="s">
        <v>497</v>
      </c>
      <c r="F198" t="s">
        <v>676</v>
      </c>
      <c r="G198" t="s">
        <v>666</v>
      </c>
      <c r="H198" s="41" t="s">
        <v>3035</v>
      </c>
      <c r="I198">
        <v>4033</v>
      </c>
      <c r="J198" t="s">
        <v>676</v>
      </c>
    </row>
    <row r="199" spans="1:10" ht="30">
      <c r="A199" t="s">
        <v>1246</v>
      </c>
      <c r="B199" t="s">
        <v>1172</v>
      </c>
      <c r="C199" t="s">
        <v>2138</v>
      </c>
      <c r="D199" t="s">
        <v>968</v>
      </c>
      <c r="E199" s="27" t="s">
        <v>497</v>
      </c>
      <c r="F199" t="s">
        <v>676</v>
      </c>
      <c r="G199" t="s">
        <v>666</v>
      </c>
      <c r="H199" s="41" t="s">
        <v>3035</v>
      </c>
      <c r="I199">
        <v>4033</v>
      </c>
      <c r="J199" t="s">
        <v>676</v>
      </c>
    </row>
    <row r="200" spans="1:10" ht="30">
      <c r="A200" t="s">
        <v>1247</v>
      </c>
      <c r="B200" t="s">
        <v>1173</v>
      </c>
      <c r="C200" t="s">
        <v>2139</v>
      </c>
      <c r="D200" t="s">
        <v>1278</v>
      </c>
      <c r="E200" s="27" t="s">
        <v>497</v>
      </c>
      <c r="F200" t="s">
        <v>676</v>
      </c>
      <c r="G200" t="s">
        <v>666</v>
      </c>
      <c r="H200" s="41" t="s">
        <v>3035</v>
      </c>
      <c r="I200">
        <v>4033</v>
      </c>
      <c r="J200" t="s">
        <v>676</v>
      </c>
    </row>
    <row r="201" spans="1:10">
      <c r="A201" t="s">
        <v>1248</v>
      </c>
      <c r="B201" t="s">
        <v>1174</v>
      </c>
      <c r="C201" t="s">
        <v>2060</v>
      </c>
      <c r="D201" t="s">
        <v>974</v>
      </c>
      <c r="E201">
        <v>40990</v>
      </c>
      <c r="F201" t="s">
        <v>492</v>
      </c>
      <c r="G201" t="s">
        <v>492</v>
      </c>
      <c r="H201" t="s">
        <v>2199</v>
      </c>
      <c r="I201">
        <v>4033</v>
      </c>
      <c r="J201" t="s">
        <v>492</v>
      </c>
    </row>
    <row r="202" spans="1:10" ht="30">
      <c r="A202" t="s">
        <v>1250</v>
      </c>
      <c r="B202" t="s">
        <v>1175</v>
      </c>
      <c r="C202" t="s">
        <v>2200</v>
      </c>
      <c r="D202" t="s">
        <v>163</v>
      </c>
      <c r="E202" s="27" t="s">
        <v>497</v>
      </c>
      <c r="F202" t="s">
        <v>676</v>
      </c>
      <c r="G202" t="s">
        <v>666</v>
      </c>
      <c r="H202" s="41" t="s">
        <v>3035</v>
      </c>
      <c r="I202">
        <v>4035</v>
      </c>
      <c r="J202" t="s">
        <v>676</v>
      </c>
    </row>
    <row r="203" spans="1:10">
      <c r="A203" t="s">
        <v>2152</v>
      </c>
      <c r="B203" t="s">
        <v>2072</v>
      </c>
      <c r="C203" t="s">
        <v>2201</v>
      </c>
      <c r="D203" t="s">
        <v>1263</v>
      </c>
      <c r="E203">
        <v>40990</v>
      </c>
      <c r="F203" t="s">
        <v>492</v>
      </c>
      <c r="G203" t="s">
        <v>492</v>
      </c>
      <c r="H203" t="s">
        <v>682</v>
      </c>
      <c r="I203">
        <v>4033</v>
      </c>
      <c r="J203" t="s">
        <v>492</v>
      </c>
    </row>
    <row r="204" spans="1:10" ht="30">
      <c r="A204" t="s">
        <v>1252</v>
      </c>
      <c r="B204" t="s">
        <v>1176</v>
      </c>
      <c r="C204" t="s">
        <v>2202</v>
      </c>
      <c r="D204" t="s">
        <v>1313</v>
      </c>
      <c r="E204" s="27" t="s">
        <v>497</v>
      </c>
      <c r="F204" t="s">
        <v>676</v>
      </c>
      <c r="G204" t="s">
        <v>666</v>
      </c>
      <c r="H204" s="41" t="s">
        <v>3035</v>
      </c>
      <c r="I204">
        <v>4033</v>
      </c>
      <c r="J204" t="s">
        <v>676</v>
      </c>
    </row>
    <row r="205" spans="1:10" ht="30">
      <c r="A205" t="s">
        <v>1253</v>
      </c>
      <c r="B205" t="s">
        <v>1177</v>
      </c>
      <c r="C205" t="s">
        <v>2203</v>
      </c>
      <c r="D205" t="s">
        <v>1272</v>
      </c>
      <c r="E205" s="27" t="s">
        <v>497</v>
      </c>
      <c r="F205" t="s">
        <v>676</v>
      </c>
      <c r="G205" t="s">
        <v>666</v>
      </c>
      <c r="H205" s="41" t="s">
        <v>3035</v>
      </c>
      <c r="I205">
        <v>4033</v>
      </c>
      <c r="J205" t="s">
        <v>676</v>
      </c>
    </row>
    <row r="206" spans="1:10" ht="30">
      <c r="A206" t="s">
        <v>1254</v>
      </c>
      <c r="B206" t="s">
        <v>1178</v>
      </c>
      <c r="C206" t="s">
        <v>2204</v>
      </c>
      <c r="D206" t="s">
        <v>1272</v>
      </c>
      <c r="E206" s="27" t="s">
        <v>497</v>
      </c>
      <c r="F206" t="s">
        <v>676</v>
      </c>
      <c r="G206" t="s">
        <v>666</v>
      </c>
      <c r="H206" s="41" t="s">
        <v>3035</v>
      </c>
      <c r="I206">
        <v>4033</v>
      </c>
      <c r="J206" t="s">
        <v>676</v>
      </c>
    </row>
    <row r="207" spans="1:10" ht="30">
      <c r="A207" t="s">
        <v>1255</v>
      </c>
      <c r="B207" t="s">
        <v>1179</v>
      </c>
      <c r="C207" t="s">
        <v>2006</v>
      </c>
      <c r="D207" t="s">
        <v>1276</v>
      </c>
      <c r="E207" s="27" t="s">
        <v>497</v>
      </c>
      <c r="F207" t="s">
        <v>676</v>
      </c>
      <c r="G207" t="s">
        <v>666</v>
      </c>
      <c r="H207" s="41" t="s">
        <v>3035</v>
      </c>
      <c r="I207">
        <v>4035</v>
      </c>
      <c r="J207" t="s">
        <v>676</v>
      </c>
    </row>
    <row r="208" spans="1:10" ht="30">
      <c r="A208" t="s">
        <v>1256</v>
      </c>
      <c r="B208" t="s">
        <v>1180</v>
      </c>
      <c r="C208" t="s">
        <v>2205</v>
      </c>
      <c r="D208" t="s">
        <v>974</v>
      </c>
      <c r="E208" s="27" t="s">
        <v>497</v>
      </c>
      <c r="F208" t="s">
        <v>676</v>
      </c>
      <c r="G208" t="s">
        <v>666</v>
      </c>
      <c r="H208" s="41" t="s">
        <v>3035</v>
      </c>
      <c r="I208">
        <v>4033</v>
      </c>
      <c r="J208" t="s">
        <v>676</v>
      </c>
    </row>
    <row r="209" spans="1:10" ht="30">
      <c r="A209" t="s">
        <v>1260</v>
      </c>
      <c r="B209" t="s">
        <v>1184</v>
      </c>
      <c r="C209" t="s">
        <v>2206</v>
      </c>
      <c r="D209" t="s">
        <v>1272</v>
      </c>
      <c r="E209" s="27" t="s">
        <v>497</v>
      </c>
      <c r="F209" t="s">
        <v>676</v>
      </c>
      <c r="G209" t="s">
        <v>666</v>
      </c>
      <c r="H209" s="41" t="s">
        <v>3035</v>
      </c>
      <c r="I209">
        <v>4033</v>
      </c>
      <c r="J209" t="s">
        <v>676</v>
      </c>
    </row>
    <row r="210" spans="1:10" ht="30">
      <c r="A210" t="s">
        <v>1261</v>
      </c>
      <c r="B210" t="s">
        <v>1185</v>
      </c>
      <c r="C210" t="s">
        <v>2207</v>
      </c>
      <c r="D210" t="s">
        <v>1272</v>
      </c>
      <c r="E210" s="27" t="s">
        <v>497</v>
      </c>
      <c r="F210" t="s">
        <v>676</v>
      </c>
      <c r="G210" t="s">
        <v>666</v>
      </c>
      <c r="H210" s="41" t="s">
        <v>3035</v>
      </c>
      <c r="I210">
        <v>4033</v>
      </c>
      <c r="J210" t="s">
        <v>676</v>
      </c>
    </row>
    <row r="211" spans="1:10" ht="30">
      <c r="A211" t="s">
        <v>1197</v>
      </c>
      <c r="B211" t="s">
        <v>1198</v>
      </c>
      <c r="C211" t="s">
        <v>2084</v>
      </c>
      <c r="D211" t="s">
        <v>1276</v>
      </c>
      <c r="E211" s="27" t="s">
        <v>497</v>
      </c>
      <c r="F211" t="s">
        <v>676</v>
      </c>
      <c r="G211" t="s">
        <v>666</v>
      </c>
      <c r="H211" s="41" t="s">
        <v>3035</v>
      </c>
      <c r="I211">
        <v>4033</v>
      </c>
      <c r="J211" t="s">
        <v>676</v>
      </c>
    </row>
    <row r="212" spans="1:10" ht="30">
      <c r="A212" t="s">
        <v>1201</v>
      </c>
      <c r="B212" t="s">
        <v>1202</v>
      </c>
      <c r="C212" s="27" t="s">
        <v>2356</v>
      </c>
      <c r="D212" s="27" t="s">
        <v>968</v>
      </c>
      <c r="E212" s="27" t="s">
        <v>497</v>
      </c>
      <c r="F212" t="s">
        <v>676</v>
      </c>
      <c r="G212" t="s">
        <v>666</v>
      </c>
      <c r="H212" s="41" t="s">
        <v>3035</v>
      </c>
      <c r="I212">
        <v>4033</v>
      </c>
      <c r="J212" t="s">
        <v>676</v>
      </c>
    </row>
    <row r="213" spans="1:10" ht="30">
      <c r="A213" t="s">
        <v>1203</v>
      </c>
      <c r="B213" t="s">
        <v>1204</v>
      </c>
      <c r="C213" s="27" t="s">
        <v>2091</v>
      </c>
      <c r="D213" s="27" t="s">
        <v>1279</v>
      </c>
      <c r="E213" s="27" t="s">
        <v>497</v>
      </c>
      <c r="F213" t="s">
        <v>676</v>
      </c>
      <c r="G213" t="s">
        <v>666</v>
      </c>
      <c r="H213" s="41" t="s">
        <v>3035</v>
      </c>
      <c r="I213">
        <v>4035</v>
      </c>
      <c r="J213" t="s">
        <v>676</v>
      </c>
    </row>
    <row r="214" spans="1:10" ht="30">
      <c r="A214" t="s">
        <v>1207</v>
      </c>
      <c r="B214" t="s">
        <v>1208</v>
      </c>
      <c r="C214" s="27" t="s">
        <v>2095</v>
      </c>
      <c r="D214" s="27" t="s">
        <v>968</v>
      </c>
      <c r="E214" s="27" t="s">
        <v>497</v>
      </c>
      <c r="F214" t="s">
        <v>676</v>
      </c>
      <c r="G214" t="s">
        <v>666</v>
      </c>
      <c r="H214" s="41" t="s">
        <v>3035</v>
      </c>
      <c r="I214">
        <v>4033</v>
      </c>
      <c r="J214" t="s">
        <v>676</v>
      </c>
    </row>
    <row r="215" spans="1:10" ht="30">
      <c r="A215" t="s">
        <v>1209</v>
      </c>
      <c r="B215" t="s">
        <v>1210</v>
      </c>
      <c r="C215" s="27" t="s">
        <v>2098</v>
      </c>
      <c r="D215" s="27" t="s">
        <v>1279</v>
      </c>
      <c r="E215" s="27" t="s">
        <v>497</v>
      </c>
      <c r="F215" t="s">
        <v>676</v>
      </c>
      <c r="G215" t="s">
        <v>666</v>
      </c>
      <c r="H215" s="41" t="s">
        <v>3035</v>
      </c>
      <c r="I215">
        <v>4033</v>
      </c>
      <c r="J215" t="s">
        <v>676</v>
      </c>
    </row>
    <row r="216" spans="1:10">
      <c r="A216" t="s">
        <v>705</v>
      </c>
      <c r="B216" t="s">
        <v>706</v>
      </c>
      <c r="C216" t="s">
        <v>2141</v>
      </c>
      <c r="D216" t="s">
        <v>954</v>
      </c>
      <c r="E216">
        <v>40988</v>
      </c>
      <c r="F216" t="s">
        <v>492</v>
      </c>
      <c r="G216" t="s">
        <v>492</v>
      </c>
      <c r="H216" t="s">
        <v>680</v>
      </c>
      <c r="I216">
        <v>4033</v>
      </c>
      <c r="J216" t="s">
        <v>492</v>
      </c>
    </row>
    <row r="217" spans="1:10">
      <c r="A217" t="s">
        <v>1267</v>
      </c>
      <c r="B217" t="s">
        <v>1268</v>
      </c>
      <c r="C217" t="s">
        <v>2208</v>
      </c>
      <c r="D217" t="s">
        <v>968</v>
      </c>
      <c r="E217" t="s">
        <v>497</v>
      </c>
      <c r="F217" t="s">
        <v>676</v>
      </c>
      <c r="G217" s="27" t="s">
        <v>666</v>
      </c>
      <c r="H217" t="s">
        <v>2196</v>
      </c>
      <c r="I217">
        <v>4033</v>
      </c>
      <c r="J217" t="s">
        <v>676</v>
      </c>
    </row>
    <row r="218" spans="1:10">
      <c r="A218" t="s">
        <v>1249</v>
      </c>
      <c r="B218" t="s">
        <v>2028</v>
      </c>
      <c r="C218" t="s">
        <v>2030</v>
      </c>
      <c r="D218" t="s">
        <v>1279</v>
      </c>
      <c r="E218" t="s">
        <v>497</v>
      </c>
      <c r="F218" t="s">
        <v>676</v>
      </c>
      <c r="G218" s="27" t="s">
        <v>666</v>
      </c>
      <c r="H218" t="s">
        <v>2196</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2216</v>
      </c>
      <c r="B220" t="s">
        <v>2230</v>
      </c>
      <c r="C220" s="27" t="s">
        <v>2358</v>
      </c>
      <c r="D220" s="27" t="s">
        <v>1263</v>
      </c>
      <c r="E220" t="s">
        <v>497</v>
      </c>
      <c r="F220" t="s">
        <v>676</v>
      </c>
      <c r="G220" t="s">
        <v>666</v>
      </c>
      <c r="H220" s="41" t="s">
        <v>3035</v>
      </c>
      <c r="I220">
        <v>4033</v>
      </c>
      <c r="J220" t="s">
        <v>676</v>
      </c>
    </row>
    <row r="221" spans="1:10">
      <c r="A221" t="s">
        <v>2217</v>
      </c>
      <c r="B221" t="s">
        <v>2231</v>
      </c>
      <c r="C221" s="27" t="s">
        <v>2245</v>
      </c>
      <c r="D221" s="27" t="s">
        <v>965</v>
      </c>
      <c r="E221" s="27">
        <v>40994</v>
      </c>
      <c r="F221" s="27" t="s">
        <v>492</v>
      </c>
      <c r="G221" s="27" t="s">
        <v>492</v>
      </c>
      <c r="H221" s="27" t="s">
        <v>488</v>
      </c>
      <c r="I221">
        <v>4033</v>
      </c>
      <c r="J221" t="s">
        <v>492</v>
      </c>
    </row>
    <row r="222" spans="1:10" ht="30">
      <c r="A222" t="s">
        <v>2218</v>
      </c>
      <c r="B222" t="s">
        <v>2232</v>
      </c>
      <c r="C222" s="27" t="s">
        <v>2359</v>
      </c>
      <c r="D222" s="27" t="s">
        <v>1275</v>
      </c>
      <c r="E222" s="27" t="s">
        <v>497</v>
      </c>
      <c r="F222" s="27" t="s">
        <v>676</v>
      </c>
      <c r="G222" s="27" t="s">
        <v>666</v>
      </c>
      <c r="H222" s="41" t="s">
        <v>3035</v>
      </c>
      <c r="I222">
        <v>4035</v>
      </c>
      <c r="J222" t="s">
        <v>676</v>
      </c>
    </row>
    <row r="223" spans="1:10">
      <c r="A223" t="s">
        <v>2219</v>
      </c>
      <c r="B223" t="s">
        <v>2312</v>
      </c>
      <c r="C223" t="s">
        <v>2251</v>
      </c>
      <c r="D223" t="s">
        <v>954</v>
      </c>
      <c r="E223">
        <v>40994</v>
      </c>
      <c r="F223" t="s">
        <v>492</v>
      </c>
      <c r="G223" t="s">
        <v>492</v>
      </c>
      <c r="H223" t="s">
        <v>682</v>
      </c>
      <c r="I223">
        <v>4033</v>
      </c>
      <c r="J223" t="s">
        <v>492</v>
      </c>
    </row>
    <row r="224" spans="1:10">
      <c r="A224" t="s">
        <v>2220</v>
      </c>
      <c r="B224" t="s">
        <v>2233</v>
      </c>
      <c r="C224" s="27" t="s">
        <v>2360</v>
      </c>
      <c r="D224" s="27" t="s">
        <v>954</v>
      </c>
      <c r="E224">
        <v>40996</v>
      </c>
      <c r="F224" t="s">
        <v>492</v>
      </c>
      <c r="G224" t="s">
        <v>492</v>
      </c>
      <c r="H224" s="27" t="s">
        <v>2361</v>
      </c>
      <c r="I224">
        <v>4033</v>
      </c>
      <c r="J224" t="s">
        <v>492</v>
      </c>
    </row>
    <row r="225" spans="1:10" ht="30">
      <c r="A225" t="s">
        <v>2221</v>
      </c>
      <c r="B225" t="s">
        <v>2234</v>
      </c>
      <c r="C225" s="27" t="s">
        <v>2362</v>
      </c>
      <c r="D225" s="27" t="s">
        <v>1272</v>
      </c>
      <c r="E225" t="s">
        <v>497</v>
      </c>
      <c r="F225" t="s">
        <v>676</v>
      </c>
      <c r="G225" t="s">
        <v>666</v>
      </c>
      <c r="H225" s="41" t="s">
        <v>3035</v>
      </c>
      <c r="I225">
        <v>4033</v>
      </c>
      <c r="J225" t="s">
        <v>676</v>
      </c>
    </row>
    <row r="226" spans="1:10">
      <c r="A226" t="s">
        <v>2508</v>
      </c>
      <c r="B226" t="s">
        <v>2481</v>
      </c>
      <c r="C226" s="27" t="s">
        <v>2807</v>
      </c>
      <c r="D226" s="27" t="s">
        <v>972</v>
      </c>
      <c r="E226" s="27">
        <v>41038</v>
      </c>
      <c r="F226" s="27" t="s">
        <v>674</v>
      </c>
      <c r="G226" s="27" t="s">
        <v>674</v>
      </c>
      <c r="H226" s="27" t="s">
        <v>2808</v>
      </c>
      <c r="I226">
        <v>4035</v>
      </c>
      <c r="J226" t="s">
        <v>674</v>
      </c>
    </row>
    <row r="227" spans="1:10" ht="30">
      <c r="A227" t="s">
        <v>2223</v>
      </c>
      <c r="B227" t="s">
        <v>2236</v>
      </c>
      <c r="C227" s="27" t="s">
        <v>2364</v>
      </c>
      <c r="D227" s="27" t="s">
        <v>972</v>
      </c>
      <c r="E227" t="s">
        <v>497</v>
      </c>
      <c r="F227" t="s">
        <v>676</v>
      </c>
      <c r="G227" t="s">
        <v>666</v>
      </c>
      <c r="H227" s="41" t="s">
        <v>3035</v>
      </c>
      <c r="I227">
        <v>4033</v>
      </c>
      <c r="J227" t="s">
        <v>676</v>
      </c>
    </row>
    <row r="228" spans="1:10" ht="30">
      <c r="A228" t="s">
        <v>2224</v>
      </c>
      <c r="B228" t="s">
        <v>2237</v>
      </c>
      <c r="C228" s="27" t="s">
        <v>2365</v>
      </c>
      <c r="D228" s="27" t="s">
        <v>965</v>
      </c>
      <c r="E228" s="27" t="s">
        <v>497</v>
      </c>
      <c r="F228" s="27" t="s">
        <v>676</v>
      </c>
      <c r="G228" s="27" t="s">
        <v>666</v>
      </c>
      <c r="H228" s="41" t="s">
        <v>3035</v>
      </c>
      <c r="I228">
        <v>4033</v>
      </c>
      <c r="J228" t="s">
        <v>676</v>
      </c>
    </row>
    <row r="229" spans="1:10">
      <c r="A229" t="s">
        <v>1195</v>
      </c>
      <c r="B229" t="s">
        <v>1196</v>
      </c>
      <c r="C229" s="27" t="s">
        <v>2357</v>
      </c>
      <c r="D229" s="27" t="s">
        <v>1279</v>
      </c>
      <c r="E229" s="27">
        <v>41002</v>
      </c>
      <c r="F229" s="27" t="s">
        <v>492</v>
      </c>
      <c r="G229" s="27" t="s">
        <v>492</v>
      </c>
      <c r="H229" s="27" t="s">
        <v>2196</v>
      </c>
      <c r="I229">
        <v>4035</v>
      </c>
      <c r="J229" t="s">
        <v>492</v>
      </c>
    </row>
    <row r="230" spans="1:10">
      <c r="A230" t="s">
        <v>2226</v>
      </c>
      <c r="B230" t="s">
        <v>2299</v>
      </c>
      <c r="C230" s="27" t="s">
        <v>2367</v>
      </c>
      <c r="D230" s="27" t="s">
        <v>1263</v>
      </c>
      <c r="E230" s="27">
        <v>40997</v>
      </c>
      <c r="F230" s="27" t="s">
        <v>492</v>
      </c>
      <c r="G230" s="27" t="s">
        <v>492</v>
      </c>
      <c r="H230" s="27" t="s">
        <v>488</v>
      </c>
      <c r="I230">
        <v>4033</v>
      </c>
      <c r="J230" t="s">
        <v>492</v>
      </c>
    </row>
    <row r="231" spans="1:10" ht="30">
      <c r="A231" t="s">
        <v>2227</v>
      </c>
      <c r="B231" t="s">
        <v>2239</v>
      </c>
      <c r="C231" s="27" t="s">
        <v>2368</v>
      </c>
      <c r="D231" s="27" t="s">
        <v>1279</v>
      </c>
      <c r="E231" s="27" t="s">
        <v>497</v>
      </c>
      <c r="F231" s="27" t="s">
        <v>676</v>
      </c>
      <c r="G231" s="27" t="s">
        <v>666</v>
      </c>
      <c r="H231" s="41" t="s">
        <v>3035</v>
      </c>
      <c r="I231">
        <v>4035</v>
      </c>
      <c r="J231" t="s">
        <v>676</v>
      </c>
    </row>
    <row r="232" spans="1:10">
      <c r="A232" t="s">
        <v>2228</v>
      </c>
      <c r="B232" t="s">
        <v>2240</v>
      </c>
      <c r="C232" s="27" t="s">
        <v>2275</v>
      </c>
      <c r="D232" s="27" t="s">
        <v>1272</v>
      </c>
      <c r="E232" s="27">
        <v>40998</v>
      </c>
      <c r="F232" s="27" t="s">
        <v>492</v>
      </c>
      <c r="G232" s="27" t="s">
        <v>492</v>
      </c>
      <c r="H232" s="27" t="s">
        <v>2809</v>
      </c>
      <c r="I232">
        <v>4033</v>
      </c>
      <c r="J232" t="s">
        <v>492</v>
      </c>
    </row>
    <row r="233" spans="1:10">
      <c r="A233" t="s">
        <v>2222</v>
      </c>
      <c r="B233" t="s">
        <v>2235</v>
      </c>
      <c r="C233" s="27" t="s">
        <v>2363</v>
      </c>
      <c r="D233" s="27" t="s">
        <v>1276</v>
      </c>
      <c r="E233" s="27">
        <v>41031</v>
      </c>
      <c r="F233" s="27" t="s">
        <v>492</v>
      </c>
      <c r="G233" s="27" t="s">
        <v>492</v>
      </c>
      <c r="H233" s="27" t="s">
        <v>2808</v>
      </c>
      <c r="I233">
        <v>4035</v>
      </c>
      <c r="J233" t="s">
        <v>492</v>
      </c>
    </row>
    <row r="234" spans="1:10">
      <c r="A234" t="s">
        <v>1068</v>
      </c>
      <c r="B234" t="s">
        <v>1069</v>
      </c>
      <c r="C234" t="s">
        <v>2810</v>
      </c>
      <c r="D234" t="s">
        <v>954</v>
      </c>
      <c r="E234">
        <v>41010</v>
      </c>
      <c r="F234" t="s">
        <v>492</v>
      </c>
      <c r="G234" t="s">
        <v>492</v>
      </c>
      <c r="H234" t="s">
        <v>2800</v>
      </c>
      <c r="I234">
        <v>4033</v>
      </c>
      <c r="J234" t="s">
        <v>492</v>
      </c>
    </row>
    <row r="235" spans="1:10">
      <c r="A235" t="s">
        <v>2183</v>
      </c>
      <c r="B235" t="s">
        <v>1157</v>
      </c>
      <c r="C235" t="s">
        <v>2189</v>
      </c>
      <c r="D235" t="s">
        <v>1276</v>
      </c>
      <c r="E235">
        <v>41019</v>
      </c>
      <c r="F235" t="s">
        <v>676</v>
      </c>
      <c r="G235" t="s">
        <v>666</v>
      </c>
      <c r="H235" t="s">
        <v>2808</v>
      </c>
      <c r="I235">
        <v>4035</v>
      </c>
      <c r="J235" t="s">
        <v>676</v>
      </c>
    </row>
    <row r="236" spans="1:10" ht="30">
      <c r="A236" t="s">
        <v>2340</v>
      </c>
      <c r="B236" t="s">
        <v>2341</v>
      </c>
      <c r="C236" t="s">
        <v>2353</v>
      </c>
      <c r="D236" t="s">
        <v>163</v>
      </c>
      <c r="E236" t="s">
        <v>497</v>
      </c>
      <c r="F236" t="s">
        <v>676</v>
      </c>
      <c r="G236" t="s">
        <v>666</v>
      </c>
      <c r="H236" s="41" t="s">
        <v>3035</v>
      </c>
      <c r="I236">
        <v>4033</v>
      </c>
      <c r="J236" t="s">
        <v>676</v>
      </c>
    </row>
    <row r="237" spans="1:10">
      <c r="A237" t="s">
        <v>2399</v>
      </c>
      <c r="B237" t="s">
        <v>2392</v>
      </c>
      <c r="C237" t="s">
        <v>2394</v>
      </c>
      <c r="D237" t="s">
        <v>1272</v>
      </c>
      <c r="E237">
        <v>41024</v>
      </c>
      <c r="F237" t="s">
        <v>492</v>
      </c>
      <c r="G237" t="s">
        <v>492</v>
      </c>
      <c r="H237" t="s">
        <v>312</v>
      </c>
      <c r="I237">
        <v>4033</v>
      </c>
      <c r="J237" t="s">
        <v>492</v>
      </c>
    </row>
    <row r="238" spans="1:10">
      <c r="A238" t="s">
        <v>2390</v>
      </c>
      <c r="B238" t="s">
        <v>1671</v>
      </c>
      <c r="C238" t="s">
        <v>2811</v>
      </c>
      <c r="D238" t="s">
        <v>1313</v>
      </c>
      <c r="E238" t="s">
        <v>497</v>
      </c>
      <c r="F238" t="s">
        <v>676</v>
      </c>
      <c r="G238" t="s">
        <v>666</v>
      </c>
      <c r="H238" t="s">
        <v>2800</v>
      </c>
      <c r="I238">
        <v>4033</v>
      </c>
      <c r="J238" t="s">
        <v>676</v>
      </c>
    </row>
    <row r="239" spans="1:10">
      <c r="A239" t="s">
        <v>2385</v>
      </c>
      <c r="B239" t="s">
        <v>2386</v>
      </c>
      <c r="C239" t="s">
        <v>2812</v>
      </c>
      <c r="D239" t="s">
        <v>1263</v>
      </c>
      <c r="E239">
        <v>41026</v>
      </c>
      <c r="F239" t="s">
        <v>492</v>
      </c>
      <c r="G239" t="s">
        <v>492</v>
      </c>
      <c r="H239" t="s">
        <v>2800</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2488</v>
      </c>
      <c r="B241" t="s">
        <v>118</v>
      </c>
      <c r="C241" t="s">
        <v>2813</v>
      </c>
      <c r="D241" t="s">
        <v>954</v>
      </c>
      <c r="E241">
        <v>41011</v>
      </c>
      <c r="F241" t="s">
        <v>492</v>
      </c>
      <c r="G241" t="s">
        <v>492</v>
      </c>
      <c r="H241" t="s">
        <v>2800</v>
      </c>
      <c r="I241">
        <v>4033</v>
      </c>
      <c r="J241" t="s">
        <v>492</v>
      </c>
    </row>
    <row r="242" spans="1:10">
      <c r="A242" t="s">
        <v>2489</v>
      </c>
      <c r="B242" t="s">
        <v>118</v>
      </c>
      <c r="C242" t="s">
        <v>2814</v>
      </c>
      <c r="D242" t="s">
        <v>954</v>
      </c>
      <c r="E242">
        <v>41011</v>
      </c>
      <c r="F242" t="s">
        <v>492</v>
      </c>
      <c r="G242" t="s">
        <v>492</v>
      </c>
      <c r="H242" t="s">
        <v>2800</v>
      </c>
      <c r="I242">
        <v>4033</v>
      </c>
      <c r="J242" t="s">
        <v>492</v>
      </c>
    </row>
    <row r="243" spans="1:10">
      <c r="A243" t="s">
        <v>2872</v>
      </c>
      <c r="B243" t="s">
        <v>2536</v>
      </c>
      <c r="C243" t="s">
        <v>2815</v>
      </c>
      <c r="D243" t="s">
        <v>974</v>
      </c>
      <c r="E243">
        <v>41026</v>
      </c>
      <c r="F243" t="s">
        <v>492</v>
      </c>
      <c r="G243" t="s">
        <v>492</v>
      </c>
      <c r="H243" t="s">
        <v>2800</v>
      </c>
      <c r="I243">
        <v>4033</v>
      </c>
      <c r="J243" t="s">
        <v>492</v>
      </c>
    </row>
    <row r="244" spans="1:10">
      <c r="A244" t="s">
        <v>2491</v>
      </c>
      <c r="B244" t="s">
        <v>118</v>
      </c>
      <c r="C244" t="s">
        <v>2816</v>
      </c>
      <c r="D244" t="s">
        <v>954</v>
      </c>
      <c r="E244">
        <v>41012</v>
      </c>
      <c r="F244" t="s">
        <v>676</v>
      </c>
      <c r="G244" t="s">
        <v>666</v>
      </c>
      <c r="H244" t="s">
        <v>2800</v>
      </c>
      <c r="I244">
        <v>4033</v>
      </c>
      <c r="J244" t="s">
        <v>676</v>
      </c>
    </row>
    <row r="245" spans="1:10">
      <c r="A245" t="s">
        <v>2492</v>
      </c>
      <c r="B245" t="s">
        <v>118</v>
      </c>
      <c r="C245" t="s">
        <v>2817</v>
      </c>
      <c r="D245" t="s">
        <v>954</v>
      </c>
      <c r="E245">
        <v>41012</v>
      </c>
      <c r="F245" t="s">
        <v>492</v>
      </c>
      <c r="G245" t="s">
        <v>492</v>
      </c>
      <c r="H245" t="s">
        <v>2800</v>
      </c>
      <c r="I245">
        <v>4033</v>
      </c>
      <c r="J245" t="s">
        <v>492</v>
      </c>
    </row>
    <row r="246" spans="1:10">
      <c r="A246" t="s">
        <v>2500</v>
      </c>
      <c r="B246" t="s">
        <v>118</v>
      </c>
      <c r="C246" t="s">
        <v>2818</v>
      </c>
      <c r="D246" t="s">
        <v>954</v>
      </c>
      <c r="E246">
        <v>41023</v>
      </c>
      <c r="F246" t="s">
        <v>492</v>
      </c>
      <c r="G246" t="s">
        <v>492</v>
      </c>
      <c r="H246" t="s">
        <v>2800</v>
      </c>
      <c r="I246">
        <v>4033</v>
      </c>
      <c r="J246" t="s">
        <v>492</v>
      </c>
    </row>
    <row r="247" spans="1:10" ht="30">
      <c r="A247" t="s">
        <v>2494</v>
      </c>
      <c r="B247" t="s">
        <v>118</v>
      </c>
      <c r="C247" t="s">
        <v>2819</v>
      </c>
      <c r="D247" t="s">
        <v>954</v>
      </c>
      <c r="E247" t="s">
        <v>497</v>
      </c>
      <c r="F247" t="s">
        <v>676</v>
      </c>
      <c r="G247" t="s">
        <v>666</v>
      </c>
      <c r="H247" s="41" t="s">
        <v>3035</v>
      </c>
      <c r="I247">
        <v>4033</v>
      </c>
      <c r="J247" t="s">
        <v>676</v>
      </c>
    </row>
    <row r="248" spans="1:10">
      <c r="A248" t="s">
        <v>2509</v>
      </c>
      <c r="B248" t="s">
        <v>118</v>
      </c>
      <c r="C248" t="s">
        <v>2820</v>
      </c>
      <c r="D248" t="s">
        <v>954</v>
      </c>
      <c r="E248">
        <v>41019</v>
      </c>
      <c r="F248" t="s">
        <v>492</v>
      </c>
      <c r="G248" t="s">
        <v>492</v>
      </c>
      <c r="H248" t="s">
        <v>2800</v>
      </c>
      <c r="I248">
        <v>4033</v>
      </c>
      <c r="J248" t="s">
        <v>492</v>
      </c>
    </row>
    <row r="249" spans="1:10">
      <c r="A249" t="s">
        <v>2821</v>
      </c>
      <c r="B249" t="s">
        <v>2545</v>
      </c>
      <c r="C249" t="s">
        <v>2822</v>
      </c>
      <c r="D249" t="s">
        <v>1272</v>
      </c>
      <c r="E249">
        <v>41023</v>
      </c>
      <c r="F249" t="s">
        <v>492</v>
      </c>
      <c r="G249" t="s">
        <v>492</v>
      </c>
      <c r="H249" t="s">
        <v>312</v>
      </c>
      <c r="I249">
        <v>4033</v>
      </c>
      <c r="J249" t="s">
        <v>492</v>
      </c>
    </row>
    <row r="250" spans="1:10">
      <c r="A250" t="s">
        <v>2502</v>
      </c>
      <c r="B250" t="s">
        <v>118</v>
      </c>
      <c r="C250" t="s">
        <v>2467</v>
      </c>
      <c r="D250" t="s">
        <v>954</v>
      </c>
      <c r="E250">
        <v>41019</v>
      </c>
      <c r="F250" t="s">
        <v>492</v>
      </c>
      <c r="G250" t="s">
        <v>492</v>
      </c>
      <c r="H250" t="s">
        <v>2800</v>
      </c>
      <c r="I250">
        <v>4033</v>
      </c>
      <c r="J250" t="s">
        <v>492</v>
      </c>
    </row>
    <row r="251" spans="1:10">
      <c r="A251" t="s">
        <v>2498</v>
      </c>
      <c r="B251" t="s">
        <v>118</v>
      </c>
      <c r="C251" t="s">
        <v>2823</v>
      </c>
      <c r="D251" t="s">
        <v>954</v>
      </c>
      <c r="E251">
        <v>41012</v>
      </c>
      <c r="F251" t="s">
        <v>492</v>
      </c>
      <c r="G251" t="s">
        <v>492</v>
      </c>
      <c r="H251" t="s">
        <v>2800</v>
      </c>
      <c r="I251">
        <v>4033</v>
      </c>
      <c r="J251" t="s">
        <v>492</v>
      </c>
    </row>
    <row r="252" spans="1:10">
      <c r="A252" t="s">
        <v>2505</v>
      </c>
      <c r="B252" t="s">
        <v>118</v>
      </c>
      <c r="C252" t="s">
        <v>2824</v>
      </c>
      <c r="D252" t="s">
        <v>954</v>
      </c>
      <c r="E252">
        <v>41019</v>
      </c>
      <c r="F252" t="s">
        <v>492</v>
      </c>
      <c r="G252" t="s">
        <v>492</v>
      </c>
      <c r="H252" t="s">
        <v>2800</v>
      </c>
      <c r="I252">
        <v>4033</v>
      </c>
      <c r="J252" t="s">
        <v>492</v>
      </c>
    </row>
    <row r="253" spans="1:10">
      <c r="A253" t="s">
        <v>2506</v>
      </c>
      <c r="B253" t="s">
        <v>118</v>
      </c>
      <c r="C253" t="s">
        <v>2825</v>
      </c>
      <c r="D253" t="s">
        <v>954</v>
      </c>
      <c r="E253">
        <v>41019</v>
      </c>
      <c r="F253" t="s">
        <v>676</v>
      </c>
      <c r="G253" t="s">
        <v>666</v>
      </c>
      <c r="H253" t="s">
        <v>2800</v>
      </c>
      <c r="I253">
        <v>4033</v>
      </c>
      <c r="J253" t="s">
        <v>676</v>
      </c>
    </row>
    <row r="254" spans="1:10">
      <c r="A254" t="s">
        <v>2507</v>
      </c>
      <c r="B254" t="s">
        <v>118</v>
      </c>
      <c r="C254" t="s">
        <v>2826</v>
      </c>
      <c r="D254" t="s">
        <v>954</v>
      </c>
      <c r="E254">
        <v>41022</v>
      </c>
      <c r="F254" t="s">
        <v>492</v>
      </c>
      <c r="G254" t="s">
        <v>492</v>
      </c>
      <c r="H254" t="s">
        <v>2800</v>
      </c>
      <c r="I254">
        <v>4033</v>
      </c>
      <c r="J254" t="s">
        <v>492</v>
      </c>
    </row>
    <row r="255" spans="1:10">
      <c r="A255" t="s">
        <v>2827</v>
      </c>
      <c r="B255" t="s">
        <v>2540</v>
      </c>
      <c r="C255" t="s">
        <v>2828</v>
      </c>
      <c r="D255" t="s">
        <v>965</v>
      </c>
      <c r="E255">
        <v>41017</v>
      </c>
      <c r="F255" t="s">
        <v>492</v>
      </c>
      <c r="G255" t="s">
        <v>492</v>
      </c>
      <c r="H255" t="s">
        <v>2829</v>
      </c>
      <c r="I255">
        <v>4033</v>
      </c>
      <c r="J255" t="s">
        <v>492</v>
      </c>
    </row>
    <row r="256" spans="1:10">
      <c r="A256" t="s">
        <v>2503</v>
      </c>
      <c r="B256" t="s">
        <v>118</v>
      </c>
      <c r="C256" t="s">
        <v>2830</v>
      </c>
      <c r="D256" t="s">
        <v>954</v>
      </c>
      <c r="E256">
        <v>41012</v>
      </c>
      <c r="F256" t="s">
        <v>492</v>
      </c>
      <c r="G256" t="s">
        <v>492</v>
      </c>
      <c r="H256" t="s">
        <v>2800</v>
      </c>
      <c r="I256">
        <v>4033</v>
      </c>
      <c r="J256" t="s">
        <v>492</v>
      </c>
    </row>
    <row r="257" spans="1:10" ht="30">
      <c r="A257" t="s">
        <v>2504</v>
      </c>
      <c r="B257" t="s">
        <v>118</v>
      </c>
      <c r="C257" t="s">
        <v>2831</v>
      </c>
      <c r="D257" t="s">
        <v>954</v>
      </c>
      <c r="E257" t="s">
        <v>497</v>
      </c>
      <c r="F257" t="s">
        <v>676</v>
      </c>
      <c r="G257" t="s">
        <v>666</v>
      </c>
      <c r="H257" s="41" t="s">
        <v>3035</v>
      </c>
      <c r="I257">
        <v>4033</v>
      </c>
      <c r="J257" t="s">
        <v>676</v>
      </c>
    </row>
    <row r="258" spans="1:10">
      <c r="A258" t="s">
        <v>2501</v>
      </c>
      <c r="B258" t="s">
        <v>118</v>
      </c>
      <c r="C258" t="s">
        <v>2832</v>
      </c>
      <c r="D258" t="s">
        <v>954</v>
      </c>
      <c r="E258">
        <v>41023</v>
      </c>
      <c r="F258" t="s">
        <v>492</v>
      </c>
      <c r="G258" t="s">
        <v>492</v>
      </c>
      <c r="H258" t="s">
        <v>2800</v>
      </c>
      <c r="I258">
        <v>4033</v>
      </c>
      <c r="J258" t="s">
        <v>492</v>
      </c>
    </row>
    <row r="259" spans="1:10">
      <c r="A259" t="s">
        <v>2833</v>
      </c>
      <c r="B259" t="s">
        <v>2540</v>
      </c>
      <c r="C259" t="s">
        <v>2834</v>
      </c>
      <c r="D259" t="s">
        <v>965</v>
      </c>
      <c r="E259">
        <v>41018</v>
      </c>
      <c r="F259" t="s">
        <v>492</v>
      </c>
      <c r="G259" t="s">
        <v>492</v>
      </c>
      <c r="H259" t="s">
        <v>2829</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2490</v>
      </c>
      <c r="B261" t="s">
        <v>118</v>
      </c>
      <c r="C261" t="s">
        <v>2835</v>
      </c>
      <c r="D261" t="s">
        <v>954</v>
      </c>
      <c r="E261">
        <v>41015</v>
      </c>
      <c r="F261" t="s">
        <v>492</v>
      </c>
      <c r="G261" t="s">
        <v>492</v>
      </c>
      <c r="H261" t="s">
        <v>2800</v>
      </c>
      <c r="I261">
        <v>4033</v>
      </c>
      <c r="J261" t="s">
        <v>492</v>
      </c>
    </row>
    <row r="262" spans="1:10">
      <c r="A262" t="s">
        <v>2493</v>
      </c>
      <c r="B262" t="s">
        <v>118</v>
      </c>
      <c r="C262" t="s">
        <v>2836</v>
      </c>
      <c r="D262" t="s">
        <v>954</v>
      </c>
      <c r="E262">
        <v>41019</v>
      </c>
      <c r="F262" t="s">
        <v>492</v>
      </c>
      <c r="G262" t="s">
        <v>492</v>
      </c>
      <c r="H262" t="s">
        <v>2800</v>
      </c>
      <c r="I262">
        <v>4033</v>
      </c>
      <c r="J262" t="s">
        <v>492</v>
      </c>
    </row>
    <row r="263" spans="1:10">
      <c r="A263" t="s">
        <v>2495</v>
      </c>
      <c r="B263" t="s">
        <v>118</v>
      </c>
      <c r="C263" t="s">
        <v>2837</v>
      </c>
      <c r="D263" t="s">
        <v>954</v>
      </c>
      <c r="E263">
        <v>41017</v>
      </c>
      <c r="F263" t="s">
        <v>492</v>
      </c>
      <c r="G263" t="s">
        <v>492</v>
      </c>
      <c r="H263" t="s">
        <v>2800</v>
      </c>
      <c r="I263">
        <v>4033</v>
      </c>
      <c r="J263" t="s">
        <v>492</v>
      </c>
    </row>
    <row r="264" spans="1:10" ht="30">
      <c r="A264">
        <v>3267</v>
      </c>
      <c r="B264" t="s">
        <v>2527</v>
      </c>
      <c r="C264" t="s">
        <v>2529</v>
      </c>
      <c r="D264" t="s">
        <v>1279</v>
      </c>
      <c r="E264" t="s">
        <v>497</v>
      </c>
      <c r="F264" t="s">
        <v>676</v>
      </c>
      <c r="G264" t="s">
        <v>666</v>
      </c>
      <c r="H264" s="41" t="s">
        <v>3035</v>
      </c>
      <c r="I264" s="41" t="s">
        <v>3035</v>
      </c>
      <c r="J264" t="s">
        <v>676</v>
      </c>
    </row>
    <row r="265" spans="1:10" ht="30">
      <c r="A265">
        <v>3268</v>
      </c>
      <c r="B265" t="s">
        <v>2531</v>
      </c>
      <c r="C265" t="s">
        <v>2838</v>
      </c>
      <c r="D265" t="s">
        <v>965</v>
      </c>
      <c r="E265" t="s">
        <v>497</v>
      </c>
      <c r="F265" t="s">
        <v>676</v>
      </c>
      <c r="G265" t="s">
        <v>666</v>
      </c>
      <c r="H265" s="41" t="s">
        <v>3035</v>
      </c>
      <c r="I265" s="41" t="s">
        <v>3035</v>
      </c>
      <c r="J265" t="s">
        <v>676</v>
      </c>
    </row>
    <row r="266" spans="1:10" ht="30">
      <c r="A266">
        <v>3269</v>
      </c>
      <c r="B266" t="s">
        <v>2533</v>
      </c>
      <c r="C266" t="s">
        <v>2839</v>
      </c>
      <c r="D266" t="s">
        <v>1272</v>
      </c>
      <c r="E266" t="s">
        <v>497</v>
      </c>
      <c r="F266" t="s">
        <v>676</v>
      </c>
      <c r="G266" t="s">
        <v>666</v>
      </c>
      <c r="H266" s="41" t="s">
        <v>3035</v>
      </c>
      <c r="I266" s="41" t="s">
        <v>3035</v>
      </c>
      <c r="J266" t="s">
        <v>676</v>
      </c>
    </row>
    <row r="267" spans="1:10">
      <c r="A267" t="s">
        <v>2496</v>
      </c>
      <c r="B267" t="s">
        <v>118</v>
      </c>
      <c r="C267" t="s">
        <v>2840</v>
      </c>
      <c r="D267" t="s">
        <v>954</v>
      </c>
      <c r="E267">
        <v>41015</v>
      </c>
      <c r="F267" t="s">
        <v>492</v>
      </c>
      <c r="G267" t="s">
        <v>492</v>
      </c>
      <c r="H267" t="s">
        <v>2800</v>
      </c>
      <c r="I267">
        <v>4033</v>
      </c>
      <c r="J267" t="s">
        <v>492</v>
      </c>
    </row>
    <row r="268" spans="1:10">
      <c r="A268" t="s">
        <v>2497</v>
      </c>
      <c r="B268" t="s">
        <v>118</v>
      </c>
      <c r="C268" t="s">
        <v>2841</v>
      </c>
      <c r="D268" t="s">
        <v>954</v>
      </c>
      <c r="E268">
        <v>41018</v>
      </c>
      <c r="F268" t="s">
        <v>492</v>
      </c>
      <c r="G268" t="s">
        <v>492</v>
      </c>
      <c r="H268" t="s">
        <v>2800</v>
      </c>
      <c r="I268">
        <v>4033</v>
      </c>
      <c r="J268" t="s">
        <v>492</v>
      </c>
    </row>
    <row r="269" spans="1:10">
      <c r="A269" t="s">
        <v>2499</v>
      </c>
      <c r="B269" t="s">
        <v>118</v>
      </c>
      <c r="C269" t="s">
        <v>2842</v>
      </c>
      <c r="D269" t="s">
        <v>954</v>
      </c>
      <c r="E269">
        <v>41015</v>
      </c>
      <c r="F269" t="s">
        <v>492</v>
      </c>
      <c r="G269" t="s">
        <v>492</v>
      </c>
      <c r="H269" t="s">
        <v>2800</v>
      </c>
      <c r="I269">
        <v>4033</v>
      </c>
      <c r="J269" t="s">
        <v>492</v>
      </c>
    </row>
    <row r="270" spans="1:10">
      <c r="A270" t="s">
        <v>2843</v>
      </c>
      <c r="B270" t="s">
        <v>2523</v>
      </c>
      <c r="C270" t="s">
        <v>2525</v>
      </c>
      <c r="D270" t="s">
        <v>965</v>
      </c>
      <c r="E270">
        <v>41015</v>
      </c>
      <c r="F270" t="s">
        <v>492</v>
      </c>
      <c r="G270" t="s">
        <v>492</v>
      </c>
      <c r="H270" t="s">
        <v>312</v>
      </c>
      <c r="I270">
        <v>4033</v>
      </c>
      <c r="J270" t="s">
        <v>492</v>
      </c>
    </row>
    <row r="271" spans="1:10" ht="30">
      <c r="A271">
        <v>3206</v>
      </c>
      <c r="B271" t="s">
        <v>2563</v>
      </c>
      <c r="C271" t="s">
        <v>2844</v>
      </c>
      <c r="D271" t="s">
        <v>1275</v>
      </c>
      <c r="E271" t="s">
        <v>497</v>
      </c>
      <c r="F271" t="s">
        <v>676</v>
      </c>
      <c r="G271" t="s">
        <v>666</v>
      </c>
      <c r="H271" s="41" t="s">
        <v>3035</v>
      </c>
      <c r="I271" s="41" t="s">
        <v>3035</v>
      </c>
      <c r="J271" t="s">
        <v>676</v>
      </c>
    </row>
    <row r="272" spans="1:10" ht="30">
      <c r="A272" t="s">
        <v>2371</v>
      </c>
      <c r="B272" t="s">
        <v>2845</v>
      </c>
      <c r="C272" t="s">
        <v>2846</v>
      </c>
      <c r="D272" t="s">
        <v>974</v>
      </c>
      <c r="E272">
        <v>41016</v>
      </c>
      <c r="F272" t="s">
        <v>492</v>
      </c>
      <c r="G272" t="s">
        <v>492</v>
      </c>
      <c r="H272" s="41" t="s">
        <v>3035</v>
      </c>
      <c r="I272" s="41" t="s">
        <v>3035</v>
      </c>
      <c r="J272" t="s">
        <v>492</v>
      </c>
    </row>
    <row r="273" spans="1:10">
      <c r="A273" t="s">
        <v>2847</v>
      </c>
      <c r="B273" t="s">
        <v>2600</v>
      </c>
      <c r="C273" t="s">
        <v>2602</v>
      </c>
      <c r="D273" t="s">
        <v>1279</v>
      </c>
      <c r="E273">
        <v>41036</v>
      </c>
      <c r="F273" t="s">
        <v>492</v>
      </c>
      <c r="G273" t="s">
        <v>492</v>
      </c>
      <c r="H273" t="s">
        <v>2804</v>
      </c>
      <c r="I273">
        <v>4033</v>
      </c>
      <c r="J273" t="s">
        <v>492</v>
      </c>
    </row>
    <row r="274" spans="1:10">
      <c r="A274" t="s">
        <v>2848</v>
      </c>
      <c r="B274" t="s">
        <v>2604</v>
      </c>
      <c r="C274" t="s">
        <v>2606</v>
      </c>
      <c r="D274" t="s">
        <v>965</v>
      </c>
      <c r="E274" t="s">
        <v>497</v>
      </c>
      <c r="F274" t="s">
        <v>676</v>
      </c>
      <c r="G274" t="s">
        <v>666</v>
      </c>
      <c r="H274" t="s">
        <v>312</v>
      </c>
      <c r="I274">
        <v>4033</v>
      </c>
      <c r="J274" t="s">
        <v>676</v>
      </c>
    </row>
    <row r="275" spans="1:10" ht="30">
      <c r="A275" t="s">
        <v>2849</v>
      </c>
      <c r="B275" t="s">
        <v>1671</v>
      </c>
      <c r="C275" t="s">
        <v>2609</v>
      </c>
      <c r="D275" t="s">
        <v>1313</v>
      </c>
      <c r="E275" t="s">
        <v>497</v>
      </c>
      <c r="F275" t="s">
        <v>676</v>
      </c>
      <c r="G275" t="s">
        <v>666</v>
      </c>
      <c r="H275" s="41" t="s">
        <v>3035</v>
      </c>
      <c r="I275">
        <v>4033</v>
      </c>
      <c r="J275" t="s">
        <v>676</v>
      </c>
    </row>
    <row r="276" spans="1:10" ht="30">
      <c r="A276" t="s">
        <v>2850</v>
      </c>
      <c r="B276" t="s">
        <v>2610</v>
      </c>
      <c r="C276" t="s">
        <v>2612</v>
      </c>
      <c r="D276" t="s">
        <v>1279</v>
      </c>
      <c r="E276" t="s">
        <v>497</v>
      </c>
      <c r="F276" t="s">
        <v>676</v>
      </c>
      <c r="G276" t="s">
        <v>666</v>
      </c>
      <c r="H276" s="41" t="s">
        <v>3035</v>
      </c>
      <c r="I276">
        <v>4033</v>
      </c>
      <c r="J276" t="s">
        <v>676</v>
      </c>
    </row>
    <row r="277" spans="1:10" ht="30">
      <c r="A277" t="s">
        <v>2851</v>
      </c>
      <c r="B277" t="s">
        <v>2614</v>
      </c>
      <c r="C277" t="s">
        <v>2616</v>
      </c>
      <c r="D277" t="s">
        <v>972</v>
      </c>
      <c r="E277">
        <v>41033</v>
      </c>
      <c r="F277" s="27" t="s">
        <v>674</v>
      </c>
      <c r="G277" s="27" t="s">
        <v>674</v>
      </c>
      <c r="H277" t="s">
        <v>2800</v>
      </c>
      <c r="I277">
        <v>4033</v>
      </c>
      <c r="J277" s="41" t="s">
        <v>3035</v>
      </c>
    </row>
    <row r="278" spans="1:10">
      <c r="A278" t="s">
        <v>2852</v>
      </c>
      <c r="B278" t="s">
        <v>2618</v>
      </c>
      <c r="C278" t="s">
        <v>2620</v>
      </c>
      <c r="D278" t="s">
        <v>1272</v>
      </c>
      <c r="E278">
        <v>41031</v>
      </c>
      <c r="F278" t="s">
        <v>492</v>
      </c>
      <c r="G278" t="s">
        <v>492</v>
      </c>
      <c r="H278" t="s">
        <v>167</v>
      </c>
      <c r="I278">
        <v>4033</v>
      </c>
      <c r="J278" t="s">
        <v>492</v>
      </c>
    </row>
    <row r="279" spans="1:10">
      <c r="A279" t="s">
        <v>2853</v>
      </c>
      <c r="B279" t="s">
        <v>2622</v>
      </c>
      <c r="C279" t="s">
        <v>2624</v>
      </c>
      <c r="D279" t="s">
        <v>1279</v>
      </c>
      <c r="E279">
        <v>41032</v>
      </c>
      <c r="F279" t="s">
        <v>492</v>
      </c>
      <c r="G279" t="s">
        <v>492</v>
      </c>
      <c r="H279" t="s">
        <v>2804</v>
      </c>
      <c r="I279">
        <v>4033</v>
      </c>
      <c r="J279" t="s">
        <v>492</v>
      </c>
    </row>
    <row r="280" spans="1:10" ht="30">
      <c r="A280" t="s">
        <v>2854</v>
      </c>
      <c r="B280" t="s">
        <v>2626</v>
      </c>
      <c r="C280" t="s">
        <v>2628</v>
      </c>
      <c r="D280" t="s">
        <v>1263</v>
      </c>
      <c r="E280" t="s">
        <v>497</v>
      </c>
      <c r="F280" t="s">
        <v>676</v>
      </c>
      <c r="G280" t="s">
        <v>666</v>
      </c>
      <c r="H280" s="41" t="s">
        <v>3035</v>
      </c>
      <c r="I280">
        <v>4033</v>
      </c>
      <c r="J280" t="s">
        <v>676</v>
      </c>
    </row>
    <row r="281" spans="1:10" ht="30">
      <c r="A281" t="s">
        <v>2855</v>
      </c>
      <c r="B281" t="s">
        <v>2630</v>
      </c>
      <c r="C281" t="s">
        <v>2632</v>
      </c>
      <c r="D281" t="s">
        <v>1272</v>
      </c>
      <c r="E281" t="s">
        <v>497</v>
      </c>
      <c r="F281" t="s">
        <v>676</v>
      </c>
      <c r="G281" t="s">
        <v>666</v>
      </c>
      <c r="H281" s="41" t="s">
        <v>3035</v>
      </c>
      <c r="I281">
        <v>4033</v>
      </c>
      <c r="J281" t="s">
        <v>676</v>
      </c>
    </row>
    <row r="282" spans="1:10" ht="30">
      <c r="A282" t="s">
        <v>2856</v>
      </c>
      <c r="B282" t="s">
        <v>2634</v>
      </c>
      <c r="C282" t="s">
        <v>2636</v>
      </c>
      <c r="D282" t="s">
        <v>1272</v>
      </c>
      <c r="E282" t="s">
        <v>497</v>
      </c>
      <c r="F282" t="s">
        <v>676</v>
      </c>
      <c r="G282" t="s">
        <v>666</v>
      </c>
      <c r="H282" s="41" t="s">
        <v>3035</v>
      </c>
      <c r="I282">
        <v>4033</v>
      </c>
      <c r="J282" t="s">
        <v>676</v>
      </c>
    </row>
    <row r="283" spans="1:10" ht="30">
      <c r="A283" t="s">
        <v>2857</v>
      </c>
      <c r="B283" t="s">
        <v>2663</v>
      </c>
      <c r="C283" t="s">
        <v>2665</v>
      </c>
      <c r="D283" t="s">
        <v>970</v>
      </c>
      <c r="E283" t="s">
        <v>497</v>
      </c>
      <c r="F283" t="s">
        <v>676</v>
      </c>
      <c r="G283" t="s">
        <v>666</v>
      </c>
      <c r="H283" s="41" t="s">
        <v>3035</v>
      </c>
      <c r="I283">
        <v>4035</v>
      </c>
      <c r="J283" t="s">
        <v>676</v>
      </c>
    </row>
    <row r="284" spans="1:10" ht="30">
      <c r="A284" t="s">
        <v>2858</v>
      </c>
      <c r="B284" t="s">
        <v>2667</v>
      </c>
      <c r="C284" t="s">
        <v>2669</v>
      </c>
      <c r="D284" t="s">
        <v>970</v>
      </c>
      <c r="E284" t="s">
        <v>3037</v>
      </c>
      <c r="F284" s="41" t="s">
        <v>3035</v>
      </c>
      <c r="G284" s="41" t="s">
        <v>3035</v>
      </c>
      <c r="H284" t="s">
        <v>2804</v>
      </c>
      <c r="I284">
        <v>4035</v>
      </c>
      <c r="J284" s="41" t="s">
        <v>3035</v>
      </c>
    </row>
    <row r="285" spans="1:10" ht="30">
      <c r="A285" t="s">
        <v>2859</v>
      </c>
      <c r="B285" t="s">
        <v>2671</v>
      </c>
      <c r="C285" t="s">
        <v>2860</v>
      </c>
      <c r="D285" t="s">
        <v>1272</v>
      </c>
      <c r="E285">
        <v>41036</v>
      </c>
      <c r="F285" s="27" t="s">
        <v>674</v>
      </c>
      <c r="G285" s="27" t="s">
        <v>484</v>
      </c>
      <c r="H285" t="s">
        <v>2800</v>
      </c>
      <c r="I285">
        <v>4033</v>
      </c>
      <c r="J285" s="41" t="s">
        <v>3035</v>
      </c>
    </row>
    <row r="286" spans="1:10">
      <c r="A286" t="s">
        <v>2861</v>
      </c>
      <c r="B286" t="s">
        <v>2675</v>
      </c>
      <c r="C286" t="s">
        <v>2677</v>
      </c>
      <c r="D286" t="s">
        <v>974</v>
      </c>
      <c r="E286">
        <v>41023</v>
      </c>
      <c r="F286" t="s">
        <v>492</v>
      </c>
      <c r="G286" t="s">
        <v>492</v>
      </c>
      <c r="H286" t="s">
        <v>2800</v>
      </c>
      <c r="I286">
        <v>4033</v>
      </c>
      <c r="J286" t="s">
        <v>492</v>
      </c>
    </row>
    <row r="287" spans="1:10" ht="30">
      <c r="A287" t="s">
        <v>2935</v>
      </c>
      <c r="B287" t="s">
        <v>2703</v>
      </c>
      <c r="C287" t="s">
        <v>2705</v>
      </c>
      <c r="D287" t="s">
        <v>954</v>
      </c>
      <c r="E287" t="s">
        <v>497</v>
      </c>
      <c r="F287" t="s">
        <v>676</v>
      </c>
      <c r="G287" t="s">
        <v>666</v>
      </c>
      <c r="H287" s="41" t="s">
        <v>3035</v>
      </c>
      <c r="I287">
        <v>4033</v>
      </c>
      <c r="J287" t="s">
        <v>676</v>
      </c>
    </row>
    <row r="288" spans="1:10" ht="30">
      <c r="A288" t="s">
        <v>2936</v>
      </c>
      <c r="B288" t="s">
        <v>2707</v>
      </c>
      <c r="C288" t="s">
        <v>2709</v>
      </c>
      <c r="D288" t="s">
        <v>1275</v>
      </c>
      <c r="E288" t="s">
        <v>497</v>
      </c>
      <c r="F288" t="s">
        <v>676</v>
      </c>
      <c r="G288" t="s">
        <v>666</v>
      </c>
      <c r="H288" s="41" t="s">
        <v>3035</v>
      </c>
      <c r="I288">
        <v>4035</v>
      </c>
      <c r="J288" t="s">
        <v>676</v>
      </c>
    </row>
    <row r="289" spans="1:10">
      <c r="A289" t="s">
        <v>2937</v>
      </c>
      <c r="B289" t="s">
        <v>2699</v>
      </c>
      <c r="C289" t="s">
        <v>2701</v>
      </c>
      <c r="D289" t="s">
        <v>1272</v>
      </c>
      <c r="E289">
        <v>41032</v>
      </c>
      <c r="F289" t="s">
        <v>492</v>
      </c>
      <c r="G289" t="s">
        <v>492</v>
      </c>
      <c r="H289" t="s">
        <v>167</v>
      </c>
      <c r="I289">
        <v>4033</v>
      </c>
      <c r="J289" t="s">
        <v>492</v>
      </c>
    </row>
    <row r="290" spans="1:10">
      <c r="A290" t="s">
        <v>2938</v>
      </c>
      <c r="B290" t="s">
        <v>2711</v>
      </c>
      <c r="C290" t="s">
        <v>2713</v>
      </c>
      <c r="D290" t="s">
        <v>1276</v>
      </c>
      <c r="E290">
        <v>41032</v>
      </c>
      <c r="F290" s="27" t="s">
        <v>492</v>
      </c>
      <c r="G290" s="27" t="s">
        <v>492</v>
      </c>
      <c r="H290" t="s">
        <v>2808</v>
      </c>
      <c r="I290">
        <v>4035</v>
      </c>
      <c r="J290" s="27" t="s">
        <v>492</v>
      </c>
    </row>
    <row r="291" spans="1:10" ht="30">
      <c r="A291" t="s">
        <v>2939</v>
      </c>
      <c r="B291" t="s">
        <v>2715</v>
      </c>
      <c r="C291" t="s">
        <v>2717</v>
      </c>
      <c r="D291" t="s">
        <v>968</v>
      </c>
      <c r="E291" t="s">
        <v>497</v>
      </c>
      <c r="F291" t="s">
        <v>676</v>
      </c>
      <c r="G291" t="s">
        <v>666</v>
      </c>
      <c r="H291" s="41" t="s">
        <v>3035</v>
      </c>
      <c r="I291">
        <v>4033</v>
      </c>
      <c r="J291" t="s">
        <v>676</v>
      </c>
    </row>
    <row r="292" spans="1:10">
      <c r="A292" t="s">
        <v>2940</v>
      </c>
      <c r="B292" t="s">
        <v>2719</v>
      </c>
      <c r="C292" t="s">
        <v>2721</v>
      </c>
      <c r="D292" t="s">
        <v>972</v>
      </c>
      <c r="E292">
        <v>41032</v>
      </c>
      <c r="F292" s="27" t="s">
        <v>492</v>
      </c>
      <c r="G292" s="27" t="s">
        <v>492</v>
      </c>
      <c r="H292" t="s">
        <v>2800</v>
      </c>
      <c r="I292">
        <v>4033</v>
      </c>
      <c r="J292" s="27" t="s">
        <v>492</v>
      </c>
    </row>
    <row r="293" spans="1:10">
      <c r="A293" t="s">
        <v>2941</v>
      </c>
      <c r="B293" t="s">
        <v>2723</v>
      </c>
      <c r="C293" t="s">
        <v>2725</v>
      </c>
      <c r="D293" t="s">
        <v>974</v>
      </c>
      <c r="E293">
        <v>41031</v>
      </c>
      <c r="F293" t="s">
        <v>492</v>
      </c>
      <c r="G293" t="s">
        <v>492</v>
      </c>
      <c r="H293" t="s">
        <v>2800</v>
      </c>
      <c r="I293">
        <v>4033</v>
      </c>
      <c r="J293" t="s">
        <v>492</v>
      </c>
    </row>
    <row r="294" spans="1:10" ht="30">
      <c r="A294" t="s">
        <v>2942</v>
      </c>
      <c r="B294" t="s">
        <v>2727</v>
      </c>
      <c r="C294" t="s">
        <v>2729</v>
      </c>
      <c r="D294" t="s">
        <v>163</v>
      </c>
      <c r="E294" t="s">
        <v>497</v>
      </c>
      <c r="F294" t="s">
        <v>676</v>
      </c>
      <c r="G294" t="s">
        <v>666</v>
      </c>
      <c r="H294" s="41" t="s">
        <v>3035</v>
      </c>
      <c r="I294">
        <v>4035</v>
      </c>
      <c r="J294" t="s">
        <v>676</v>
      </c>
    </row>
    <row r="295" spans="1:10" ht="30">
      <c r="A295" t="s">
        <v>2943</v>
      </c>
      <c r="B295" t="s">
        <v>2757</v>
      </c>
      <c r="C295" t="s">
        <v>2759</v>
      </c>
      <c r="D295" t="s">
        <v>1279</v>
      </c>
      <c r="E295" t="s">
        <v>497</v>
      </c>
      <c r="F295" t="s">
        <v>676</v>
      </c>
      <c r="G295" t="s">
        <v>666</v>
      </c>
      <c r="H295" s="41" t="s">
        <v>3035</v>
      </c>
      <c r="I295">
        <v>4033</v>
      </c>
      <c r="J295" t="s">
        <v>676</v>
      </c>
    </row>
    <row r="296" spans="1:10" ht="30">
      <c r="A296" t="s">
        <v>2944</v>
      </c>
      <c r="B296" t="s">
        <v>2761</v>
      </c>
      <c r="C296" t="s">
        <v>2763</v>
      </c>
      <c r="D296" t="s">
        <v>974</v>
      </c>
      <c r="E296" t="s">
        <v>497</v>
      </c>
      <c r="F296" t="s">
        <v>676</v>
      </c>
      <c r="G296" t="s">
        <v>666</v>
      </c>
      <c r="H296" s="41" t="s">
        <v>3035</v>
      </c>
      <c r="I296">
        <v>4033</v>
      </c>
      <c r="J296" t="s">
        <v>676</v>
      </c>
    </row>
    <row r="297" spans="1:10" ht="30">
      <c r="A297" t="s">
        <v>2945</v>
      </c>
      <c r="B297" t="s">
        <v>2764</v>
      </c>
      <c r="C297" t="s">
        <v>2766</v>
      </c>
      <c r="D297" t="s">
        <v>1275</v>
      </c>
      <c r="E297" t="s">
        <v>497</v>
      </c>
      <c r="F297" t="s">
        <v>676</v>
      </c>
      <c r="G297" t="s">
        <v>666</v>
      </c>
      <c r="H297" s="41" t="s">
        <v>3035</v>
      </c>
      <c r="I297">
        <v>4035</v>
      </c>
      <c r="J297" t="s">
        <v>676</v>
      </c>
    </row>
    <row r="298" spans="1:10" ht="30">
      <c r="A298" t="s">
        <v>2946</v>
      </c>
      <c r="B298" t="s">
        <v>2768</v>
      </c>
      <c r="C298" t="s">
        <v>2770</v>
      </c>
      <c r="D298" t="s">
        <v>1276</v>
      </c>
      <c r="E298">
        <v>41033</v>
      </c>
      <c r="F298" s="27" t="s">
        <v>674</v>
      </c>
      <c r="G298" s="27" t="s">
        <v>674</v>
      </c>
      <c r="H298" t="s">
        <v>2808</v>
      </c>
      <c r="I298">
        <v>4035</v>
      </c>
      <c r="J298" s="41" t="s">
        <v>3035</v>
      </c>
    </row>
    <row r="299" spans="1:10">
      <c r="A299" t="s">
        <v>2947</v>
      </c>
      <c r="B299" t="s">
        <v>2772</v>
      </c>
      <c r="C299" t="s">
        <v>2774</v>
      </c>
      <c r="D299" t="s">
        <v>1275</v>
      </c>
      <c r="E299">
        <v>41038</v>
      </c>
      <c r="F299" t="s">
        <v>674</v>
      </c>
      <c r="G299" t="s">
        <v>484</v>
      </c>
      <c r="H299" t="s">
        <v>2804</v>
      </c>
      <c r="I299">
        <v>4035</v>
      </c>
      <c r="J299" t="s">
        <v>674</v>
      </c>
    </row>
    <row r="300" spans="1:10">
      <c r="A300" t="s">
        <v>2948</v>
      </c>
      <c r="B300" t="s">
        <v>2772</v>
      </c>
      <c r="C300" t="s">
        <v>2777</v>
      </c>
      <c r="D300" t="s">
        <v>1275</v>
      </c>
      <c r="E300">
        <v>41038</v>
      </c>
      <c r="F300" t="s">
        <v>674</v>
      </c>
      <c r="G300" t="s">
        <v>484</v>
      </c>
      <c r="H300" t="s">
        <v>2804</v>
      </c>
      <c r="I300">
        <v>4035</v>
      </c>
      <c r="J300" t="s">
        <v>674</v>
      </c>
    </row>
    <row r="301" spans="1:10" ht="30">
      <c r="A301" t="s">
        <v>2949</v>
      </c>
      <c r="B301" t="s">
        <v>2772</v>
      </c>
      <c r="C301" t="s">
        <v>2780</v>
      </c>
      <c r="D301" t="s">
        <v>1275</v>
      </c>
      <c r="E301" s="41" t="s">
        <v>3035</v>
      </c>
      <c r="F301" t="s">
        <v>676</v>
      </c>
      <c r="G301" t="s">
        <v>666</v>
      </c>
      <c r="H301" t="s">
        <v>2804</v>
      </c>
      <c r="I301">
        <v>4035</v>
      </c>
      <c r="J301" s="41" t="s">
        <v>3035</v>
      </c>
    </row>
    <row r="302" spans="1:10" ht="30">
      <c r="A302" t="s">
        <v>2950</v>
      </c>
      <c r="B302" t="s">
        <v>2772</v>
      </c>
      <c r="C302" t="s">
        <v>2782</v>
      </c>
      <c r="D302" t="s">
        <v>1275</v>
      </c>
      <c r="E302">
        <v>41039</v>
      </c>
      <c r="F302" t="s">
        <v>674</v>
      </c>
      <c r="G302" t="s">
        <v>674</v>
      </c>
      <c r="H302" t="s">
        <v>2804</v>
      </c>
      <c r="I302">
        <v>4035</v>
      </c>
      <c r="J302" s="41" t="s">
        <v>3035</v>
      </c>
    </row>
    <row r="303" spans="1:10">
      <c r="A303" t="s">
        <v>2951</v>
      </c>
      <c r="B303" t="s">
        <v>2772</v>
      </c>
      <c r="C303" t="s">
        <v>2784</v>
      </c>
      <c r="D303" t="s">
        <v>1275</v>
      </c>
      <c r="E303">
        <v>41038</v>
      </c>
      <c r="F303" t="s">
        <v>674</v>
      </c>
      <c r="G303" t="s">
        <v>484</v>
      </c>
      <c r="H303" t="s">
        <v>2804</v>
      </c>
      <c r="I303">
        <v>4035</v>
      </c>
      <c r="J303" t="s">
        <v>674</v>
      </c>
    </row>
    <row r="304" spans="1:10" ht="30">
      <c r="A304" t="s">
        <v>2952</v>
      </c>
      <c r="B304" t="s">
        <v>2563</v>
      </c>
      <c r="C304" t="s">
        <v>2786</v>
      </c>
      <c r="D304" t="s">
        <v>1275</v>
      </c>
      <c r="E304" s="27">
        <v>41039</v>
      </c>
      <c r="F304" s="27" t="s">
        <v>674</v>
      </c>
      <c r="G304" s="27" t="s">
        <v>674</v>
      </c>
      <c r="H304" t="s">
        <v>2804</v>
      </c>
      <c r="I304">
        <v>4035</v>
      </c>
      <c r="J304" s="41" t="s">
        <v>3035</v>
      </c>
    </row>
    <row r="305" spans="1:10" ht="30">
      <c r="A305" t="s">
        <v>2953</v>
      </c>
      <c r="B305" t="s">
        <v>2563</v>
      </c>
      <c r="C305" t="s">
        <v>2789</v>
      </c>
      <c r="D305" t="s">
        <v>1275</v>
      </c>
      <c r="E305" s="27">
        <v>41039</v>
      </c>
      <c r="F305" s="27" t="s">
        <v>674</v>
      </c>
      <c r="G305" s="27" t="s">
        <v>674</v>
      </c>
      <c r="H305" t="s">
        <v>2804</v>
      </c>
      <c r="I305">
        <v>4035</v>
      </c>
      <c r="J305" s="41" t="s">
        <v>3035</v>
      </c>
    </row>
    <row r="306" spans="1:10" ht="30">
      <c r="A306" t="s">
        <v>2954</v>
      </c>
      <c r="B306" t="s">
        <v>2563</v>
      </c>
      <c r="C306" t="s">
        <v>2792</v>
      </c>
      <c r="D306" t="s">
        <v>1275</v>
      </c>
      <c r="E306" s="27">
        <v>41040</v>
      </c>
      <c r="F306" s="27" t="s">
        <v>674</v>
      </c>
      <c r="G306" s="27" t="s">
        <v>674</v>
      </c>
      <c r="H306" t="s">
        <v>2804</v>
      </c>
      <c r="I306">
        <v>4035</v>
      </c>
      <c r="J306" s="41" t="s">
        <v>3035</v>
      </c>
    </row>
    <row r="307" spans="1:10" ht="30">
      <c r="A307" t="s">
        <v>2955</v>
      </c>
      <c r="B307" t="s">
        <v>188</v>
      </c>
      <c r="C307" t="s">
        <v>2795</v>
      </c>
      <c r="D307" t="s">
        <v>1275</v>
      </c>
      <c r="E307" s="27">
        <v>41043</v>
      </c>
      <c r="F307" s="27" t="s">
        <v>674</v>
      </c>
      <c r="G307" s="27" t="s">
        <v>674</v>
      </c>
      <c r="H307" t="s">
        <v>2804</v>
      </c>
      <c r="I307">
        <v>4035</v>
      </c>
      <c r="J307" s="41" t="s">
        <v>3035</v>
      </c>
    </row>
    <row r="308" spans="1:10" ht="30">
      <c r="A308" t="s">
        <v>2956</v>
      </c>
      <c r="B308" t="s">
        <v>188</v>
      </c>
      <c r="C308" t="s">
        <v>2797</v>
      </c>
      <c r="D308" t="s">
        <v>1275</v>
      </c>
      <c r="E308" s="27">
        <v>41043</v>
      </c>
      <c r="F308" s="27" t="s">
        <v>674</v>
      </c>
      <c r="G308" s="27" t="s">
        <v>674</v>
      </c>
      <c r="H308" t="s">
        <v>2804</v>
      </c>
      <c r="I308">
        <v>4035</v>
      </c>
      <c r="J308" s="41" t="s">
        <v>3035</v>
      </c>
    </row>
    <row r="309" spans="1:10" ht="30">
      <c r="A309" t="s">
        <v>2957</v>
      </c>
      <c r="B309" t="s">
        <v>2911</v>
      </c>
      <c r="C309" t="s">
        <v>2958</v>
      </c>
      <c r="D309" t="s">
        <v>1313</v>
      </c>
      <c r="E309" s="27">
        <v>41038</v>
      </c>
      <c r="F309" s="27" t="s">
        <v>674</v>
      </c>
      <c r="G309" s="27" t="s">
        <v>674</v>
      </c>
      <c r="H309" t="s">
        <v>2800</v>
      </c>
      <c r="I309">
        <v>4033</v>
      </c>
      <c r="J309" s="41" t="s">
        <v>3035</v>
      </c>
    </row>
    <row r="310" spans="1:10" ht="30">
      <c r="A310" t="s">
        <v>2959</v>
      </c>
      <c r="B310" t="s">
        <v>2911</v>
      </c>
      <c r="C310" t="s">
        <v>2916</v>
      </c>
      <c r="D310" t="s">
        <v>1313</v>
      </c>
      <c r="E310" s="27">
        <v>41039</v>
      </c>
      <c r="F310" s="27" t="s">
        <v>674</v>
      </c>
      <c r="G310" s="27" t="s">
        <v>674</v>
      </c>
      <c r="H310" t="s">
        <v>2800</v>
      </c>
      <c r="I310">
        <v>4033</v>
      </c>
      <c r="J310" s="41" t="s">
        <v>3035</v>
      </c>
    </row>
    <row r="311" spans="1:10" ht="30">
      <c r="A311" t="s">
        <v>2960</v>
      </c>
      <c r="B311" t="s">
        <v>2911</v>
      </c>
      <c r="C311" t="s">
        <v>2932</v>
      </c>
      <c r="D311" t="s">
        <v>1313</v>
      </c>
      <c r="E311" s="27">
        <v>41040</v>
      </c>
      <c r="F311" s="27" t="s">
        <v>674</v>
      </c>
      <c r="G311" s="27" t="s">
        <v>674</v>
      </c>
      <c r="H311" t="s">
        <v>2800</v>
      </c>
      <c r="I311">
        <v>4033</v>
      </c>
      <c r="J311" s="41" t="s">
        <v>3035</v>
      </c>
    </row>
    <row r="312" spans="1:10" ht="30">
      <c r="A312" t="s">
        <v>2961</v>
      </c>
      <c r="B312" t="s">
        <v>2918</v>
      </c>
      <c r="C312" t="s">
        <v>2920</v>
      </c>
      <c r="D312" t="s">
        <v>1313</v>
      </c>
      <c r="E312" s="27">
        <v>41038</v>
      </c>
      <c r="F312" s="27" t="s">
        <v>674</v>
      </c>
      <c r="G312" s="27" t="s">
        <v>674</v>
      </c>
      <c r="H312" t="s">
        <v>2800</v>
      </c>
      <c r="I312">
        <v>4033</v>
      </c>
      <c r="J312" s="41" t="s">
        <v>3035</v>
      </c>
    </row>
    <row r="313" spans="1:10" ht="30">
      <c r="A313" t="s">
        <v>2962</v>
      </c>
      <c r="B313" t="s">
        <v>2918</v>
      </c>
      <c r="C313" t="s">
        <v>2922</v>
      </c>
      <c r="D313" t="s">
        <v>1313</v>
      </c>
      <c r="E313" s="27">
        <v>41039</v>
      </c>
      <c r="F313" s="27" t="s">
        <v>674</v>
      </c>
      <c r="G313" s="27" t="s">
        <v>674</v>
      </c>
      <c r="H313" t="s">
        <v>2800</v>
      </c>
      <c r="I313">
        <v>4033</v>
      </c>
      <c r="J313" s="41" t="s">
        <v>3035</v>
      </c>
    </row>
    <row r="314" spans="1:10" ht="30">
      <c r="A314" t="s">
        <v>2963</v>
      </c>
      <c r="B314" t="s">
        <v>2924</v>
      </c>
      <c r="C314" t="s">
        <v>2926</v>
      </c>
      <c r="D314" t="s">
        <v>1313</v>
      </c>
      <c r="E314" s="27">
        <v>41040</v>
      </c>
      <c r="F314" s="27" t="s">
        <v>674</v>
      </c>
      <c r="G314" s="27" t="s">
        <v>674</v>
      </c>
      <c r="H314" t="s">
        <v>2800</v>
      </c>
      <c r="I314">
        <v>4033</v>
      </c>
      <c r="J314" s="41" t="s">
        <v>3035</v>
      </c>
    </row>
    <row r="315" spans="1:10" ht="30">
      <c r="A315" t="s">
        <v>2964</v>
      </c>
      <c r="B315" t="s">
        <v>2924</v>
      </c>
      <c r="C315" t="s">
        <v>2929</v>
      </c>
      <c r="D315" t="s">
        <v>1313</v>
      </c>
      <c r="E315" s="41" t="s">
        <v>3035</v>
      </c>
      <c r="F315" t="s">
        <v>676</v>
      </c>
      <c r="G315" t="s">
        <v>666</v>
      </c>
      <c r="H315" t="s">
        <v>2800</v>
      </c>
      <c r="I315">
        <v>4033</v>
      </c>
      <c r="J315" t="s">
        <v>676</v>
      </c>
    </row>
    <row r="316" spans="1:10">
      <c r="A316" s="27" t="s">
        <v>3013</v>
      </c>
      <c r="B316" s="27" t="s">
        <v>2880</v>
      </c>
      <c r="C316" s="27" t="s">
        <v>2882</v>
      </c>
      <c r="D316" s="27" t="s">
        <v>970</v>
      </c>
      <c r="E316" s="27">
        <v>41038</v>
      </c>
      <c r="F316" s="27" t="s">
        <v>674</v>
      </c>
      <c r="G316" s="27" t="s">
        <v>674</v>
      </c>
      <c r="H316" s="27" t="s">
        <v>2800</v>
      </c>
      <c r="I316">
        <v>4035</v>
      </c>
      <c r="J316" s="27" t="s">
        <v>674</v>
      </c>
    </row>
    <row r="317" spans="1:10" ht="30">
      <c r="A317" t="s">
        <v>3014</v>
      </c>
      <c r="B317" t="s">
        <v>2880</v>
      </c>
      <c r="C317" t="s">
        <v>2885</v>
      </c>
      <c r="D317" t="s">
        <v>970</v>
      </c>
      <c r="E317">
        <v>41039</v>
      </c>
      <c r="F317" t="s">
        <v>674</v>
      </c>
      <c r="G317" t="s">
        <v>674</v>
      </c>
      <c r="H317" t="s">
        <v>2804</v>
      </c>
      <c r="I317">
        <v>4035</v>
      </c>
      <c r="J317" s="41" t="s">
        <v>3035</v>
      </c>
    </row>
    <row r="318" spans="1:10" ht="30">
      <c r="A318" t="s">
        <v>3015</v>
      </c>
      <c r="B318" t="s">
        <v>2887</v>
      </c>
      <c r="C318" t="s">
        <v>2889</v>
      </c>
      <c r="D318" t="s">
        <v>970</v>
      </c>
      <c r="E318">
        <v>41039</v>
      </c>
      <c r="F318" t="s">
        <v>674</v>
      </c>
      <c r="G318" t="s">
        <v>674</v>
      </c>
      <c r="H318" t="s">
        <v>2804</v>
      </c>
      <c r="I318">
        <v>4035</v>
      </c>
      <c r="J318" s="41" t="s">
        <v>3035</v>
      </c>
    </row>
    <row r="319" spans="1:10" ht="30">
      <c r="A319" t="s">
        <v>3016</v>
      </c>
      <c r="B319" t="s">
        <v>2887</v>
      </c>
      <c r="C319" t="s">
        <v>2892</v>
      </c>
      <c r="D319" t="s">
        <v>970</v>
      </c>
      <c r="E319">
        <v>41040</v>
      </c>
      <c r="F319" t="s">
        <v>674</v>
      </c>
      <c r="G319" t="s">
        <v>674</v>
      </c>
      <c r="H319" t="s">
        <v>2804</v>
      </c>
      <c r="I319">
        <v>4035</v>
      </c>
      <c r="J319" s="41" t="s">
        <v>3035</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14253</v>
      </c>
      <c r="B1" s="27" t="s">
        <v>14254</v>
      </c>
      <c r="C1" t="s">
        <v>14255</v>
      </c>
      <c r="D1" s="27" t="s">
        <v>8500</v>
      </c>
      <c r="E1" s="27" t="s">
        <v>14543</v>
      </c>
    </row>
    <row r="2" spans="1:5">
      <c r="A2">
        <v>1</v>
      </c>
      <c r="B2" s="27" t="s">
        <v>1671</v>
      </c>
      <c r="C2" t="s">
        <v>1313</v>
      </c>
      <c r="D2" t="s">
        <v>2409</v>
      </c>
      <c r="E2" t="s">
        <v>2410</v>
      </c>
    </row>
    <row r="3" spans="1:5">
      <c r="A3">
        <v>2</v>
      </c>
      <c r="B3" s="27" t="s">
        <v>14257</v>
      </c>
      <c r="C3" t="s">
        <v>954</v>
      </c>
      <c r="D3" s="27" t="s">
        <v>14545</v>
      </c>
      <c r="E3" s="27" t="s">
        <v>14546</v>
      </c>
    </row>
    <row r="4" spans="1:5">
      <c r="A4">
        <v>3</v>
      </c>
      <c r="B4" s="27" t="s">
        <v>14258</v>
      </c>
      <c r="C4" t="s">
        <v>968</v>
      </c>
      <c r="D4" s="27" t="s">
        <v>14547</v>
      </c>
      <c r="E4" s="27" t="s">
        <v>14548</v>
      </c>
    </row>
    <row r="5" spans="1:5">
      <c r="A5">
        <v>4</v>
      </c>
      <c r="B5" s="27" t="s">
        <v>1423</v>
      </c>
      <c r="C5" t="s">
        <v>968</v>
      </c>
      <c r="D5" s="27" t="s">
        <v>1424</v>
      </c>
      <c r="E5" s="27" t="s">
        <v>1425</v>
      </c>
    </row>
    <row r="6" spans="1:5">
      <c r="A6">
        <v>5</v>
      </c>
      <c r="B6" s="27" t="s">
        <v>14259</v>
      </c>
      <c r="C6" t="s">
        <v>1279</v>
      </c>
      <c r="D6" s="27" t="s">
        <v>14549</v>
      </c>
      <c r="E6" s="27" t="s">
        <v>14550</v>
      </c>
    </row>
    <row r="7" spans="1:5">
      <c r="A7">
        <v>6</v>
      </c>
      <c r="B7" s="27" t="s">
        <v>14260</v>
      </c>
      <c r="C7" t="s">
        <v>963</v>
      </c>
      <c r="D7" s="27" t="s">
        <v>14551</v>
      </c>
      <c r="E7" s="27" t="s">
        <v>14552</v>
      </c>
    </row>
    <row r="8" spans="1:5">
      <c r="A8">
        <v>7</v>
      </c>
      <c r="B8" s="27" t="s">
        <v>1399</v>
      </c>
      <c r="C8" t="s">
        <v>974</v>
      </c>
      <c r="D8" s="27" t="s">
        <v>1400</v>
      </c>
      <c r="E8" s="27" t="s">
        <v>1401</v>
      </c>
    </row>
    <row r="9" spans="1:5">
      <c r="A9">
        <v>8</v>
      </c>
      <c r="B9" s="27" t="s">
        <v>2313</v>
      </c>
      <c r="C9" t="s">
        <v>1275</v>
      </c>
      <c r="D9" s="27" t="s">
        <v>14553</v>
      </c>
      <c r="E9" s="27" t="s">
        <v>14554</v>
      </c>
    </row>
    <row r="10" spans="1:5">
      <c r="A10">
        <v>9</v>
      </c>
      <c r="B10" s="27" t="s">
        <v>14261</v>
      </c>
      <c r="C10" t="s">
        <v>1275</v>
      </c>
      <c r="D10" s="27" t="s">
        <v>14555</v>
      </c>
      <c r="E10" s="27" t="s">
        <v>14556</v>
      </c>
    </row>
    <row r="11" spans="1:5">
      <c r="A11">
        <v>10</v>
      </c>
      <c r="B11" s="27" t="s">
        <v>8130</v>
      </c>
      <c r="C11" t="s">
        <v>1279</v>
      </c>
      <c r="D11" s="27" t="s">
        <v>8503</v>
      </c>
      <c r="E11" s="27" t="s">
        <v>8504</v>
      </c>
    </row>
    <row r="12" spans="1:5">
      <c r="A12">
        <v>11</v>
      </c>
      <c r="B12" s="27" t="s">
        <v>2240</v>
      </c>
      <c r="C12" t="s">
        <v>1272</v>
      </c>
      <c r="D12" s="27" t="s">
        <v>2304</v>
      </c>
      <c r="E12" s="27" t="s">
        <v>2305</v>
      </c>
    </row>
    <row r="13" spans="1:5">
      <c r="A13">
        <v>12</v>
      </c>
      <c r="B13" s="27" t="s">
        <v>8133</v>
      </c>
      <c r="C13" t="s">
        <v>1272</v>
      </c>
      <c r="D13" s="27" t="s">
        <v>8505</v>
      </c>
      <c r="E13" s="27" t="s">
        <v>8506</v>
      </c>
    </row>
    <row r="14" spans="1:5">
      <c r="A14">
        <v>13</v>
      </c>
      <c r="B14" s="27" t="s">
        <v>14262</v>
      </c>
      <c r="C14" t="s">
        <v>1272</v>
      </c>
      <c r="D14" s="27" t="s">
        <v>14557</v>
      </c>
      <c r="E14" s="27" t="s">
        <v>14558</v>
      </c>
    </row>
    <row r="15" spans="1:5">
      <c r="A15">
        <v>14</v>
      </c>
      <c r="B15" s="27" t="s">
        <v>2332</v>
      </c>
      <c r="C15" t="s">
        <v>965</v>
      </c>
      <c r="D15" s="27" t="s">
        <v>14559</v>
      </c>
      <c r="E15" s="27" t="s">
        <v>14560</v>
      </c>
    </row>
    <row r="16" spans="1:5">
      <c r="A16">
        <v>15</v>
      </c>
      <c r="B16" s="27" t="s">
        <v>14263</v>
      </c>
      <c r="C16" t="s">
        <v>1272</v>
      </c>
      <c r="D16" s="27" t="s">
        <v>14561</v>
      </c>
      <c r="E16" s="27" t="s">
        <v>14562</v>
      </c>
    </row>
    <row r="17" spans="1:5">
      <c r="A17">
        <v>16</v>
      </c>
      <c r="B17" s="27" t="s">
        <v>8138</v>
      </c>
      <c r="C17" t="s">
        <v>1263</v>
      </c>
      <c r="D17" s="27" t="s">
        <v>8507</v>
      </c>
      <c r="E17" s="27" t="s">
        <v>8508</v>
      </c>
    </row>
    <row r="18" spans="1:5">
      <c r="A18">
        <v>17</v>
      </c>
      <c r="B18" s="27" t="s">
        <v>2232</v>
      </c>
      <c r="C18" t="s">
        <v>1275</v>
      </c>
      <c r="D18" s="27" t="s">
        <v>2283</v>
      </c>
      <c r="E18" s="27" t="s">
        <v>2284</v>
      </c>
    </row>
    <row r="19" spans="1:5">
      <c r="A19">
        <v>18</v>
      </c>
      <c r="B19" s="27" t="s">
        <v>5166</v>
      </c>
      <c r="C19" t="s">
        <v>1279</v>
      </c>
      <c r="D19" s="27" t="s">
        <v>5290</v>
      </c>
      <c r="E19" s="27" t="s">
        <v>5291</v>
      </c>
    </row>
    <row r="20" spans="1:5">
      <c r="A20">
        <v>19</v>
      </c>
      <c r="B20" s="27" t="s">
        <v>1992</v>
      </c>
      <c r="C20" t="s">
        <v>1272</v>
      </c>
      <c r="D20" s="27" t="s">
        <v>1191</v>
      </c>
      <c r="E20" s="27" t="s">
        <v>1192</v>
      </c>
    </row>
    <row r="21" spans="1:5">
      <c r="A21">
        <v>20</v>
      </c>
      <c r="B21" s="27" t="s">
        <v>14264</v>
      </c>
      <c r="C21" t="s">
        <v>1272</v>
      </c>
      <c r="D21" s="27" t="s">
        <v>14563</v>
      </c>
      <c r="E21" s="27" t="s">
        <v>14564</v>
      </c>
    </row>
    <row r="22" spans="1:5">
      <c r="A22">
        <v>21</v>
      </c>
      <c r="B22" s="27" t="s">
        <v>7736</v>
      </c>
      <c r="C22" t="s">
        <v>968</v>
      </c>
      <c r="D22" s="27" t="s">
        <v>8509</v>
      </c>
      <c r="E22" s="27" t="s">
        <v>8510</v>
      </c>
    </row>
    <row r="23" spans="1:5">
      <c r="A23">
        <v>22</v>
      </c>
      <c r="B23" s="27" t="s">
        <v>1798</v>
      </c>
      <c r="C23" t="s">
        <v>968</v>
      </c>
      <c r="D23" s="27" t="s">
        <v>849</v>
      </c>
      <c r="E23" s="27" t="s">
        <v>850</v>
      </c>
    </row>
    <row r="24" spans="1:5">
      <c r="A24">
        <v>23</v>
      </c>
      <c r="B24" s="27" t="s">
        <v>14265</v>
      </c>
      <c r="C24" t="s">
        <v>1263</v>
      </c>
      <c r="D24" s="27" t="s">
        <v>14565</v>
      </c>
      <c r="E24" s="27" t="s">
        <v>14566</v>
      </c>
    </row>
    <row r="25" spans="1:5">
      <c r="A25">
        <v>24</v>
      </c>
      <c r="B25" s="27" t="s">
        <v>2239</v>
      </c>
      <c r="C25" t="s">
        <v>1279</v>
      </c>
      <c r="D25" s="27" t="s">
        <v>2302</v>
      </c>
      <c r="E25" s="27" t="s">
        <v>2303</v>
      </c>
    </row>
    <row r="26" spans="1:5">
      <c r="A26">
        <v>25</v>
      </c>
      <c r="B26" s="27" t="s">
        <v>14266</v>
      </c>
      <c r="C26" t="s">
        <v>968</v>
      </c>
      <c r="D26" s="27" t="s">
        <v>14567</v>
      </c>
      <c r="E26" s="27" t="s">
        <v>14568</v>
      </c>
    </row>
    <row r="27" spans="1:5">
      <c r="A27">
        <v>26</v>
      </c>
      <c r="B27" s="27" t="s">
        <v>14267</v>
      </c>
      <c r="C27" t="s">
        <v>163</v>
      </c>
      <c r="D27" s="27" t="s">
        <v>14569</v>
      </c>
      <c r="E27" s="27" t="s">
        <v>14570</v>
      </c>
    </row>
    <row r="28" spans="1:5">
      <c r="A28">
        <v>27</v>
      </c>
      <c r="B28" s="27" t="s">
        <v>1995</v>
      </c>
      <c r="C28" t="s">
        <v>968</v>
      </c>
      <c r="D28" s="27" t="s">
        <v>14571</v>
      </c>
      <c r="E28" s="27" t="s">
        <v>14572</v>
      </c>
    </row>
    <row r="29" spans="1:5">
      <c r="A29">
        <v>28</v>
      </c>
      <c r="B29" s="27" t="s">
        <v>14268</v>
      </c>
      <c r="C29" t="s">
        <v>1272</v>
      </c>
      <c r="D29" s="27" t="s">
        <v>14573</v>
      </c>
      <c r="E29" s="27" t="s">
        <v>14574</v>
      </c>
    </row>
    <row r="30" spans="1:5">
      <c r="A30">
        <v>29</v>
      </c>
      <c r="B30" s="27" t="s">
        <v>1767</v>
      </c>
      <c r="C30" t="s">
        <v>965</v>
      </c>
      <c r="D30" s="27" t="s">
        <v>851</v>
      </c>
      <c r="E30" s="27" t="s">
        <v>852</v>
      </c>
    </row>
    <row r="31" spans="1:5">
      <c r="A31">
        <v>30</v>
      </c>
      <c r="B31" s="27" t="s">
        <v>1998</v>
      </c>
      <c r="C31" t="s">
        <v>1275</v>
      </c>
      <c r="D31" s="27" t="s">
        <v>1402</v>
      </c>
      <c r="E31" s="27" t="s">
        <v>1403</v>
      </c>
    </row>
    <row r="32" spans="1:5">
      <c r="A32">
        <v>31</v>
      </c>
      <c r="B32" s="27" t="s">
        <v>2299</v>
      </c>
      <c r="C32" t="s">
        <v>1263</v>
      </c>
      <c r="D32" s="27" t="s">
        <v>2300</v>
      </c>
      <c r="E32" s="27" t="s">
        <v>2301</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8155</v>
      </c>
      <c r="C36" t="s">
        <v>965</v>
      </c>
      <c r="D36" s="27" t="s">
        <v>8511</v>
      </c>
      <c r="E36" s="27" t="s">
        <v>8512</v>
      </c>
    </row>
    <row r="37" spans="1:5">
      <c r="A37">
        <v>36</v>
      </c>
      <c r="B37" s="27" t="s">
        <v>14269</v>
      </c>
      <c r="C37" t="s">
        <v>1275</v>
      </c>
      <c r="D37" s="27" t="s">
        <v>14575</v>
      </c>
      <c r="E37" s="27" t="s">
        <v>14576</v>
      </c>
    </row>
    <row r="38" spans="1:5">
      <c r="A38">
        <v>37</v>
      </c>
      <c r="B38" s="27" t="s">
        <v>7741</v>
      </c>
      <c r="C38" t="s">
        <v>1313</v>
      </c>
      <c r="D38" s="27" t="s">
        <v>8513</v>
      </c>
      <c r="E38" s="27" t="s">
        <v>8514</v>
      </c>
    </row>
    <row r="39" spans="1:5">
      <c r="A39">
        <v>38</v>
      </c>
      <c r="B39" s="27" t="s">
        <v>2231</v>
      </c>
      <c r="C39" t="s">
        <v>965</v>
      </c>
      <c r="D39" s="27" t="s">
        <v>2281</v>
      </c>
      <c r="E39" s="27" t="s">
        <v>2282</v>
      </c>
    </row>
    <row r="40" spans="1:5">
      <c r="A40">
        <v>39</v>
      </c>
      <c r="B40" s="27" t="s">
        <v>14270</v>
      </c>
      <c r="C40" t="s">
        <v>968</v>
      </c>
      <c r="D40" s="27" t="s">
        <v>14577</v>
      </c>
      <c r="E40" s="27" t="s">
        <v>14578</v>
      </c>
    </row>
    <row r="41" spans="1:5">
      <c r="A41">
        <v>40</v>
      </c>
      <c r="B41" s="27" t="s">
        <v>8171</v>
      </c>
      <c r="C41" t="s">
        <v>1313</v>
      </c>
      <c r="D41" s="27" t="s">
        <v>8515</v>
      </c>
      <c r="E41" s="27" t="s">
        <v>8516</v>
      </c>
    </row>
    <row r="42" spans="1:5">
      <c r="A42">
        <v>41</v>
      </c>
      <c r="B42" s="27" t="s">
        <v>8368</v>
      </c>
      <c r="C42" t="s">
        <v>972</v>
      </c>
      <c r="D42" s="27" t="s">
        <v>8517</v>
      </c>
      <c r="E42" s="27" t="s">
        <v>8518</v>
      </c>
    </row>
    <row r="43" spans="1:5">
      <c r="A43">
        <v>42</v>
      </c>
      <c r="B43" s="27" t="s">
        <v>1870</v>
      </c>
      <c r="C43" t="s">
        <v>974</v>
      </c>
      <c r="D43" s="27" t="s">
        <v>951</v>
      </c>
      <c r="E43" s="27" t="s">
        <v>952</v>
      </c>
    </row>
    <row r="44" spans="1:5">
      <c r="A44">
        <v>43</v>
      </c>
      <c r="B44" s="27" t="s">
        <v>9675</v>
      </c>
      <c r="C44" t="s">
        <v>963</v>
      </c>
      <c r="D44" s="27" t="s">
        <v>9683</v>
      </c>
      <c r="E44" s="27" t="s">
        <v>9684</v>
      </c>
    </row>
    <row r="45" spans="1:5">
      <c r="A45">
        <v>44</v>
      </c>
      <c r="B45" s="27" t="s">
        <v>177</v>
      </c>
      <c r="C45" t="s">
        <v>1272</v>
      </c>
      <c r="D45" s="27" t="s">
        <v>570</v>
      </c>
      <c r="E45" s="27" t="s">
        <v>571</v>
      </c>
    </row>
    <row r="46" spans="1:5">
      <c r="A46">
        <v>45</v>
      </c>
      <c r="B46" s="27" t="s">
        <v>14271</v>
      </c>
      <c r="C46" t="s">
        <v>974</v>
      </c>
      <c r="D46" s="27" t="s">
        <v>14579</v>
      </c>
      <c r="E46" s="27" t="s">
        <v>14580</v>
      </c>
    </row>
    <row r="47" spans="1:5">
      <c r="A47">
        <v>46</v>
      </c>
      <c r="B47" s="27" t="s">
        <v>14272</v>
      </c>
      <c r="C47" t="s">
        <v>1272</v>
      </c>
      <c r="D47" s="27" t="s">
        <v>14581</v>
      </c>
      <c r="E47" s="27" t="s">
        <v>14582</v>
      </c>
    </row>
    <row r="48" spans="1:5">
      <c r="A48">
        <v>47</v>
      </c>
      <c r="B48" s="27" t="s">
        <v>8176</v>
      </c>
      <c r="C48" t="s">
        <v>965</v>
      </c>
      <c r="D48" s="27" t="s">
        <v>8519</v>
      </c>
      <c r="E48" s="27" t="s">
        <v>8520</v>
      </c>
    </row>
    <row r="49" spans="1:5">
      <c r="A49">
        <v>48</v>
      </c>
      <c r="B49" s="27" t="s">
        <v>8181</v>
      </c>
      <c r="C49" t="s">
        <v>163</v>
      </c>
      <c r="D49" s="27" t="s">
        <v>8521</v>
      </c>
      <c r="E49" s="27" t="s">
        <v>8522</v>
      </c>
    </row>
    <row r="50" spans="1:5">
      <c r="A50">
        <v>49</v>
      </c>
      <c r="B50" s="27" t="s">
        <v>14273</v>
      </c>
      <c r="C50" t="s">
        <v>972</v>
      </c>
      <c r="D50" s="27" t="s">
        <v>14583</v>
      </c>
      <c r="E50" s="27" t="s">
        <v>14584</v>
      </c>
    </row>
    <row r="51" spans="1:5">
      <c r="A51">
        <v>50</v>
      </c>
      <c r="B51" s="27" t="s">
        <v>14274</v>
      </c>
      <c r="C51" t="s">
        <v>965</v>
      </c>
      <c r="D51" s="27" t="s">
        <v>14585</v>
      </c>
      <c r="E51" s="27" t="s">
        <v>14586</v>
      </c>
    </row>
    <row r="52" spans="1:5">
      <c r="A52">
        <v>51</v>
      </c>
      <c r="B52" s="27" t="s">
        <v>2772</v>
      </c>
      <c r="C52" t="s">
        <v>1275</v>
      </c>
      <c r="D52" s="27" t="s">
        <v>2870</v>
      </c>
      <c r="E52" s="27" t="s">
        <v>2871</v>
      </c>
    </row>
    <row r="53" spans="1:5">
      <c r="A53">
        <v>52</v>
      </c>
      <c r="B53" s="27" t="s">
        <v>8186</v>
      </c>
      <c r="C53" t="s">
        <v>954</v>
      </c>
      <c r="D53" s="27" t="s">
        <v>8523</v>
      </c>
      <c r="E53" s="27" t="s">
        <v>8524</v>
      </c>
    </row>
    <row r="54" spans="1:5">
      <c r="A54">
        <v>53</v>
      </c>
      <c r="B54" s="27" t="s">
        <v>14275</v>
      </c>
      <c r="C54" t="s">
        <v>1272</v>
      </c>
      <c r="D54" s="27" t="s">
        <v>14587</v>
      </c>
      <c r="E54" s="27" t="s">
        <v>14588</v>
      </c>
    </row>
    <row r="55" spans="1:5">
      <c r="A55">
        <v>54</v>
      </c>
      <c r="B55" s="27" t="s">
        <v>178</v>
      </c>
      <c r="C55" t="s">
        <v>954</v>
      </c>
      <c r="D55" s="27" t="s">
        <v>572</v>
      </c>
      <c r="E55" s="27" t="s">
        <v>573</v>
      </c>
    </row>
    <row r="56" spans="1:5">
      <c r="A56">
        <v>55</v>
      </c>
      <c r="B56" s="27" t="s">
        <v>14276</v>
      </c>
      <c r="C56" t="s">
        <v>974</v>
      </c>
      <c r="D56" s="27" t="s">
        <v>14589</v>
      </c>
      <c r="E56" s="27" t="s">
        <v>14590</v>
      </c>
    </row>
    <row r="57" spans="1:5">
      <c r="A57">
        <v>56</v>
      </c>
      <c r="B57" s="27" t="s">
        <v>14277</v>
      </c>
      <c r="C57" t="s">
        <v>1275</v>
      </c>
      <c r="D57" s="27" t="s">
        <v>14591</v>
      </c>
      <c r="E57" s="27" t="s">
        <v>14592</v>
      </c>
    </row>
    <row r="58" spans="1:5">
      <c r="A58">
        <v>57</v>
      </c>
      <c r="B58" s="27" t="s">
        <v>2312</v>
      </c>
      <c r="C58" t="s">
        <v>954</v>
      </c>
      <c r="D58" s="27" t="s">
        <v>2285</v>
      </c>
      <c r="E58" s="27" t="s">
        <v>2286</v>
      </c>
    </row>
    <row r="59" spans="1:5">
      <c r="A59">
        <v>58</v>
      </c>
      <c r="B59" s="27" t="s">
        <v>1924</v>
      </c>
      <c r="C59" t="s">
        <v>965</v>
      </c>
      <c r="D59" s="27" t="s">
        <v>14593</v>
      </c>
      <c r="E59" s="27" t="s">
        <v>14594</v>
      </c>
    </row>
    <row r="60" spans="1:5">
      <c r="A60">
        <v>59</v>
      </c>
      <c r="B60" s="27" t="s">
        <v>3554</v>
      </c>
      <c r="C60" t="s">
        <v>1263</v>
      </c>
      <c r="D60" s="27" t="s">
        <v>3677</v>
      </c>
      <c r="E60" s="27" t="s">
        <v>3699</v>
      </c>
    </row>
    <row r="61" spans="1:5">
      <c r="A61">
        <v>60</v>
      </c>
      <c r="B61" s="27" t="s">
        <v>1946</v>
      </c>
      <c r="C61" t="s">
        <v>968</v>
      </c>
      <c r="D61" s="27" t="s">
        <v>1130</v>
      </c>
      <c r="E61" s="27" t="s">
        <v>1131</v>
      </c>
    </row>
    <row r="62" spans="1:5">
      <c r="A62">
        <v>61</v>
      </c>
      <c r="B62" s="27" t="s">
        <v>3198</v>
      </c>
      <c r="C62" t="s">
        <v>1263</v>
      </c>
      <c r="D62" s="27" t="s">
        <v>3232</v>
      </c>
      <c r="E62" s="27" t="s">
        <v>3233</v>
      </c>
    </row>
    <row r="63" spans="1:5">
      <c r="A63">
        <v>62</v>
      </c>
      <c r="B63" s="27" t="s">
        <v>179</v>
      </c>
      <c r="C63" t="s">
        <v>954</v>
      </c>
      <c r="D63" s="27" t="s">
        <v>574</v>
      </c>
      <c r="E63" s="27" t="s">
        <v>575</v>
      </c>
    </row>
    <row r="64" spans="1:5">
      <c r="A64">
        <v>63</v>
      </c>
      <c r="B64" s="27" t="s">
        <v>14278</v>
      </c>
      <c r="C64" t="s">
        <v>965</v>
      </c>
      <c r="D64" s="27" t="s">
        <v>14595</v>
      </c>
      <c r="E64" s="27" t="s">
        <v>14596</v>
      </c>
    </row>
    <row r="65" spans="1:5">
      <c r="A65">
        <v>64</v>
      </c>
      <c r="B65" s="27" t="s">
        <v>1658</v>
      </c>
      <c r="C65" t="s">
        <v>954</v>
      </c>
      <c r="D65" s="27" t="s">
        <v>5114</v>
      </c>
      <c r="E65" s="27" t="s">
        <v>5115</v>
      </c>
    </row>
    <row r="66" spans="1:5">
      <c r="A66">
        <v>65</v>
      </c>
      <c r="B66" s="27" t="s">
        <v>13446</v>
      </c>
      <c r="C66" t="s">
        <v>1279</v>
      </c>
      <c r="D66" s="27" t="s">
        <v>14092</v>
      </c>
      <c r="E66" s="27" t="s">
        <v>14093</v>
      </c>
    </row>
    <row r="67" spans="1:5">
      <c r="A67">
        <v>66</v>
      </c>
      <c r="B67" s="27" t="s">
        <v>8191</v>
      </c>
      <c r="C67" t="s">
        <v>954</v>
      </c>
      <c r="D67" s="27" t="s">
        <v>8525</v>
      </c>
      <c r="E67" s="27" t="s">
        <v>8526</v>
      </c>
    </row>
    <row r="68" spans="1:5">
      <c r="A68">
        <v>67</v>
      </c>
      <c r="B68" s="27" t="s">
        <v>14279</v>
      </c>
      <c r="C68" t="s">
        <v>1275</v>
      </c>
      <c r="D68" s="27" t="s">
        <v>14597</v>
      </c>
      <c r="E68" s="27" t="s">
        <v>14598</v>
      </c>
    </row>
    <row r="69" spans="1:5">
      <c r="A69">
        <v>68</v>
      </c>
      <c r="B69" s="27" t="s">
        <v>14280</v>
      </c>
      <c r="C69" t="s">
        <v>1276</v>
      </c>
      <c r="D69" s="27" t="s">
        <v>14599</v>
      </c>
      <c r="E69" s="27" t="s">
        <v>14600</v>
      </c>
    </row>
    <row r="70" spans="1:5">
      <c r="A70">
        <v>69</v>
      </c>
      <c r="B70" s="27" t="s">
        <v>4335</v>
      </c>
      <c r="C70" t="s">
        <v>954</v>
      </c>
      <c r="D70" s="27" t="s">
        <v>4429</v>
      </c>
      <c r="E70" s="27" t="s">
        <v>4430</v>
      </c>
    </row>
    <row r="71" spans="1:5">
      <c r="A71">
        <v>70</v>
      </c>
      <c r="B71" s="27" t="s">
        <v>1947</v>
      </c>
      <c r="C71" t="s">
        <v>965</v>
      </c>
      <c r="D71" s="27" t="s">
        <v>1132</v>
      </c>
      <c r="E71" s="27" t="s">
        <v>1133</v>
      </c>
    </row>
    <row r="72" spans="1:5">
      <c r="A72">
        <v>71</v>
      </c>
      <c r="B72" s="27" t="s">
        <v>9532</v>
      </c>
      <c r="C72" t="s">
        <v>965</v>
      </c>
      <c r="D72" s="27" t="s">
        <v>9622</v>
      </c>
      <c r="E72" s="27" t="s">
        <v>9623</v>
      </c>
    </row>
    <row r="73" spans="1:5">
      <c r="A73">
        <v>72</v>
      </c>
      <c r="B73" s="27" t="s">
        <v>996</v>
      </c>
      <c r="C73" t="s">
        <v>954</v>
      </c>
      <c r="D73" s="27" t="s">
        <v>1014</v>
      </c>
      <c r="E73" s="27" t="s">
        <v>1015</v>
      </c>
    </row>
    <row r="74" spans="1:5">
      <c r="A74">
        <v>73</v>
      </c>
      <c r="B74" s="27" t="s">
        <v>14281</v>
      </c>
      <c r="C74" t="s">
        <v>965</v>
      </c>
      <c r="D74" s="27" t="s">
        <v>14601</v>
      </c>
      <c r="E74" s="27" t="s">
        <v>14602</v>
      </c>
    </row>
    <row r="75" spans="1:5">
      <c r="A75">
        <v>74</v>
      </c>
      <c r="B75" s="27" t="s">
        <v>14282</v>
      </c>
      <c r="C75" t="s">
        <v>1276</v>
      </c>
      <c r="D75" s="27" t="s">
        <v>14603</v>
      </c>
      <c r="E75" s="27" t="s">
        <v>14604</v>
      </c>
    </row>
    <row r="76" spans="1:5">
      <c r="A76">
        <v>75</v>
      </c>
      <c r="B76" s="27" t="s">
        <v>14283</v>
      </c>
      <c r="C76" t="s">
        <v>974</v>
      </c>
      <c r="D76" s="27" t="s">
        <v>14605</v>
      </c>
      <c r="E76" s="27" t="s">
        <v>14606</v>
      </c>
    </row>
    <row r="77" spans="1:5">
      <c r="A77">
        <v>76</v>
      </c>
      <c r="B77" s="27" t="s">
        <v>180</v>
      </c>
      <c r="C77" t="s">
        <v>965</v>
      </c>
      <c r="D77" s="27" t="s">
        <v>576</v>
      </c>
      <c r="E77" s="27" t="s">
        <v>577</v>
      </c>
    </row>
    <row r="78" spans="1:5">
      <c r="A78">
        <v>77</v>
      </c>
      <c r="B78" s="27" t="s">
        <v>1948</v>
      </c>
      <c r="C78" t="s">
        <v>1272</v>
      </c>
      <c r="D78" s="27" t="s">
        <v>1134</v>
      </c>
      <c r="E78" s="27" t="s">
        <v>1135</v>
      </c>
    </row>
    <row r="79" spans="1:5">
      <c r="A79">
        <v>78</v>
      </c>
      <c r="B79" s="27" t="s">
        <v>14284</v>
      </c>
      <c r="C79" t="s">
        <v>954</v>
      </c>
      <c r="D79" s="27" t="s">
        <v>14607</v>
      </c>
      <c r="E79" s="27" t="s">
        <v>14608</v>
      </c>
    </row>
    <row r="80" spans="1:5">
      <c r="A80">
        <v>79</v>
      </c>
      <c r="B80" s="27" t="s">
        <v>14285</v>
      </c>
      <c r="C80" t="s">
        <v>1279</v>
      </c>
      <c r="D80" s="27" t="s">
        <v>14609</v>
      </c>
      <c r="E80" s="27" t="s">
        <v>14610</v>
      </c>
    </row>
    <row r="81" spans="1:5">
      <c r="A81">
        <v>80</v>
      </c>
      <c r="B81" s="27" t="s">
        <v>6653</v>
      </c>
      <c r="C81" t="s">
        <v>1272</v>
      </c>
      <c r="D81" s="27" t="s">
        <v>6683</v>
      </c>
      <c r="E81" s="27" t="s">
        <v>6684</v>
      </c>
    </row>
    <row r="82" spans="1:5">
      <c r="A82">
        <v>81</v>
      </c>
      <c r="B82" s="27" t="s">
        <v>14286</v>
      </c>
      <c r="C82" t="s">
        <v>1263</v>
      </c>
      <c r="D82" s="27" t="s">
        <v>14611</v>
      </c>
      <c r="E82" s="27" t="s">
        <v>14612</v>
      </c>
    </row>
    <row r="83" spans="1:5">
      <c r="A83">
        <v>82</v>
      </c>
      <c r="B83" s="27" t="s">
        <v>181</v>
      </c>
      <c r="C83" t="s">
        <v>954</v>
      </c>
      <c r="D83" s="27" t="s">
        <v>578</v>
      </c>
      <c r="E83" s="27" t="s">
        <v>579</v>
      </c>
    </row>
    <row r="84" spans="1:5">
      <c r="A84">
        <v>83</v>
      </c>
      <c r="B84" s="27" t="s">
        <v>1803</v>
      </c>
      <c r="C84" t="s">
        <v>972</v>
      </c>
      <c r="D84" s="27" t="s">
        <v>831</v>
      </c>
      <c r="E84" s="27" t="s">
        <v>832</v>
      </c>
    </row>
    <row r="85" spans="1:5">
      <c r="A85">
        <v>84</v>
      </c>
      <c r="B85" s="27" t="s">
        <v>14287</v>
      </c>
      <c r="C85" t="s">
        <v>1276</v>
      </c>
      <c r="D85" s="27" t="s">
        <v>14613</v>
      </c>
      <c r="E85" s="27" t="s">
        <v>14614</v>
      </c>
    </row>
    <row r="86" spans="1:5">
      <c r="A86">
        <v>85</v>
      </c>
      <c r="B86" s="27" t="s">
        <v>5402</v>
      </c>
      <c r="C86" t="s">
        <v>1272</v>
      </c>
      <c r="D86" s="27" t="s">
        <v>5405</v>
      </c>
      <c r="E86" s="27" t="s">
        <v>5406</v>
      </c>
    </row>
    <row r="87" spans="1:5">
      <c r="A87">
        <v>86</v>
      </c>
      <c r="B87" s="27" t="s">
        <v>14288</v>
      </c>
      <c r="C87" t="s">
        <v>1276</v>
      </c>
      <c r="D87" s="27" t="s">
        <v>14615</v>
      </c>
      <c r="E87" s="27" t="s">
        <v>14616</v>
      </c>
    </row>
    <row r="88" spans="1:5">
      <c r="A88">
        <v>87</v>
      </c>
      <c r="B88" s="27" t="s">
        <v>182</v>
      </c>
      <c r="C88" t="s">
        <v>965</v>
      </c>
      <c r="D88" s="27" t="s">
        <v>580</v>
      </c>
      <c r="E88" s="27" t="s">
        <v>581</v>
      </c>
    </row>
    <row r="89" spans="1:5">
      <c r="A89">
        <v>88</v>
      </c>
      <c r="B89" s="27" t="s">
        <v>14289</v>
      </c>
      <c r="C89" t="s">
        <v>972</v>
      </c>
      <c r="D89" s="27" t="s">
        <v>14617</v>
      </c>
      <c r="E89" s="27" t="s">
        <v>14618</v>
      </c>
    </row>
    <row r="90" spans="1:5">
      <c r="A90">
        <v>89</v>
      </c>
      <c r="B90" s="27" t="s">
        <v>162</v>
      </c>
      <c r="C90" t="s">
        <v>1276</v>
      </c>
      <c r="D90" s="27" t="s">
        <v>544</v>
      </c>
      <c r="E90" s="27" t="s">
        <v>545</v>
      </c>
    </row>
    <row r="91" spans="1:5">
      <c r="A91">
        <v>90</v>
      </c>
      <c r="B91" s="27" t="s">
        <v>14290</v>
      </c>
      <c r="C91" t="s">
        <v>1272</v>
      </c>
      <c r="D91" s="27" t="s">
        <v>14619</v>
      </c>
      <c r="E91" s="27" t="s">
        <v>14620</v>
      </c>
    </row>
    <row r="92" spans="1:5">
      <c r="A92">
        <v>91</v>
      </c>
      <c r="B92" s="27" t="s">
        <v>183</v>
      </c>
      <c r="C92" t="s">
        <v>1279</v>
      </c>
      <c r="D92" s="27" t="s">
        <v>582</v>
      </c>
      <c r="E92" s="27" t="s">
        <v>583</v>
      </c>
    </row>
    <row r="93" spans="1:5">
      <c r="A93">
        <v>92</v>
      </c>
      <c r="B93" s="27" t="s">
        <v>14291</v>
      </c>
      <c r="C93" t="s">
        <v>954</v>
      </c>
      <c r="D93" s="27" t="s">
        <v>14621</v>
      </c>
      <c r="E93" s="27" t="s">
        <v>14622</v>
      </c>
    </row>
    <row r="94" spans="1:5">
      <c r="A94">
        <v>93</v>
      </c>
      <c r="B94" s="27" t="s">
        <v>184</v>
      </c>
      <c r="C94" t="s">
        <v>954</v>
      </c>
      <c r="D94" s="27" t="s">
        <v>584</v>
      </c>
      <c r="E94" s="27" t="s">
        <v>585</v>
      </c>
    </row>
    <row r="95" spans="1:5">
      <c r="A95">
        <v>94</v>
      </c>
      <c r="B95" s="27" t="s">
        <v>2001</v>
      </c>
      <c r="C95" t="s">
        <v>1279</v>
      </c>
      <c r="D95" s="27" t="s">
        <v>14623</v>
      </c>
      <c r="E95" s="27" t="s">
        <v>14624</v>
      </c>
    </row>
    <row r="96" spans="1:5">
      <c r="A96">
        <v>95</v>
      </c>
      <c r="B96" s="27" t="s">
        <v>14292</v>
      </c>
      <c r="C96" t="s">
        <v>972</v>
      </c>
      <c r="D96" s="27" t="s">
        <v>14625</v>
      </c>
      <c r="E96" s="27" t="s">
        <v>14626</v>
      </c>
    </row>
    <row r="97" spans="1:5">
      <c r="A97">
        <v>96</v>
      </c>
      <c r="B97" s="27" t="s">
        <v>2004</v>
      </c>
      <c r="C97" t="s">
        <v>1276</v>
      </c>
      <c r="D97" s="27" t="s">
        <v>14627</v>
      </c>
      <c r="E97" s="27" t="s">
        <v>14628</v>
      </c>
    </row>
    <row r="98" spans="1:5">
      <c r="A98">
        <v>97</v>
      </c>
      <c r="B98" s="27" t="s">
        <v>5401</v>
      </c>
      <c r="C98" t="s">
        <v>972</v>
      </c>
      <c r="D98" s="27" t="s">
        <v>5403</v>
      </c>
      <c r="E98" s="27" t="s">
        <v>5404</v>
      </c>
    </row>
    <row r="99" spans="1:5">
      <c r="A99">
        <v>98</v>
      </c>
      <c r="B99" s="27" t="s">
        <v>12823</v>
      </c>
      <c r="C99" t="s">
        <v>1272</v>
      </c>
      <c r="D99" s="27" t="s">
        <v>13235</v>
      </c>
      <c r="E99" s="27" t="s">
        <v>13236</v>
      </c>
    </row>
    <row r="100" spans="1:5">
      <c r="A100">
        <v>99</v>
      </c>
      <c r="B100" s="27" t="s">
        <v>1000</v>
      </c>
      <c r="C100" t="s">
        <v>954</v>
      </c>
      <c r="D100" s="27" t="s">
        <v>1022</v>
      </c>
      <c r="E100" s="27" t="s">
        <v>1023</v>
      </c>
    </row>
    <row r="101" spans="1:5">
      <c r="A101">
        <v>100</v>
      </c>
      <c r="B101" s="27" t="s">
        <v>14293</v>
      </c>
      <c r="C101" t="s">
        <v>1272</v>
      </c>
      <c r="D101" s="27" t="s">
        <v>14629</v>
      </c>
      <c r="E101" s="27" t="s">
        <v>14630</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2233</v>
      </c>
      <c r="C104" t="s">
        <v>954</v>
      </c>
      <c r="D104" s="27" t="s">
        <v>2287</v>
      </c>
      <c r="E104" s="27" t="s">
        <v>2288</v>
      </c>
    </row>
    <row r="105" spans="1:5">
      <c r="A105">
        <v>104</v>
      </c>
      <c r="B105" s="27" t="s">
        <v>14294</v>
      </c>
      <c r="C105" t="s">
        <v>954</v>
      </c>
      <c r="D105" s="27" t="s">
        <v>14631</v>
      </c>
      <c r="E105" s="27" t="s">
        <v>14632</v>
      </c>
    </row>
    <row r="106" spans="1:5">
      <c r="A106">
        <v>105</v>
      </c>
      <c r="B106" s="27" t="s">
        <v>187</v>
      </c>
      <c r="C106" t="s">
        <v>965</v>
      </c>
      <c r="D106" s="27" t="s">
        <v>590</v>
      </c>
      <c r="E106" s="27" t="s">
        <v>591</v>
      </c>
    </row>
    <row r="107" spans="1:5">
      <c r="A107">
        <v>106</v>
      </c>
      <c r="B107" s="27" t="s">
        <v>1949</v>
      </c>
      <c r="C107" t="s">
        <v>968</v>
      </c>
      <c r="D107" s="27" t="s">
        <v>1136</v>
      </c>
      <c r="E107" s="27" t="s">
        <v>1137</v>
      </c>
    </row>
    <row r="108" spans="1:5">
      <c r="A108">
        <v>107</v>
      </c>
      <c r="B108" s="27" t="s">
        <v>2234</v>
      </c>
      <c r="C108" t="s">
        <v>1272</v>
      </c>
      <c r="D108" s="27" t="s">
        <v>2289</v>
      </c>
      <c r="E108" s="27" t="s">
        <v>2290</v>
      </c>
    </row>
    <row r="109" spans="1:5">
      <c r="A109">
        <v>108</v>
      </c>
      <c r="B109" s="27" t="s">
        <v>8196</v>
      </c>
      <c r="C109" t="s">
        <v>974</v>
      </c>
      <c r="D109" s="27" t="s">
        <v>8527</v>
      </c>
      <c r="E109" s="27" t="s">
        <v>8528</v>
      </c>
    </row>
    <row r="110" spans="1:5">
      <c r="A110">
        <v>109</v>
      </c>
      <c r="B110" s="27" t="s">
        <v>7723</v>
      </c>
      <c r="C110" t="s">
        <v>1272</v>
      </c>
      <c r="D110" s="27" t="s">
        <v>8529</v>
      </c>
      <c r="E110" s="27" t="s">
        <v>8530</v>
      </c>
    </row>
    <row r="111" spans="1:5">
      <c r="A111">
        <v>110</v>
      </c>
      <c r="B111" s="27" t="s">
        <v>8201</v>
      </c>
      <c r="C111" t="s">
        <v>1272</v>
      </c>
      <c r="D111" s="27" t="s">
        <v>8531</v>
      </c>
      <c r="E111" s="27" t="s">
        <v>8532</v>
      </c>
    </row>
    <row r="112" spans="1:5">
      <c r="A112">
        <v>111</v>
      </c>
      <c r="B112" s="27" t="s">
        <v>14295</v>
      </c>
      <c r="C112" t="s">
        <v>1272</v>
      </c>
      <c r="D112" s="27" t="s">
        <v>14633</v>
      </c>
      <c r="E112" s="27" t="s">
        <v>14634</v>
      </c>
    </row>
    <row r="113" spans="1:5">
      <c r="A113">
        <v>112</v>
      </c>
      <c r="B113" s="27" t="s">
        <v>188</v>
      </c>
      <c r="C113" t="s">
        <v>1275</v>
      </c>
      <c r="D113" s="27" t="s">
        <v>592</v>
      </c>
      <c r="E113" s="27" t="s">
        <v>593</v>
      </c>
    </row>
    <row r="114" spans="1:5">
      <c r="A114">
        <v>113</v>
      </c>
      <c r="B114" s="27" t="s">
        <v>8203</v>
      </c>
      <c r="C114" t="s">
        <v>1272</v>
      </c>
      <c r="D114" s="27" t="s">
        <v>8533</v>
      </c>
      <c r="E114" s="27" t="s">
        <v>8534</v>
      </c>
    </row>
    <row r="115" spans="1:5">
      <c r="A115">
        <v>114</v>
      </c>
      <c r="B115" s="27" t="s">
        <v>14296</v>
      </c>
      <c r="C115" t="s">
        <v>1272</v>
      </c>
      <c r="D115" s="27" t="s">
        <v>14635</v>
      </c>
      <c r="E115" s="27" t="s">
        <v>14636</v>
      </c>
    </row>
    <row r="116" spans="1:5">
      <c r="A116">
        <v>115</v>
      </c>
      <c r="B116" s="27" t="s">
        <v>2911</v>
      </c>
      <c r="C116" t="s">
        <v>1313</v>
      </c>
      <c r="D116" s="27" t="s">
        <v>2987</v>
      </c>
      <c r="E116" s="27" t="s">
        <v>2988</v>
      </c>
    </row>
    <row r="117" spans="1:5">
      <c r="A117">
        <v>116</v>
      </c>
      <c r="B117" s="27" t="s">
        <v>14297</v>
      </c>
      <c r="C117" t="s">
        <v>1276</v>
      </c>
      <c r="D117" s="27" t="s">
        <v>14637</v>
      </c>
      <c r="E117" s="27" t="s">
        <v>14638</v>
      </c>
    </row>
    <row r="118" spans="1:5">
      <c r="A118">
        <v>117</v>
      </c>
      <c r="B118" s="27" t="s">
        <v>164</v>
      </c>
      <c r="C118" t="s">
        <v>974</v>
      </c>
      <c r="D118" s="27" t="s">
        <v>548</v>
      </c>
      <c r="E118" s="27" t="s">
        <v>549</v>
      </c>
    </row>
    <row r="119" spans="1:5">
      <c r="A119">
        <v>118</v>
      </c>
      <c r="B119" s="27" t="s">
        <v>14298</v>
      </c>
      <c r="C119" t="s">
        <v>1272</v>
      </c>
      <c r="D119" s="27" t="s">
        <v>14639</v>
      </c>
      <c r="E119" s="27" t="s">
        <v>14640</v>
      </c>
    </row>
    <row r="120" spans="1:5">
      <c r="A120">
        <v>119</v>
      </c>
      <c r="B120" s="27" t="s">
        <v>14299</v>
      </c>
      <c r="C120" t="s">
        <v>963</v>
      </c>
      <c r="D120" s="27" t="s">
        <v>14641</v>
      </c>
      <c r="E120" s="27" t="s">
        <v>14642</v>
      </c>
    </row>
    <row r="121" spans="1:5">
      <c r="A121">
        <v>120</v>
      </c>
      <c r="B121" s="27" t="s">
        <v>6354</v>
      </c>
      <c r="C121" t="s">
        <v>963</v>
      </c>
      <c r="D121" s="27" t="s">
        <v>6599</v>
      </c>
      <c r="E121" s="27" t="s">
        <v>6600</v>
      </c>
    </row>
    <row r="122" spans="1:5">
      <c r="A122">
        <v>121</v>
      </c>
      <c r="B122" s="27" t="s">
        <v>14300</v>
      </c>
      <c r="C122" t="s">
        <v>1272</v>
      </c>
      <c r="D122" s="27" t="s">
        <v>14643</v>
      </c>
      <c r="E122" s="27" t="s">
        <v>14644</v>
      </c>
    </row>
    <row r="123" spans="1:5">
      <c r="A123">
        <v>122</v>
      </c>
      <c r="B123" s="27" t="s">
        <v>189</v>
      </c>
      <c r="C123" t="s">
        <v>974</v>
      </c>
      <c r="D123" s="27" t="s">
        <v>594</v>
      </c>
      <c r="E123" s="27" t="s">
        <v>595</v>
      </c>
    </row>
    <row r="124" spans="1:5">
      <c r="A124">
        <v>123</v>
      </c>
      <c r="B124" s="27" t="s">
        <v>8211</v>
      </c>
      <c r="C124" t="s">
        <v>968</v>
      </c>
      <c r="D124" s="27" t="s">
        <v>8535</v>
      </c>
      <c r="E124" s="27" t="s">
        <v>8536</v>
      </c>
    </row>
    <row r="125" spans="1:5">
      <c r="A125">
        <v>124</v>
      </c>
      <c r="B125" s="27" t="s">
        <v>2918</v>
      </c>
      <c r="C125" t="s">
        <v>1313</v>
      </c>
      <c r="D125" s="27" t="s">
        <v>2991</v>
      </c>
      <c r="E125" s="27" t="s">
        <v>2992</v>
      </c>
    </row>
    <row r="126" spans="1:5">
      <c r="A126">
        <v>125</v>
      </c>
      <c r="B126" s="27" t="s">
        <v>14301</v>
      </c>
      <c r="C126" t="s">
        <v>974</v>
      </c>
      <c r="D126" s="27" t="s">
        <v>14645</v>
      </c>
      <c r="E126" s="27" t="s">
        <v>14646</v>
      </c>
    </row>
    <row r="127" spans="1:5">
      <c r="A127">
        <v>126</v>
      </c>
      <c r="B127" s="27" t="s">
        <v>14302</v>
      </c>
      <c r="C127" t="s">
        <v>1279</v>
      </c>
      <c r="D127" s="27" t="s">
        <v>14781</v>
      </c>
      <c r="E127" s="27" t="s">
        <v>14778</v>
      </c>
    </row>
    <row r="128" spans="1:5">
      <c r="A128">
        <v>127</v>
      </c>
      <c r="B128" s="27" t="s">
        <v>14303</v>
      </c>
      <c r="C128" t="s">
        <v>965</v>
      </c>
      <c r="D128" s="27" t="s">
        <v>14782</v>
      </c>
      <c r="E128" s="27" t="s">
        <v>14783</v>
      </c>
    </row>
    <row r="129" spans="1:5">
      <c r="A129">
        <v>128</v>
      </c>
      <c r="B129" s="27" t="s">
        <v>8219</v>
      </c>
      <c r="C129" t="s">
        <v>1263</v>
      </c>
      <c r="D129" s="27" t="s">
        <v>8537</v>
      </c>
      <c r="E129" s="27" t="s">
        <v>8538</v>
      </c>
    </row>
    <row r="130" spans="1:5">
      <c r="A130">
        <v>129</v>
      </c>
      <c r="B130" s="27" t="s">
        <v>165</v>
      </c>
      <c r="C130" t="s">
        <v>163</v>
      </c>
      <c r="D130" s="27" t="s">
        <v>550</v>
      </c>
      <c r="E130" s="27" t="s">
        <v>551</v>
      </c>
    </row>
    <row r="131" spans="1:5">
      <c r="A131">
        <v>130</v>
      </c>
      <c r="B131" s="27" t="s">
        <v>7843</v>
      </c>
      <c r="C131" t="s">
        <v>1272</v>
      </c>
      <c r="D131" s="27" t="s">
        <v>8539</v>
      </c>
      <c r="E131" s="27" t="s">
        <v>8540</v>
      </c>
    </row>
    <row r="132" spans="1:5">
      <c r="A132">
        <v>131</v>
      </c>
      <c r="B132" s="27" t="s">
        <v>14304</v>
      </c>
      <c r="C132" t="s">
        <v>954</v>
      </c>
      <c r="D132" s="27" t="s">
        <v>14784</v>
      </c>
      <c r="E132" s="27" t="s">
        <v>14785</v>
      </c>
    </row>
    <row r="133" spans="1:5">
      <c r="A133">
        <v>132</v>
      </c>
      <c r="B133" s="27" t="s">
        <v>2924</v>
      </c>
      <c r="C133" t="s">
        <v>1313</v>
      </c>
      <c r="D133" s="27" t="s">
        <v>2989</v>
      </c>
      <c r="E133" s="27" t="s">
        <v>2990</v>
      </c>
    </row>
    <row r="134" spans="1:5">
      <c r="A134">
        <v>133</v>
      </c>
      <c r="B134" s="27" t="s">
        <v>1950</v>
      </c>
      <c r="C134" t="s">
        <v>1279</v>
      </c>
      <c r="D134" s="27" t="s">
        <v>1138</v>
      </c>
      <c r="E134" s="27" t="s">
        <v>1139</v>
      </c>
    </row>
    <row r="135" spans="1:5">
      <c r="A135">
        <v>134</v>
      </c>
      <c r="B135" s="27" t="s">
        <v>2235</v>
      </c>
      <c r="C135" t="s">
        <v>1276</v>
      </c>
      <c r="D135" s="27" t="s">
        <v>2291</v>
      </c>
      <c r="E135" s="27" t="s">
        <v>2292</v>
      </c>
    </row>
    <row r="136" spans="1:5">
      <c r="A136">
        <v>135</v>
      </c>
      <c r="B136" s="27" t="s">
        <v>997</v>
      </c>
      <c r="C136" t="s">
        <v>1272</v>
      </c>
      <c r="D136" s="27" t="s">
        <v>1016</v>
      </c>
      <c r="E136" s="27" t="s">
        <v>1017</v>
      </c>
    </row>
    <row r="137" spans="1:5">
      <c r="A137">
        <v>136</v>
      </c>
      <c r="B137" s="27" t="s">
        <v>2238</v>
      </c>
      <c r="C137" t="s">
        <v>968</v>
      </c>
      <c r="D137" s="27" t="s">
        <v>2297</v>
      </c>
      <c r="E137" s="27" t="s">
        <v>2298</v>
      </c>
    </row>
    <row r="138" spans="1:5">
      <c r="A138">
        <v>137</v>
      </c>
      <c r="B138" s="27" t="s">
        <v>14305</v>
      </c>
      <c r="C138" t="s">
        <v>1275</v>
      </c>
      <c r="D138" s="27" t="s">
        <v>14786</v>
      </c>
      <c r="E138" s="27" t="s">
        <v>14787</v>
      </c>
    </row>
    <row r="139" spans="1:5">
      <c r="A139">
        <v>138</v>
      </c>
      <c r="B139" s="27" t="s">
        <v>8222</v>
      </c>
      <c r="C139" t="s">
        <v>1263</v>
      </c>
      <c r="D139" s="27" t="s">
        <v>8541</v>
      </c>
      <c r="E139" s="27" t="s">
        <v>8542</v>
      </c>
    </row>
    <row r="140" spans="1:5">
      <c r="A140">
        <v>139</v>
      </c>
      <c r="B140" s="27" t="s">
        <v>14306</v>
      </c>
      <c r="C140" t="s">
        <v>1263</v>
      </c>
      <c r="D140" s="27" t="s">
        <v>14788</v>
      </c>
      <c r="E140" s="27" t="s">
        <v>14789</v>
      </c>
    </row>
    <row r="141" spans="1:5">
      <c r="A141">
        <v>140</v>
      </c>
      <c r="B141" s="27" t="s">
        <v>14307</v>
      </c>
      <c r="C141" t="s">
        <v>965</v>
      </c>
      <c r="D141" s="27" t="s">
        <v>14790</v>
      </c>
      <c r="E141" s="27" t="s">
        <v>14791</v>
      </c>
    </row>
    <row r="142" spans="1:5">
      <c r="A142">
        <v>141</v>
      </c>
      <c r="B142" s="27" t="s">
        <v>5644</v>
      </c>
      <c r="C142" t="s">
        <v>1279</v>
      </c>
      <c r="D142" s="27" t="s">
        <v>5649</v>
      </c>
      <c r="E142" s="27" t="s">
        <v>5650</v>
      </c>
    </row>
    <row r="143" spans="1:5">
      <c r="A143">
        <v>142</v>
      </c>
      <c r="B143" s="27" t="s">
        <v>14308</v>
      </c>
      <c r="C143" t="s">
        <v>163</v>
      </c>
      <c r="D143" s="27" t="s">
        <v>14792</v>
      </c>
      <c r="E143" s="27" t="s">
        <v>14793</v>
      </c>
    </row>
    <row r="144" spans="1:5">
      <c r="A144">
        <v>143</v>
      </c>
      <c r="B144" s="27" t="s">
        <v>6346</v>
      </c>
      <c r="C144" t="s">
        <v>1272</v>
      </c>
      <c r="D144" s="27" t="s">
        <v>6597</v>
      </c>
      <c r="E144" s="27" t="s">
        <v>6598</v>
      </c>
    </row>
    <row r="145" spans="1:5">
      <c r="A145">
        <v>144</v>
      </c>
      <c r="B145" s="27" t="s">
        <v>14309</v>
      </c>
      <c r="C145" t="s">
        <v>1275</v>
      </c>
      <c r="D145" s="27" t="s">
        <v>14794</v>
      </c>
      <c r="E145" s="27" t="s">
        <v>14795</v>
      </c>
    </row>
    <row r="146" spans="1:5">
      <c r="A146">
        <v>145</v>
      </c>
      <c r="B146" s="27" t="s">
        <v>14310</v>
      </c>
      <c r="C146" t="s">
        <v>1272</v>
      </c>
      <c r="D146" s="27" t="s">
        <v>14796</v>
      </c>
      <c r="E146" s="27" t="s">
        <v>14797</v>
      </c>
    </row>
    <row r="147" spans="1:5">
      <c r="A147">
        <v>146</v>
      </c>
      <c r="B147" s="27" t="s">
        <v>14311</v>
      </c>
      <c r="C147" t="s">
        <v>974</v>
      </c>
      <c r="D147" s="27" t="s">
        <v>14798</v>
      </c>
      <c r="E147" s="27" t="s">
        <v>14799</v>
      </c>
    </row>
    <row r="148" spans="1:5">
      <c r="A148">
        <v>147</v>
      </c>
      <c r="B148" s="27" t="s">
        <v>8374</v>
      </c>
      <c r="C148" t="s">
        <v>1272</v>
      </c>
      <c r="D148" s="27" t="s">
        <v>8543</v>
      </c>
      <c r="E148" s="27" t="s">
        <v>8544</v>
      </c>
    </row>
    <row r="149" spans="1:5">
      <c r="A149">
        <v>148</v>
      </c>
      <c r="B149" s="27" t="s">
        <v>14312</v>
      </c>
      <c r="C149" t="s">
        <v>974</v>
      </c>
      <c r="D149" s="27" t="s">
        <v>14800</v>
      </c>
      <c r="E149" s="27" t="s">
        <v>14801</v>
      </c>
    </row>
    <row r="150" spans="1:5">
      <c r="A150">
        <v>149</v>
      </c>
      <c r="B150" s="27" t="s">
        <v>14312</v>
      </c>
      <c r="C150" t="s">
        <v>974</v>
      </c>
      <c r="D150" s="27" t="s">
        <v>14800</v>
      </c>
      <c r="E150" s="27" t="s">
        <v>14801</v>
      </c>
    </row>
    <row r="151" spans="1:5">
      <c r="A151">
        <v>150</v>
      </c>
      <c r="B151" s="27" t="s">
        <v>14313</v>
      </c>
      <c r="C151" t="s">
        <v>972</v>
      </c>
      <c r="D151" s="27" t="s">
        <v>14802</v>
      </c>
      <c r="E151" s="27" t="s">
        <v>14803</v>
      </c>
    </row>
    <row r="152" spans="1:5">
      <c r="A152">
        <v>151</v>
      </c>
      <c r="B152" s="27" t="s">
        <v>1951</v>
      </c>
      <c r="C152" t="s">
        <v>1272</v>
      </c>
      <c r="D152" s="27" t="s">
        <v>1140</v>
      </c>
      <c r="E152" s="27" t="s">
        <v>1141</v>
      </c>
    </row>
    <row r="153" spans="1:5">
      <c r="A153">
        <v>152</v>
      </c>
      <c r="B153" s="27" t="s">
        <v>1951</v>
      </c>
      <c r="C153" t="s">
        <v>1272</v>
      </c>
      <c r="D153" s="27" t="s">
        <v>1140</v>
      </c>
      <c r="E153" s="27" t="s">
        <v>1141</v>
      </c>
    </row>
    <row r="154" spans="1:5">
      <c r="A154">
        <v>153</v>
      </c>
      <c r="B154" s="27" t="s">
        <v>14314</v>
      </c>
      <c r="C154" t="s">
        <v>974</v>
      </c>
      <c r="D154" s="27" t="s">
        <v>14798</v>
      </c>
      <c r="E154" s="27" t="s">
        <v>14804</v>
      </c>
    </row>
    <row r="155" spans="1:5">
      <c r="A155">
        <v>154</v>
      </c>
      <c r="B155" s="27" t="s">
        <v>190</v>
      </c>
      <c r="C155" t="s">
        <v>963</v>
      </c>
      <c r="D155" s="27" t="s">
        <v>596</v>
      </c>
      <c r="E155" s="27" t="s">
        <v>597</v>
      </c>
    </row>
    <row r="156" spans="1:5">
      <c r="A156">
        <v>155</v>
      </c>
      <c r="B156" s="27" t="s">
        <v>8229</v>
      </c>
      <c r="C156" t="s">
        <v>1272</v>
      </c>
      <c r="D156" s="27" t="s">
        <v>8545</v>
      </c>
      <c r="E156" s="27" t="s">
        <v>8546</v>
      </c>
    </row>
    <row r="157" spans="1:5">
      <c r="A157">
        <v>156</v>
      </c>
      <c r="B157" s="27" t="s">
        <v>14315</v>
      </c>
      <c r="C157" t="s">
        <v>1272</v>
      </c>
      <c r="D157" s="27" t="s">
        <v>14805</v>
      </c>
      <c r="E157" s="27" t="s">
        <v>14806</v>
      </c>
    </row>
    <row r="158" spans="1:5">
      <c r="A158">
        <v>157</v>
      </c>
      <c r="B158" s="27" t="s">
        <v>1830</v>
      </c>
      <c r="C158" t="s">
        <v>1272</v>
      </c>
      <c r="D158" s="27" t="s">
        <v>927</v>
      </c>
      <c r="E158" s="27" t="s">
        <v>928</v>
      </c>
    </row>
    <row r="159" spans="1:5">
      <c r="A159">
        <v>158</v>
      </c>
      <c r="B159" s="27" t="s">
        <v>2008</v>
      </c>
      <c r="C159" t="s">
        <v>1263</v>
      </c>
      <c r="D159" s="27" t="s">
        <v>14807</v>
      </c>
      <c r="E159" s="27" t="s">
        <v>14808</v>
      </c>
    </row>
    <row r="160" spans="1:5">
      <c r="A160">
        <v>159</v>
      </c>
      <c r="B160" s="27" t="s">
        <v>191</v>
      </c>
      <c r="C160" t="s">
        <v>1313</v>
      </c>
      <c r="D160" s="27" t="s">
        <v>598</v>
      </c>
      <c r="E160" s="27" t="s">
        <v>599</v>
      </c>
    </row>
    <row r="161" spans="1:5">
      <c r="A161">
        <v>160</v>
      </c>
      <c r="B161" s="27" t="s">
        <v>14316</v>
      </c>
      <c r="C161" t="s">
        <v>1272</v>
      </c>
      <c r="D161" s="27" t="s">
        <v>14809</v>
      </c>
      <c r="E161" s="27" t="s">
        <v>14810</v>
      </c>
    </row>
    <row r="162" spans="1:5">
      <c r="A162">
        <v>161</v>
      </c>
      <c r="B162" s="27" t="s">
        <v>14317</v>
      </c>
      <c r="C162" t="s">
        <v>965</v>
      </c>
      <c r="D162" s="27" t="s">
        <v>14811</v>
      </c>
      <c r="E162" s="27" t="s">
        <v>14812</v>
      </c>
    </row>
    <row r="163" spans="1:5">
      <c r="A163">
        <v>162</v>
      </c>
      <c r="B163" s="27" t="s">
        <v>192</v>
      </c>
      <c r="C163" t="s">
        <v>954</v>
      </c>
      <c r="D163" s="27" t="s">
        <v>600</v>
      </c>
      <c r="E163" s="27" t="s">
        <v>601</v>
      </c>
    </row>
    <row r="164" spans="1:5">
      <c r="A164">
        <v>163</v>
      </c>
      <c r="B164" s="27" t="s">
        <v>2230</v>
      </c>
      <c r="C164" t="s">
        <v>1263</v>
      </c>
      <c r="D164" s="27" t="s">
        <v>2279</v>
      </c>
      <c r="E164" s="27" t="s">
        <v>2280</v>
      </c>
    </row>
    <row r="165" spans="1:5">
      <c r="A165">
        <v>164</v>
      </c>
      <c r="B165" s="27" t="s">
        <v>8412</v>
      </c>
      <c r="C165" t="s">
        <v>1275</v>
      </c>
      <c r="D165" s="27" t="s">
        <v>8547</v>
      </c>
      <c r="E165" s="27" t="s">
        <v>8548</v>
      </c>
    </row>
    <row r="166" spans="1:5">
      <c r="A166">
        <v>165</v>
      </c>
      <c r="B166" s="27" t="s">
        <v>14318</v>
      </c>
      <c r="C166" t="s">
        <v>1276</v>
      </c>
      <c r="D166" s="27">
        <v>0</v>
      </c>
      <c r="E166" s="27">
        <v>0</v>
      </c>
    </row>
    <row r="167" spans="1:5">
      <c r="A167">
        <v>166</v>
      </c>
      <c r="B167" s="27" t="s">
        <v>2377</v>
      </c>
      <c r="C167" t="s">
        <v>1272</v>
      </c>
      <c r="D167" s="27" t="s">
        <v>2403</v>
      </c>
      <c r="E167" s="27" t="s">
        <v>2404</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14319</v>
      </c>
      <c r="C170" t="s">
        <v>1313</v>
      </c>
      <c r="D170" s="27" t="s">
        <v>14813</v>
      </c>
      <c r="E170" s="27" t="s">
        <v>14814</v>
      </c>
    </row>
    <row r="171" spans="1:5">
      <c r="A171">
        <v>170</v>
      </c>
      <c r="B171" s="27" t="s">
        <v>14320</v>
      </c>
      <c r="C171" t="s">
        <v>965</v>
      </c>
      <c r="D171" s="27" t="s">
        <v>14815</v>
      </c>
      <c r="E171" s="27" t="s">
        <v>14816</v>
      </c>
    </row>
    <row r="172" spans="1:5">
      <c r="A172">
        <v>171</v>
      </c>
      <c r="B172" s="27" t="s">
        <v>14321</v>
      </c>
      <c r="C172" t="s">
        <v>968</v>
      </c>
      <c r="D172" s="27" t="s">
        <v>14817</v>
      </c>
      <c r="E172" s="27" t="s">
        <v>14787</v>
      </c>
    </row>
    <row r="173" spans="1:5">
      <c r="A173">
        <v>172</v>
      </c>
      <c r="B173" s="27" t="s">
        <v>14322</v>
      </c>
      <c r="C173" t="s">
        <v>163</v>
      </c>
      <c r="D173" s="27" t="s">
        <v>14818</v>
      </c>
      <c r="E173" s="27" t="s">
        <v>14819</v>
      </c>
    </row>
    <row r="174" spans="1:5">
      <c r="A174">
        <v>173</v>
      </c>
      <c r="B174" s="27" t="s">
        <v>2012</v>
      </c>
      <c r="C174" t="s">
        <v>972</v>
      </c>
      <c r="D174" s="27">
        <v>0</v>
      </c>
      <c r="E174" s="27">
        <v>0</v>
      </c>
    </row>
    <row r="175" spans="1:5">
      <c r="A175">
        <v>174</v>
      </c>
      <c r="B175" s="27" t="s">
        <v>8234</v>
      </c>
      <c r="C175" t="s">
        <v>965</v>
      </c>
      <c r="D175" s="27" t="s">
        <v>8549</v>
      </c>
      <c r="E175" s="27" t="s">
        <v>8550</v>
      </c>
    </row>
    <row r="176" spans="1:5">
      <c r="A176">
        <v>175</v>
      </c>
      <c r="B176" s="27" t="s">
        <v>6400</v>
      </c>
      <c r="C176" t="s">
        <v>1263</v>
      </c>
      <c r="D176" s="27" t="s">
        <v>6607</v>
      </c>
      <c r="E176" s="27" t="s">
        <v>6608</v>
      </c>
    </row>
    <row r="177" spans="1:5">
      <c r="A177">
        <v>176</v>
      </c>
      <c r="B177" s="27" t="s">
        <v>2382</v>
      </c>
      <c r="C177" t="s">
        <v>1272</v>
      </c>
      <c r="D177" s="27" t="s">
        <v>2405</v>
      </c>
      <c r="E177" s="27" t="s">
        <v>2406</v>
      </c>
    </row>
    <row r="178" spans="1:5">
      <c r="A178">
        <v>177</v>
      </c>
      <c r="B178" s="27" t="s">
        <v>194</v>
      </c>
      <c r="C178" t="s">
        <v>1276</v>
      </c>
      <c r="D178" s="27" t="s">
        <v>604</v>
      </c>
      <c r="E178" s="27" t="s">
        <v>605</v>
      </c>
    </row>
    <row r="179" spans="1:5">
      <c r="A179">
        <v>178</v>
      </c>
      <c r="B179" s="27" t="s">
        <v>2372</v>
      </c>
      <c r="C179" t="s">
        <v>974</v>
      </c>
      <c r="D179" s="27" t="s">
        <v>2401</v>
      </c>
      <c r="E179" s="27" t="s">
        <v>2402</v>
      </c>
    </row>
    <row r="180" spans="1:5">
      <c r="A180">
        <v>179</v>
      </c>
      <c r="B180" s="27" t="s">
        <v>8239</v>
      </c>
      <c r="C180" t="s">
        <v>965</v>
      </c>
      <c r="D180" s="27" t="s">
        <v>8551</v>
      </c>
      <c r="E180" s="27" t="s">
        <v>8552</v>
      </c>
    </row>
    <row r="181" spans="1:5">
      <c r="A181">
        <v>180</v>
      </c>
      <c r="B181" s="27" t="s">
        <v>14323</v>
      </c>
      <c r="C181" t="s">
        <v>163</v>
      </c>
      <c r="D181" s="27" t="s">
        <v>14820</v>
      </c>
      <c r="E181" s="27" t="s">
        <v>14821</v>
      </c>
    </row>
    <row r="182" spans="1:5">
      <c r="A182">
        <v>181</v>
      </c>
      <c r="B182" s="27" t="s">
        <v>14324</v>
      </c>
      <c r="C182" t="s">
        <v>963</v>
      </c>
      <c r="D182" s="27" t="s">
        <v>14822</v>
      </c>
      <c r="E182" s="27" t="s">
        <v>14823</v>
      </c>
    </row>
    <row r="183" spans="1:5">
      <c r="A183">
        <v>182</v>
      </c>
      <c r="B183" s="27" t="s">
        <v>14325</v>
      </c>
      <c r="C183" t="s">
        <v>1275</v>
      </c>
      <c r="D183" s="27" t="s">
        <v>14824</v>
      </c>
      <c r="E183" s="27" t="s">
        <v>14825</v>
      </c>
    </row>
    <row r="184" spans="1:5">
      <c r="A184">
        <v>183</v>
      </c>
      <c r="B184" s="27" t="s">
        <v>8243</v>
      </c>
      <c r="C184" t="s">
        <v>1272</v>
      </c>
      <c r="D184" s="27" t="s">
        <v>8553</v>
      </c>
      <c r="E184" s="27" t="s">
        <v>8554</v>
      </c>
    </row>
    <row r="185" spans="1:5">
      <c r="A185">
        <v>184</v>
      </c>
      <c r="B185" s="27" t="s">
        <v>2386</v>
      </c>
      <c r="C185" t="s">
        <v>1263</v>
      </c>
      <c r="D185" s="27" t="s">
        <v>2407</v>
      </c>
      <c r="E185" s="27" t="s">
        <v>2408</v>
      </c>
    </row>
    <row r="186" spans="1:5">
      <c r="A186">
        <v>185</v>
      </c>
      <c r="B186" s="27" t="s">
        <v>14326</v>
      </c>
      <c r="C186" t="s">
        <v>963</v>
      </c>
      <c r="D186" s="27" t="s">
        <v>14826</v>
      </c>
      <c r="E186" s="27" t="s">
        <v>14827</v>
      </c>
    </row>
    <row r="187" spans="1:5">
      <c r="A187">
        <v>186</v>
      </c>
      <c r="B187" s="27" t="s">
        <v>6814</v>
      </c>
      <c r="C187" t="s">
        <v>1272</v>
      </c>
      <c r="D187" s="27" t="s">
        <v>7583</v>
      </c>
      <c r="E187" s="27" t="s">
        <v>7584</v>
      </c>
    </row>
    <row r="188" spans="1:5">
      <c r="A188">
        <v>187</v>
      </c>
      <c r="B188" s="27" t="s">
        <v>4440</v>
      </c>
      <c r="C188" t="s">
        <v>968</v>
      </c>
      <c r="D188" s="27" t="s">
        <v>2409</v>
      </c>
      <c r="E188" s="27" t="s">
        <v>2410</v>
      </c>
    </row>
    <row r="189" spans="1:5">
      <c r="A189">
        <v>188</v>
      </c>
      <c r="B189" s="27" t="s">
        <v>14327</v>
      </c>
      <c r="C189" t="s">
        <v>954</v>
      </c>
      <c r="D189" s="27" t="s">
        <v>14828</v>
      </c>
      <c r="E189" s="27" t="s">
        <v>14829</v>
      </c>
    </row>
    <row r="190" spans="1:5">
      <c r="A190">
        <v>189</v>
      </c>
      <c r="B190" s="27" t="s">
        <v>1952</v>
      </c>
      <c r="C190" t="s">
        <v>974</v>
      </c>
      <c r="D190" s="27" t="s">
        <v>1142</v>
      </c>
      <c r="E190" s="27" t="s">
        <v>1143</v>
      </c>
    </row>
    <row r="191" spans="1:5">
      <c r="A191">
        <v>190</v>
      </c>
      <c r="B191" s="27" t="s">
        <v>14328</v>
      </c>
      <c r="C191" t="s">
        <v>1272</v>
      </c>
      <c r="D191" s="27" t="s">
        <v>14830</v>
      </c>
      <c r="E191" s="27" t="s">
        <v>14831</v>
      </c>
    </row>
    <row r="192" spans="1:5">
      <c r="A192">
        <v>191</v>
      </c>
      <c r="B192" s="27" t="s">
        <v>14329</v>
      </c>
      <c r="C192" t="s">
        <v>1272</v>
      </c>
      <c r="D192" s="27" t="s">
        <v>14832</v>
      </c>
      <c r="E192" s="27" t="s">
        <v>14833</v>
      </c>
    </row>
    <row r="193" spans="1:5">
      <c r="A193">
        <v>192</v>
      </c>
      <c r="B193" s="27" t="s">
        <v>195</v>
      </c>
      <c r="C193" t="s">
        <v>1276</v>
      </c>
      <c r="D193" s="27" t="s">
        <v>606</v>
      </c>
      <c r="E193" s="27" t="s">
        <v>607</v>
      </c>
    </row>
    <row r="194" spans="1:5">
      <c r="A194">
        <v>193</v>
      </c>
      <c r="B194" s="27" t="s">
        <v>2014</v>
      </c>
      <c r="C194" t="s">
        <v>954</v>
      </c>
      <c r="D194" s="27" t="s">
        <v>14834</v>
      </c>
      <c r="E194" s="27" t="s">
        <v>14835</v>
      </c>
    </row>
    <row r="195" spans="1:5">
      <c r="A195">
        <v>194</v>
      </c>
      <c r="B195" s="27" t="s">
        <v>196</v>
      </c>
      <c r="C195" t="s">
        <v>1272</v>
      </c>
      <c r="D195" s="27" t="s">
        <v>608</v>
      </c>
      <c r="E195" s="27" t="s">
        <v>609</v>
      </c>
    </row>
    <row r="196" spans="1:5">
      <c r="A196">
        <v>195</v>
      </c>
      <c r="B196" s="27" t="s">
        <v>14330</v>
      </c>
      <c r="C196" t="s">
        <v>1263</v>
      </c>
      <c r="D196" s="27" t="s">
        <v>14836</v>
      </c>
      <c r="E196" s="27" t="s">
        <v>14837</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9585</v>
      </c>
      <c r="C199" t="s">
        <v>1263</v>
      </c>
      <c r="D199" s="27" t="s">
        <v>9624</v>
      </c>
      <c r="E199" s="27" t="s">
        <v>9625</v>
      </c>
    </row>
    <row r="200" spans="1:5">
      <c r="A200">
        <v>199</v>
      </c>
      <c r="B200" s="27" t="s">
        <v>14331</v>
      </c>
      <c r="C200" t="s">
        <v>1279</v>
      </c>
      <c r="D200" s="27" t="s">
        <v>14838</v>
      </c>
      <c r="E200" s="27" t="s">
        <v>14839</v>
      </c>
    </row>
    <row r="201" spans="1:5">
      <c r="A201">
        <v>200</v>
      </c>
      <c r="B201" s="27" t="s">
        <v>2392</v>
      </c>
      <c r="C201" t="s">
        <v>1272</v>
      </c>
      <c r="D201" s="27" t="s">
        <v>2411</v>
      </c>
      <c r="E201" s="27" t="s">
        <v>2412</v>
      </c>
    </row>
    <row r="202" spans="1:5">
      <c r="A202">
        <v>201</v>
      </c>
      <c r="B202" s="27" t="s">
        <v>9600</v>
      </c>
      <c r="C202" t="s">
        <v>954</v>
      </c>
      <c r="D202" s="27" t="s">
        <v>9626</v>
      </c>
      <c r="E202" s="27" t="s">
        <v>9627</v>
      </c>
    </row>
    <row r="203" spans="1:5">
      <c r="A203">
        <v>202</v>
      </c>
      <c r="B203" s="27" t="s">
        <v>1784</v>
      </c>
      <c r="C203" t="s">
        <v>1272</v>
      </c>
      <c r="D203" s="27" t="s">
        <v>839</v>
      </c>
      <c r="E203" s="27" t="s">
        <v>840</v>
      </c>
    </row>
    <row r="204" spans="1:5">
      <c r="A204">
        <v>203</v>
      </c>
      <c r="B204" s="27" t="s">
        <v>2019</v>
      </c>
      <c r="C204" t="s">
        <v>1276</v>
      </c>
      <c r="D204" s="27" t="s">
        <v>14840</v>
      </c>
      <c r="E204" s="27" t="s">
        <v>14841</v>
      </c>
    </row>
    <row r="205" spans="1:5">
      <c r="A205">
        <v>204</v>
      </c>
      <c r="B205" s="27" t="s">
        <v>199</v>
      </c>
      <c r="C205" t="s">
        <v>954</v>
      </c>
      <c r="D205" s="27" t="s">
        <v>614</v>
      </c>
      <c r="E205" s="27" t="s">
        <v>615</v>
      </c>
    </row>
    <row r="206" spans="1:5">
      <c r="A206">
        <v>205</v>
      </c>
      <c r="B206" s="27" t="s">
        <v>1744</v>
      </c>
      <c r="C206" t="s">
        <v>1272</v>
      </c>
      <c r="D206" s="27" t="s">
        <v>871</v>
      </c>
      <c r="E206" s="27" t="s">
        <v>872</v>
      </c>
    </row>
    <row r="207" spans="1:5">
      <c r="A207">
        <v>206</v>
      </c>
      <c r="B207" s="27" t="s">
        <v>14332</v>
      </c>
      <c r="C207" t="s">
        <v>954</v>
      </c>
      <c r="D207" s="27" t="s">
        <v>14842</v>
      </c>
      <c r="E207" s="27" t="s">
        <v>14843</v>
      </c>
    </row>
    <row r="208" spans="1:5">
      <c r="A208">
        <v>207</v>
      </c>
      <c r="B208" s="27" t="s">
        <v>14333</v>
      </c>
      <c r="C208" t="s">
        <v>1279</v>
      </c>
      <c r="D208" s="27" t="s">
        <v>14844</v>
      </c>
      <c r="E208" s="27" t="s">
        <v>14845</v>
      </c>
    </row>
    <row r="209" spans="1:5">
      <c r="A209">
        <v>208</v>
      </c>
      <c r="B209" s="27" t="s">
        <v>7711</v>
      </c>
      <c r="C209" t="s">
        <v>1313</v>
      </c>
      <c r="D209" s="27" t="s">
        <v>8555</v>
      </c>
      <c r="E209" s="27" t="s">
        <v>8556</v>
      </c>
    </row>
    <row r="210" spans="1:5">
      <c r="A210">
        <v>209</v>
      </c>
      <c r="B210" s="27" t="s">
        <v>14334</v>
      </c>
      <c r="C210" t="s">
        <v>1279</v>
      </c>
      <c r="D210" s="27" t="s">
        <v>14846</v>
      </c>
      <c r="E210" s="27" t="s">
        <v>14778</v>
      </c>
    </row>
    <row r="211" spans="1:5">
      <c r="A211">
        <v>210</v>
      </c>
      <c r="B211" s="27" t="s">
        <v>200</v>
      </c>
      <c r="C211" t="s">
        <v>1275</v>
      </c>
      <c r="D211" s="27" t="s">
        <v>616</v>
      </c>
      <c r="E211" s="27" t="s">
        <v>617</v>
      </c>
    </row>
    <row r="212" spans="1:5">
      <c r="A212">
        <v>211</v>
      </c>
      <c r="B212" s="27" t="s">
        <v>7580</v>
      </c>
      <c r="C212" t="s">
        <v>965</v>
      </c>
      <c r="D212" s="27" t="s">
        <v>7585</v>
      </c>
      <c r="E212" s="27" t="s">
        <v>7586</v>
      </c>
    </row>
    <row r="213" spans="1:5">
      <c r="A213">
        <v>212</v>
      </c>
      <c r="B213" s="27" t="s">
        <v>3215</v>
      </c>
      <c r="C213" t="s">
        <v>1263</v>
      </c>
      <c r="D213" s="27" t="s">
        <v>3234</v>
      </c>
      <c r="E213" s="27" t="s">
        <v>3235</v>
      </c>
    </row>
    <row r="214" spans="1:5">
      <c r="A214">
        <v>213</v>
      </c>
      <c r="B214" s="27" t="s">
        <v>8248</v>
      </c>
      <c r="C214" t="s">
        <v>974</v>
      </c>
      <c r="D214" s="27" t="s">
        <v>8557</v>
      </c>
      <c r="E214" s="27" t="s">
        <v>8558</v>
      </c>
    </row>
    <row r="215" spans="1:5">
      <c r="A215">
        <v>214</v>
      </c>
      <c r="B215" s="27" t="s">
        <v>8253</v>
      </c>
      <c r="C215" t="s">
        <v>1272</v>
      </c>
      <c r="D215" s="27" t="s">
        <v>8559</v>
      </c>
      <c r="E215" s="27" t="s">
        <v>8560</v>
      </c>
    </row>
    <row r="216" spans="1:5">
      <c r="A216">
        <v>215</v>
      </c>
      <c r="B216" s="27" t="s">
        <v>8256</v>
      </c>
      <c r="C216" t="s">
        <v>974</v>
      </c>
      <c r="D216" s="27" t="s">
        <v>8561</v>
      </c>
      <c r="E216" s="27" t="s">
        <v>8562</v>
      </c>
    </row>
    <row r="217" spans="1:5">
      <c r="A217">
        <v>216</v>
      </c>
      <c r="B217" s="27" t="s">
        <v>8261</v>
      </c>
      <c r="C217" t="s">
        <v>1279</v>
      </c>
      <c r="D217" s="27" t="s">
        <v>8563</v>
      </c>
      <c r="E217" s="27" t="s">
        <v>8564</v>
      </c>
    </row>
    <row r="218" spans="1:5">
      <c r="A218">
        <v>217</v>
      </c>
      <c r="B218" s="27" t="s">
        <v>14335</v>
      </c>
      <c r="C218" t="s">
        <v>163</v>
      </c>
      <c r="D218" s="27" t="s">
        <v>14847</v>
      </c>
      <c r="E218" s="27" t="s">
        <v>14848</v>
      </c>
    </row>
    <row r="219" spans="1:5">
      <c r="A219">
        <v>218</v>
      </c>
      <c r="B219" s="27" t="s">
        <v>14336</v>
      </c>
      <c r="C219" t="s">
        <v>1275</v>
      </c>
      <c r="D219" s="27" t="s">
        <v>14849</v>
      </c>
      <c r="E219" s="27" t="s">
        <v>14850</v>
      </c>
    </row>
    <row r="220" spans="1:5">
      <c r="A220">
        <v>219</v>
      </c>
      <c r="B220" s="27" t="s">
        <v>14337</v>
      </c>
      <c r="C220" t="s">
        <v>974</v>
      </c>
      <c r="D220" s="27" t="s">
        <v>14851</v>
      </c>
      <c r="E220" s="27" t="s">
        <v>14852</v>
      </c>
    </row>
    <row r="221" spans="1:5">
      <c r="A221">
        <v>220</v>
      </c>
      <c r="B221" s="27" t="s">
        <v>14338</v>
      </c>
      <c r="C221" t="s">
        <v>1276</v>
      </c>
      <c r="D221" s="27" t="s">
        <v>14853</v>
      </c>
      <c r="E221" s="27" t="s">
        <v>14854</v>
      </c>
    </row>
    <row r="222" spans="1:5">
      <c r="A222">
        <v>221</v>
      </c>
      <c r="B222" s="27" t="s">
        <v>6399</v>
      </c>
      <c r="C222" t="s">
        <v>1263</v>
      </c>
      <c r="D222" s="27" t="s">
        <v>6605</v>
      </c>
      <c r="E222" s="27" t="s">
        <v>6606</v>
      </c>
    </row>
    <row r="223" spans="1:5">
      <c r="A223">
        <v>222</v>
      </c>
      <c r="B223" s="27" t="s">
        <v>14339</v>
      </c>
      <c r="C223" t="s">
        <v>1272</v>
      </c>
      <c r="D223" s="27" t="s">
        <v>14855</v>
      </c>
      <c r="E223" s="27" t="s">
        <v>14856</v>
      </c>
    </row>
    <row r="224" spans="1:5">
      <c r="A224">
        <v>223</v>
      </c>
      <c r="B224" s="27" t="s">
        <v>14340</v>
      </c>
      <c r="C224" t="s">
        <v>954</v>
      </c>
      <c r="D224" s="27" t="s">
        <v>14857</v>
      </c>
      <c r="E224" s="27" t="s">
        <v>14858</v>
      </c>
    </row>
    <row r="225" spans="1:5">
      <c r="A225">
        <v>224</v>
      </c>
      <c r="B225" s="27" t="s">
        <v>4331</v>
      </c>
      <c r="C225" t="s">
        <v>972</v>
      </c>
      <c r="D225" s="27" t="s">
        <v>4427</v>
      </c>
      <c r="E225" s="27" t="s">
        <v>4428</v>
      </c>
    </row>
    <row r="226" spans="1:5">
      <c r="A226">
        <v>225</v>
      </c>
      <c r="B226" s="27" t="s">
        <v>2022</v>
      </c>
      <c r="C226" t="s">
        <v>1272</v>
      </c>
      <c r="D226" s="27" t="s">
        <v>14859</v>
      </c>
      <c r="E226" s="27" t="s">
        <v>14860</v>
      </c>
    </row>
    <row r="227" spans="1:5">
      <c r="A227">
        <v>226</v>
      </c>
      <c r="B227" s="27" t="s">
        <v>14341</v>
      </c>
      <c r="C227" t="s">
        <v>1279</v>
      </c>
      <c r="D227" s="27" t="s">
        <v>14861</v>
      </c>
      <c r="E227" s="27" t="s">
        <v>14862</v>
      </c>
    </row>
    <row r="228" spans="1:5">
      <c r="A228">
        <v>227</v>
      </c>
      <c r="B228" s="27" t="s">
        <v>14342</v>
      </c>
      <c r="C228" t="s">
        <v>1276</v>
      </c>
      <c r="D228" s="27" t="s">
        <v>14863</v>
      </c>
      <c r="E228" s="27" t="s">
        <v>14864</v>
      </c>
    </row>
    <row r="229" spans="1:5">
      <c r="A229">
        <v>228</v>
      </c>
      <c r="B229" s="27" t="s">
        <v>14343</v>
      </c>
      <c r="C229" t="s">
        <v>954</v>
      </c>
      <c r="D229" s="27" t="s">
        <v>14865</v>
      </c>
      <c r="E229" s="27" t="s">
        <v>14866</v>
      </c>
    </row>
    <row r="230" spans="1:5">
      <c r="A230">
        <v>229</v>
      </c>
      <c r="B230" s="27" t="s">
        <v>2341</v>
      </c>
      <c r="C230" t="s">
        <v>163</v>
      </c>
      <c r="D230" s="27" t="s">
        <v>2342</v>
      </c>
      <c r="E230" s="27" t="s">
        <v>2343</v>
      </c>
    </row>
    <row r="231" spans="1:5">
      <c r="A231">
        <v>230</v>
      </c>
      <c r="B231" s="27" t="s">
        <v>201</v>
      </c>
      <c r="C231" t="s">
        <v>1272</v>
      </c>
      <c r="D231" s="27" t="s">
        <v>618</v>
      </c>
      <c r="E231" s="27" t="s">
        <v>619</v>
      </c>
    </row>
    <row r="232" spans="1:5">
      <c r="A232">
        <v>231</v>
      </c>
      <c r="B232" s="27" t="s">
        <v>8268</v>
      </c>
      <c r="C232" t="s">
        <v>1272</v>
      </c>
      <c r="D232" s="27" t="s">
        <v>8565</v>
      </c>
      <c r="E232" s="27" t="s">
        <v>8566</v>
      </c>
    </row>
    <row r="233" spans="1:5">
      <c r="A233">
        <v>232</v>
      </c>
      <c r="B233" s="27" t="s">
        <v>202</v>
      </c>
      <c r="C233" t="s">
        <v>963</v>
      </c>
      <c r="D233" s="27" t="s">
        <v>620</v>
      </c>
      <c r="E233" s="27" t="s">
        <v>621</v>
      </c>
    </row>
    <row r="234" spans="1:5">
      <c r="A234">
        <v>233</v>
      </c>
      <c r="B234" s="27" t="s">
        <v>12829</v>
      </c>
      <c r="C234" t="s">
        <v>965</v>
      </c>
      <c r="D234" s="27" t="s">
        <v>13237</v>
      </c>
      <c r="E234" s="27" t="s">
        <v>13238</v>
      </c>
    </row>
    <row r="235" spans="1:5">
      <c r="A235">
        <v>234</v>
      </c>
      <c r="B235" s="27" t="s">
        <v>1005</v>
      </c>
      <c r="C235" t="s">
        <v>1263</v>
      </c>
      <c r="D235" s="27" t="s">
        <v>1032</v>
      </c>
      <c r="E235" s="27" t="s">
        <v>1033</v>
      </c>
    </row>
    <row r="236" spans="1:5">
      <c r="A236">
        <v>235</v>
      </c>
      <c r="B236" s="27" t="s">
        <v>2025</v>
      </c>
      <c r="C236" t="s">
        <v>1263</v>
      </c>
      <c r="D236" s="27" t="s">
        <v>14867</v>
      </c>
      <c r="E236" s="27" t="s">
        <v>14868</v>
      </c>
    </row>
    <row r="237" spans="1:5">
      <c r="A237">
        <v>236</v>
      </c>
      <c r="B237" s="27" t="s">
        <v>1787</v>
      </c>
      <c r="C237" t="s">
        <v>163</v>
      </c>
      <c r="D237" s="27" t="s">
        <v>841</v>
      </c>
      <c r="E237" s="27" t="s">
        <v>842</v>
      </c>
    </row>
    <row r="238" spans="1:5">
      <c r="A238">
        <v>237</v>
      </c>
      <c r="B238" s="27" t="s">
        <v>14344</v>
      </c>
      <c r="C238" t="s">
        <v>968</v>
      </c>
      <c r="D238" s="27" t="s">
        <v>14836</v>
      </c>
      <c r="E238" s="27" t="s">
        <v>14869</v>
      </c>
    </row>
    <row r="239" spans="1:5">
      <c r="A239">
        <v>238</v>
      </c>
      <c r="B239" s="27" t="s">
        <v>14345</v>
      </c>
      <c r="C239" t="s">
        <v>1279</v>
      </c>
      <c r="D239" s="27" t="s">
        <v>14870</v>
      </c>
      <c r="E239" s="27" t="s">
        <v>14871</v>
      </c>
    </row>
    <row r="240" spans="1:5">
      <c r="A240">
        <v>239</v>
      </c>
      <c r="B240" s="27" t="s">
        <v>14346</v>
      </c>
      <c r="C240" t="s">
        <v>965</v>
      </c>
      <c r="D240" s="27" t="s">
        <v>14872</v>
      </c>
      <c r="E240" s="27" t="s">
        <v>14793</v>
      </c>
    </row>
    <row r="241" spans="1:5">
      <c r="A241">
        <v>240</v>
      </c>
      <c r="B241" s="27" t="s">
        <v>203</v>
      </c>
      <c r="C241" t="s">
        <v>965</v>
      </c>
      <c r="D241" s="27" t="s">
        <v>622</v>
      </c>
      <c r="E241" s="27" t="s">
        <v>623</v>
      </c>
    </row>
    <row r="242" spans="1:5">
      <c r="A242">
        <v>241</v>
      </c>
      <c r="B242" s="27" t="s">
        <v>14347</v>
      </c>
      <c r="C242" t="s">
        <v>1279</v>
      </c>
      <c r="D242" s="27" t="s">
        <v>14873</v>
      </c>
      <c r="E242" s="27" t="s">
        <v>14839</v>
      </c>
    </row>
    <row r="243" spans="1:5">
      <c r="A243">
        <v>242</v>
      </c>
      <c r="B243" s="27" t="s">
        <v>8273</v>
      </c>
      <c r="C243" t="s">
        <v>954</v>
      </c>
      <c r="D243" s="27" t="s">
        <v>8567</v>
      </c>
      <c r="E243" s="27" t="s">
        <v>8568</v>
      </c>
    </row>
    <row r="244" spans="1:5">
      <c r="A244">
        <v>243</v>
      </c>
      <c r="B244" s="27" t="s">
        <v>14348</v>
      </c>
      <c r="C244" t="s">
        <v>974</v>
      </c>
      <c r="D244" s="27" t="s">
        <v>14874</v>
      </c>
      <c r="E244" s="27" t="s">
        <v>14875</v>
      </c>
    </row>
    <row r="245" spans="1:5">
      <c r="A245">
        <v>244</v>
      </c>
      <c r="B245" s="27" t="s">
        <v>14349</v>
      </c>
      <c r="C245" t="s">
        <v>1275</v>
      </c>
      <c r="D245" s="27" t="s">
        <v>14876</v>
      </c>
      <c r="E245" s="27" t="s">
        <v>14877</v>
      </c>
    </row>
    <row r="246" spans="1:5">
      <c r="A246">
        <v>245</v>
      </c>
      <c r="B246" s="27" t="s">
        <v>1953</v>
      </c>
      <c r="C246" t="s">
        <v>1272</v>
      </c>
      <c r="D246" s="27" t="s">
        <v>1144</v>
      </c>
      <c r="E246" s="27" t="s">
        <v>1145</v>
      </c>
    </row>
    <row r="247" spans="1:5">
      <c r="A247">
        <v>246</v>
      </c>
      <c r="B247" s="27" t="s">
        <v>2588</v>
      </c>
      <c r="C247" t="s">
        <v>1275</v>
      </c>
      <c r="D247" s="27" t="s">
        <v>2413</v>
      </c>
      <c r="E247" s="27" t="s">
        <v>2414</v>
      </c>
    </row>
    <row r="248" spans="1:5">
      <c r="A248">
        <v>247</v>
      </c>
      <c r="B248" s="27" t="s">
        <v>2481</v>
      </c>
      <c r="C248" t="s">
        <v>972</v>
      </c>
      <c r="D248" s="27" t="s">
        <v>656</v>
      </c>
      <c r="E248" s="27" t="s">
        <v>657</v>
      </c>
    </row>
    <row r="249" spans="1:5">
      <c r="A249">
        <v>248</v>
      </c>
      <c r="B249" s="27" t="s">
        <v>2028</v>
      </c>
      <c r="C249" t="s">
        <v>1279</v>
      </c>
      <c r="D249" s="27" t="s">
        <v>14878</v>
      </c>
      <c r="E249" s="27" t="s">
        <v>14879</v>
      </c>
    </row>
    <row r="250" spans="1:5">
      <c r="A250">
        <v>249</v>
      </c>
      <c r="B250" s="27" t="s">
        <v>4495</v>
      </c>
      <c r="C250" t="s">
        <v>954</v>
      </c>
      <c r="D250" s="27" t="s">
        <v>4082</v>
      </c>
      <c r="E250" s="27" t="s">
        <v>4083</v>
      </c>
    </row>
    <row r="251" spans="1:5">
      <c r="A251">
        <v>250</v>
      </c>
      <c r="B251" s="27" t="s">
        <v>1010</v>
      </c>
      <c r="C251" t="s">
        <v>968</v>
      </c>
      <c r="D251" s="27" t="s">
        <v>1042</v>
      </c>
      <c r="E251" s="27" t="s">
        <v>1043</v>
      </c>
    </row>
    <row r="252" spans="1:5">
      <c r="A252">
        <v>251</v>
      </c>
      <c r="B252" s="27" t="s">
        <v>2545</v>
      </c>
      <c r="C252" t="s">
        <v>1272</v>
      </c>
      <c r="D252" s="27" t="s">
        <v>2561</v>
      </c>
      <c r="E252" s="27" t="s">
        <v>2562</v>
      </c>
    </row>
    <row r="253" spans="1:5">
      <c r="A253">
        <v>252</v>
      </c>
      <c r="B253" s="27" t="s">
        <v>14350</v>
      </c>
      <c r="C253" t="s">
        <v>965</v>
      </c>
      <c r="D253" s="27" t="e">
        <v>#N/A</v>
      </c>
      <c r="E253" s="27" t="e">
        <v>#N/A</v>
      </c>
    </row>
    <row r="254" spans="1:5">
      <c r="A254">
        <v>253</v>
      </c>
      <c r="B254" s="27" t="s">
        <v>204</v>
      </c>
      <c r="C254" t="s">
        <v>1263</v>
      </c>
      <c r="D254" s="27" t="s">
        <v>624</v>
      </c>
      <c r="E254" s="27" t="s">
        <v>625</v>
      </c>
    </row>
    <row r="255" spans="1:5">
      <c r="A255">
        <v>254</v>
      </c>
      <c r="B255" s="27" t="s">
        <v>3924</v>
      </c>
      <c r="C255" t="s">
        <v>954</v>
      </c>
      <c r="D255" s="27" t="s">
        <v>4088</v>
      </c>
      <c r="E255" s="27" t="s">
        <v>4089</v>
      </c>
    </row>
    <row r="256" spans="1:5">
      <c r="A256">
        <v>255</v>
      </c>
      <c r="B256" s="27" t="s">
        <v>1954</v>
      </c>
      <c r="C256" t="s">
        <v>974</v>
      </c>
      <c r="D256" s="27" t="s">
        <v>1146</v>
      </c>
      <c r="E256" s="27" t="s">
        <v>1147</v>
      </c>
    </row>
    <row r="257" spans="1:5">
      <c r="A257">
        <v>256</v>
      </c>
      <c r="B257" s="27" t="s">
        <v>2523</v>
      </c>
      <c r="C257" t="s">
        <v>965</v>
      </c>
      <c r="D257" s="27" t="s">
        <v>2549</v>
      </c>
      <c r="E257" s="27" t="s">
        <v>2550</v>
      </c>
    </row>
    <row r="258" spans="1:5">
      <c r="A258">
        <v>257</v>
      </c>
      <c r="B258" s="27" t="s">
        <v>998</v>
      </c>
      <c r="C258" t="s">
        <v>1272</v>
      </c>
      <c r="D258" s="27" t="s">
        <v>1018</v>
      </c>
      <c r="E258" s="27" t="s">
        <v>1019</v>
      </c>
    </row>
    <row r="259" spans="1:5">
      <c r="A259">
        <v>258</v>
      </c>
      <c r="B259" s="27" t="s">
        <v>14351</v>
      </c>
      <c r="C259" t="s">
        <v>968</v>
      </c>
      <c r="D259" s="27" t="s">
        <v>14880</v>
      </c>
      <c r="E259" s="27" t="s">
        <v>14825</v>
      </c>
    </row>
    <row r="260" spans="1:5">
      <c r="A260">
        <v>259</v>
      </c>
      <c r="B260" s="27" t="s">
        <v>14352</v>
      </c>
      <c r="C260" t="s">
        <v>1272</v>
      </c>
      <c r="D260" s="27" t="s">
        <v>14881</v>
      </c>
      <c r="E260" s="27" t="s">
        <v>14882</v>
      </c>
    </row>
    <row r="261" spans="1:5">
      <c r="A261">
        <v>260</v>
      </c>
      <c r="B261" s="27" t="s">
        <v>2527</v>
      </c>
      <c r="C261" t="s">
        <v>1279</v>
      </c>
      <c r="D261" s="27" t="s">
        <v>2551</v>
      </c>
      <c r="E261" s="27" t="s">
        <v>2552</v>
      </c>
    </row>
    <row r="262" spans="1:5">
      <c r="A262">
        <v>261</v>
      </c>
      <c r="B262" s="27" t="s">
        <v>12841</v>
      </c>
      <c r="C262" t="s">
        <v>1276</v>
      </c>
      <c r="D262" s="27" t="s">
        <v>13239</v>
      </c>
      <c r="E262" s="27" t="s">
        <v>13240</v>
      </c>
    </row>
    <row r="263" spans="1:5">
      <c r="A263">
        <v>262</v>
      </c>
      <c r="B263" s="27" t="s">
        <v>8280</v>
      </c>
      <c r="C263" t="s">
        <v>1279</v>
      </c>
      <c r="D263" s="27" t="s">
        <v>8571</v>
      </c>
      <c r="E263" s="27" t="s">
        <v>8572</v>
      </c>
    </row>
    <row r="264" spans="1:5">
      <c r="A264">
        <v>263</v>
      </c>
      <c r="B264" s="27" t="s">
        <v>3167</v>
      </c>
      <c r="C264" t="s">
        <v>1263</v>
      </c>
      <c r="D264" s="27" t="s">
        <v>3228</v>
      </c>
      <c r="E264" s="27" t="s">
        <v>3229</v>
      </c>
    </row>
    <row r="265" spans="1:5">
      <c r="A265">
        <v>264</v>
      </c>
      <c r="B265" s="27" t="s">
        <v>2531</v>
      </c>
      <c r="C265" t="s">
        <v>965</v>
      </c>
      <c r="D265" s="27" t="s">
        <v>2553</v>
      </c>
      <c r="E265" s="27" t="s">
        <v>2554</v>
      </c>
    </row>
    <row r="266" spans="1:5">
      <c r="A266">
        <v>265</v>
      </c>
      <c r="B266" s="27" t="s">
        <v>9617</v>
      </c>
      <c r="C266" t="s">
        <v>954</v>
      </c>
      <c r="D266" s="27" t="s">
        <v>9628</v>
      </c>
      <c r="E266" s="27" t="s">
        <v>9629</v>
      </c>
    </row>
    <row r="267" spans="1:5">
      <c r="A267">
        <v>266</v>
      </c>
      <c r="B267" s="27" t="s">
        <v>8285</v>
      </c>
      <c r="C267" t="s">
        <v>965</v>
      </c>
      <c r="D267" s="27" t="s">
        <v>8573</v>
      </c>
      <c r="E267" s="27" t="s">
        <v>8574</v>
      </c>
    </row>
    <row r="268" spans="1:5">
      <c r="A268">
        <v>267</v>
      </c>
      <c r="B268" s="27" t="s">
        <v>14353</v>
      </c>
      <c r="C268" t="s">
        <v>1276</v>
      </c>
      <c r="D268" s="27" t="s">
        <v>14883</v>
      </c>
      <c r="E268" s="27" t="s">
        <v>14884</v>
      </c>
    </row>
    <row r="269" spans="1:5">
      <c r="A269">
        <v>268</v>
      </c>
      <c r="B269" s="27" t="s">
        <v>8288</v>
      </c>
      <c r="C269" t="s">
        <v>1272</v>
      </c>
      <c r="D269" s="27" t="s">
        <v>8575</v>
      </c>
      <c r="E269" s="27" t="s">
        <v>8576</v>
      </c>
    </row>
    <row r="270" spans="1:5">
      <c r="A270">
        <v>269</v>
      </c>
      <c r="B270" s="27" t="s">
        <v>2533</v>
      </c>
      <c r="C270" t="s">
        <v>1272</v>
      </c>
      <c r="D270" s="27" t="s">
        <v>2555</v>
      </c>
      <c r="E270" s="27" t="s">
        <v>2556</v>
      </c>
    </row>
    <row r="271" spans="1:5">
      <c r="A271">
        <v>270</v>
      </c>
      <c r="B271" s="27" t="s">
        <v>14354</v>
      </c>
      <c r="C271" t="s">
        <v>965</v>
      </c>
      <c r="D271" s="27" t="s">
        <v>14885</v>
      </c>
      <c r="E271" s="27" t="s">
        <v>14886</v>
      </c>
    </row>
    <row r="272" spans="1:5">
      <c r="A272">
        <v>271</v>
      </c>
      <c r="B272" s="27" t="s">
        <v>2536</v>
      </c>
      <c r="C272" t="s">
        <v>974</v>
      </c>
      <c r="D272" s="27" t="s">
        <v>2557</v>
      </c>
      <c r="E272" s="27" t="s">
        <v>2558</v>
      </c>
    </row>
    <row r="273" spans="1:5">
      <c r="A273">
        <v>272</v>
      </c>
      <c r="B273" s="27" t="s">
        <v>2031</v>
      </c>
      <c r="C273" t="s">
        <v>1313</v>
      </c>
      <c r="D273" s="27" t="s">
        <v>14865</v>
      </c>
      <c r="E273" s="27" t="s">
        <v>14887</v>
      </c>
    </row>
    <row r="274" spans="1:5">
      <c r="A274">
        <v>273</v>
      </c>
      <c r="B274" s="27" t="s">
        <v>2035</v>
      </c>
      <c r="C274" t="s">
        <v>965</v>
      </c>
      <c r="D274" s="27" t="s">
        <v>14888</v>
      </c>
      <c r="E274" s="27" t="s">
        <v>14889</v>
      </c>
    </row>
    <row r="275" spans="1:5">
      <c r="A275">
        <v>274</v>
      </c>
      <c r="B275" s="27" t="s">
        <v>14355</v>
      </c>
      <c r="C275" t="s">
        <v>965</v>
      </c>
      <c r="D275" s="27" t="s">
        <v>14890</v>
      </c>
      <c r="E275" s="27" t="s">
        <v>14891</v>
      </c>
    </row>
    <row r="276" spans="1:5">
      <c r="A276">
        <v>275</v>
      </c>
      <c r="B276" s="27" t="s">
        <v>14356</v>
      </c>
      <c r="C276" t="s">
        <v>1272</v>
      </c>
      <c r="D276" s="27" t="s">
        <v>14892</v>
      </c>
      <c r="E276" s="27" t="s">
        <v>14893</v>
      </c>
    </row>
    <row r="277" spans="1:5">
      <c r="A277">
        <v>276</v>
      </c>
      <c r="B277" s="27" t="s">
        <v>8355</v>
      </c>
      <c r="C277" t="s">
        <v>1272</v>
      </c>
      <c r="D277" s="27" t="s">
        <v>8577</v>
      </c>
      <c r="E277" s="27" t="s">
        <v>8578</v>
      </c>
    </row>
    <row r="278" spans="1:5">
      <c r="A278">
        <v>277</v>
      </c>
      <c r="B278" s="27" t="s">
        <v>2604</v>
      </c>
      <c r="C278" t="s">
        <v>965</v>
      </c>
      <c r="D278" s="27" t="s">
        <v>2640</v>
      </c>
      <c r="E278" s="27" t="s">
        <v>2641</v>
      </c>
    </row>
    <row r="279" spans="1:5">
      <c r="A279">
        <v>278</v>
      </c>
      <c r="B279" s="27" t="s">
        <v>7836</v>
      </c>
      <c r="C279" t="s">
        <v>163</v>
      </c>
      <c r="D279" s="27" t="s">
        <v>8579</v>
      </c>
      <c r="E279" s="27" t="s">
        <v>8580</v>
      </c>
    </row>
    <row r="280" spans="1:5">
      <c r="A280">
        <v>279</v>
      </c>
      <c r="B280" s="27" t="s">
        <v>14357</v>
      </c>
      <c r="C280" t="s">
        <v>1275</v>
      </c>
      <c r="D280" s="27" t="s">
        <v>14894</v>
      </c>
      <c r="E280" s="27" t="s">
        <v>14795</v>
      </c>
    </row>
    <row r="281" spans="1:5">
      <c r="A281">
        <v>280</v>
      </c>
      <c r="B281" s="27" t="s">
        <v>14358</v>
      </c>
      <c r="C281" t="s">
        <v>954</v>
      </c>
      <c r="D281" s="27" t="s">
        <v>14865</v>
      </c>
      <c r="E281" s="27" t="s">
        <v>14875</v>
      </c>
    </row>
    <row r="282" spans="1:5">
      <c r="A282">
        <v>281</v>
      </c>
      <c r="B282" s="27" t="s">
        <v>2600</v>
      </c>
      <c r="C282" t="s">
        <v>1279</v>
      </c>
      <c r="D282" s="27" t="s">
        <v>2638</v>
      </c>
      <c r="E282" s="27" t="s">
        <v>2639</v>
      </c>
    </row>
    <row r="283" spans="1:5">
      <c r="A283">
        <v>282</v>
      </c>
      <c r="B283" s="27" t="s">
        <v>3925</v>
      </c>
      <c r="C283" t="s">
        <v>954</v>
      </c>
      <c r="D283" s="27" t="s">
        <v>4090</v>
      </c>
      <c r="E283" s="27" t="s">
        <v>4091</v>
      </c>
    </row>
    <row r="284" spans="1:5">
      <c r="A284">
        <v>283</v>
      </c>
      <c r="B284" s="27" t="s">
        <v>8292</v>
      </c>
      <c r="C284" t="s">
        <v>965</v>
      </c>
      <c r="D284" s="27" t="s">
        <v>8581</v>
      </c>
      <c r="E284" s="27" t="s">
        <v>8582</v>
      </c>
    </row>
    <row r="285" spans="1:5">
      <c r="A285">
        <v>284</v>
      </c>
      <c r="B285" s="27" t="s">
        <v>14359</v>
      </c>
      <c r="C285" t="s">
        <v>954</v>
      </c>
      <c r="D285" s="27" t="s">
        <v>14895</v>
      </c>
      <c r="E285" s="27" t="s">
        <v>14866</v>
      </c>
    </row>
    <row r="286" spans="1:5">
      <c r="A286">
        <v>285</v>
      </c>
      <c r="B286" s="27" t="s">
        <v>14360</v>
      </c>
      <c r="C286" t="s">
        <v>974</v>
      </c>
      <c r="D286" s="27" t="s">
        <v>14896</v>
      </c>
      <c r="E286" s="27" t="s">
        <v>14897</v>
      </c>
    </row>
    <row r="287" spans="1:5">
      <c r="A287">
        <v>286</v>
      </c>
      <c r="B287" s="27" t="s">
        <v>1807</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1939</v>
      </c>
      <c r="C290" t="s">
        <v>1275</v>
      </c>
      <c r="D290" s="27" t="s">
        <v>1148</v>
      </c>
      <c r="E290" s="27" t="s">
        <v>1149</v>
      </c>
    </row>
    <row r="291" spans="1:5">
      <c r="A291">
        <v>290</v>
      </c>
      <c r="B291" s="27" t="s">
        <v>4901</v>
      </c>
      <c r="C291" t="s">
        <v>1276</v>
      </c>
      <c r="D291" s="27" t="s">
        <v>12556</v>
      </c>
      <c r="E291" s="27" t="s">
        <v>12557</v>
      </c>
    </row>
    <row r="292" spans="1:5">
      <c r="A292">
        <v>291</v>
      </c>
      <c r="B292" s="27" t="s">
        <v>8360</v>
      </c>
      <c r="C292" t="s">
        <v>1276</v>
      </c>
      <c r="D292" s="27" t="s">
        <v>8583</v>
      </c>
      <c r="E292" s="27" t="s">
        <v>8584</v>
      </c>
    </row>
    <row r="293" spans="1:5">
      <c r="A293">
        <v>292</v>
      </c>
      <c r="B293" s="27" t="s">
        <v>3923</v>
      </c>
      <c r="C293" t="s">
        <v>1275</v>
      </c>
      <c r="D293" s="27" t="s">
        <v>4086</v>
      </c>
      <c r="E293" s="27" t="s">
        <v>4087</v>
      </c>
    </row>
    <row r="294" spans="1:5">
      <c r="A294">
        <v>293</v>
      </c>
      <c r="B294" s="27" t="s">
        <v>207</v>
      </c>
      <c r="C294" t="s">
        <v>1275</v>
      </c>
      <c r="D294" s="27" t="s">
        <v>630</v>
      </c>
      <c r="E294" s="27" t="s">
        <v>631</v>
      </c>
    </row>
    <row r="295" spans="1:5">
      <c r="A295">
        <v>294</v>
      </c>
      <c r="B295" s="27" t="s">
        <v>7924</v>
      </c>
      <c r="C295" t="s">
        <v>1279</v>
      </c>
      <c r="D295" s="27" t="s">
        <v>8585</v>
      </c>
      <c r="E295" s="27" t="s">
        <v>8586</v>
      </c>
    </row>
    <row r="296" spans="1:5">
      <c r="A296">
        <v>295</v>
      </c>
      <c r="B296" s="27" t="s">
        <v>14361</v>
      </c>
      <c r="C296" t="s">
        <v>1279</v>
      </c>
      <c r="D296" s="27">
        <v>0</v>
      </c>
      <c r="E296" s="27">
        <v>0</v>
      </c>
    </row>
    <row r="297" spans="1:5">
      <c r="A297">
        <v>296</v>
      </c>
      <c r="B297" s="27" t="s">
        <v>14362</v>
      </c>
      <c r="C297" t="s">
        <v>963</v>
      </c>
      <c r="D297" s="27" t="s">
        <v>14898</v>
      </c>
      <c r="E297" s="27" t="s">
        <v>14814</v>
      </c>
    </row>
    <row r="298" spans="1:5">
      <c r="A298">
        <v>297</v>
      </c>
      <c r="B298" s="27" t="s">
        <v>2887</v>
      </c>
      <c r="C298" t="s">
        <v>1275</v>
      </c>
      <c r="D298" s="27" t="s">
        <v>2896</v>
      </c>
      <c r="E298" s="27" t="s">
        <v>2897</v>
      </c>
    </row>
    <row r="299" spans="1:5">
      <c r="A299">
        <v>298</v>
      </c>
      <c r="B299" s="27" t="s">
        <v>14363</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8619</v>
      </c>
      <c r="C302" t="s">
        <v>1279</v>
      </c>
      <c r="D302" s="27" t="s">
        <v>8735</v>
      </c>
      <c r="E302" s="27" t="s">
        <v>8736</v>
      </c>
    </row>
    <row r="303" spans="1:5">
      <c r="A303">
        <v>302</v>
      </c>
      <c r="B303" s="27" t="s">
        <v>12759</v>
      </c>
      <c r="C303" t="s">
        <v>1276</v>
      </c>
      <c r="D303" s="27" t="s">
        <v>13241</v>
      </c>
      <c r="E303" s="27" t="s">
        <v>13242</v>
      </c>
    </row>
    <row r="304" spans="1:5">
      <c r="A304">
        <v>303</v>
      </c>
      <c r="B304" s="27" t="s">
        <v>1990</v>
      </c>
      <c r="C304" t="s">
        <v>1276</v>
      </c>
      <c r="D304" s="27" t="s">
        <v>14899</v>
      </c>
      <c r="E304" s="27" t="s">
        <v>14900</v>
      </c>
    </row>
    <row r="305" spans="1:5">
      <c r="A305">
        <v>304</v>
      </c>
      <c r="B305" s="27" t="s">
        <v>6398</v>
      </c>
      <c r="C305" t="s">
        <v>1279</v>
      </c>
      <c r="D305" s="27" t="s">
        <v>6603</v>
      </c>
      <c r="E305" s="27" t="s">
        <v>6604</v>
      </c>
    </row>
    <row r="306" spans="1:5">
      <c r="A306">
        <v>305</v>
      </c>
      <c r="B306" s="27" t="s">
        <v>208</v>
      </c>
      <c r="C306" t="s">
        <v>965</v>
      </c>
      <c r="D306" s="27" t="s">
        <v>632</v>
      </c>
      <c r="E306" s="27" t="s">
        <v>633</v>
      </c>
    </row>
    <row r="307" spans="1:5">
      <c r="A307">
        <v>306</v>
      </c>
      <c r="B307" s="27" t="s">
        <v>14364</v>
      </c>
      <c r="C307" t="s">
        <v>1272</v>
      </c>
      <c r="D307" s="27" t="s">
        <v>14901</v>
      </c>
      <c r="E307" s="27" t="s">
        <v>14902</v>
      </c>
    </row>
    <row r="308" spans="1:5">
      <c r="A308">
        <v>307</v>
      </c>
      <c r="B308" s="27" t="s">
        <v>2610</v>
      </c>
      <c r="C308" t="s">
        <v>1279</v>
      </c>
      <c r="D308" s="27" t="s">
        <v>2642</v>
      </c>
      <c r="E308" s="27" t="s">
        <v>2643</v>
      </c>
    </row>
    <row r="309" spans="1:5">
      <c r="A309">
        <v>308</v>
      </c>
      <c r="B309" s="27" t="s">
        <v>7339</v>
      </c>
      <c r="C309" t="s">
        <v>163</v>
      </c>
      <c r="D309" s="27" t="s">
        <v>7587</v>
      </c>
      <c r="E309" s="27" t="s">
        <v>7588</v>
      </c>
    </row>
    <row r="310" spans="1:5">
      <c r="A310">
        <v>309</v>
      </c>
      <c r="B310" s="27" t="s">
        <v>1833</v>
      </c>
      <c r="C310" t="s">
        <v>1279</v>
      </c>
      <c r="D310" s="27" t="s">
        <v>929</v>
      </c>
      <c r="E310" s="27" t="s">
        <v>930</v>
      </c>
    </row>
    <row r="311" spans="1:5">
      <c r="A311">
        <v>310</v>
      </c>
      <c r="B311" s="27" t="s">
        <v>8618</v>
      </c>
      <c r="C311" t="s">
        <v>1276</v>
      </c>
      <c r="D311" s="27" t="s">
        <v>8737</v>
      </c>
      <c r="E311" s="27" t="s">
        <v>8738</v>
      </c>
    </row>
    <row r="312" spans="1:5">
      <c r="A312">
        <v>311</v>
      </c>
      <c r="B312" s="27" t="s">
        <v>2039</v>
      </c>
      <c r="C312" t="s">
        <v>1313</v>
      </c>
      <c r="D312" s="27" t="s">
        <v>8587</v>
      </c>
      <c r="E312" s="27" t="s">
        <v>8588</v>
      </c>
    </row>
    <row r="313" spans="1:5">
      <c r="A313">
        <v>312</v>
      </c>
      <c r="B313" s="27" t="s">
        <v>3833</v>
      </c>
      <c r="C313" t="s">
        <v>954</v>
      </c>
      <c r="D313" s="27" t="s">
        <v>3909</v>
      </c>
      <c r="E313" s="27" t="s">
        <v>3910</v>
      </c>
    </row>
    <row r="314" spans="1:5">
      <c r="A314">
        <v>313</v>
      </c>
      <c r="B314" s="27" t="s">
        <v>6798</v>
      </c>
      <c r="C314" t="s">
        <v>1272</v>
      </c>
      <c r="D314" s="27" t="s">
        <v>7589</v>
      </c>
      <c r="E314" s="27" t="s">
        <v>7590</v>
      </c>
    </row>
    <row r="315" spans="1:5">
      <c r="A315">
        <v>314</v>
      </c>
      <c r="B315" s="27" t="s">
        <v>6372</v>
      </c>
      <c r="C315" t="s">
        <v>968</v>
      </c>
      <c r="D315" s="27" t="s">
        <v>6601</v>
      </c>
      <c r="E315" s="27" t="s">
        <v>6602</v>
      </c>
    </row>
    <row r="316" spans="1:5">
      <c r="A316">
        <v>315</v>
      </c>
      <c r="B316" s="27" t="s">
        <v>8617</v>
      </c>
      <c r="C316" t="s">
        <v>1276</v>
      </c>
      <c r="D316" s="27" t="s">
        <v>8739</v>
      </c>
      <c r="E316" s="27" t="s">
        <v>8740</v>
      </c>
    </row>
    <row r="317" spans="1:5">
      <c r="A317">
        <v>316</v>
      </c>
      <c r="B317" s="27" t="s">
        <v>14365</v>
      </c>
      <c r="C317" t="s">
        <v>1272</v>
      </c>
      <c r="D317" s="27" t="s">
        <v>14903</v>
      </c>
      <c r="E317" s="27" t="s">
        <v>14904</v>
      </c>
    </row>
    <row r="318" spans="1:5">
      <c r="A318">
        <v>317</v>
      </c>
      <c r="B318" s="27" t="s">
        <v>2041</v>
      </c>
      <c r="C318" t="s">
        <v>965</v>
      </c>
      <c r="D318" s="27" t="s">
        <v>14905</v>
      </c>
      <c r="E318" s="27" t="s">
        <v>14906</v>
      </c>
    </row>
    <row r="319" spans="1:5">
      <c r="A319">
        <v>318</v>
      </c>
      <c r="B319" s="27" t="s">
        <v>8616</v>
      </c>
      <c r="C319" t="s">
        <v>965</v>
      </c>
      <c r="D319" s="27" t="s">
        <v>8741</v>
      </c>
      <c r="E319" s="27" t="s">
        <v>8742</v>
      </c>
    </row>
    <row r="320" spans="1:5">
      <c r="A320">
        <v>319</v>
      </c>
      <c r="B320" s="27" t="s">
        <v>2614</v>
      </c>
      <c r="C320" t="s">
        <v>972</v>
      </c>
      <c r="D320" s="27" t="s">
        <v>2644</v>
      </c>
      <c r="E320" s="27" t="s">
        <v>2645</v>
      </c>
    </row>
    <row r="321" spans="1:5">
      <c r="A321">
        <v>320</v>
      </c>
      <c r="B321" s="27" t="s">
        <v>14366</v>
      </c>
      <c r="C321" t="s">
        <v>1272</v>
      </c>
      <c r="D321" s="27" t="s">
        <v>14903</v>
      </c>
      <c r="E321" s="27" t="s">
        <v>14907</v>
      </c>
    </row>
    <row r="322" spans="1:5">
      <c r="A322">
        <v>321</v>
      </c>
      <c r="B322" s="27" t="s">
        <v>1934</v>
      </c>
      <c r="C322" t="s">
        <v>965</v>
      </c>
      <c r="D322" s="27" t="s">
        <v>14908</v>
      </c>
      <c r="E322" s="27" t="s">
        <v>14909</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3353</v>
      </c>
      <c r="C325" t="s">
        <v>1313</v>
      </c>
      <c r="D325" s="27" t="s">
        <v>3385</v>
      </c>
      <c r="E325" s="27" t="s">
        <v>3386</v>
      </c>
    </row>
    <row r="326" spans="1:5">
      <c r="A326">
        <v>325</v>
      </c>
      <c r="B326" s="27" t="s">
        <v>2618</v>
      </c>
      <c r="C326" t="s">
        <v>1272</v>
      </c>
      <c r="D326" s="27" t="s">
        <v>2646</v>
      </c>
      <c r="E326" s="27" t="s">
        <v>2647</v>
      </c>
    </row>
    <row r="327" spans="1:5">
      <c r="A327">
        <v>326</v>
      </c>
      <c r="B327" s="27" t="s">
        <v>2622</v>
      </c>
      <c r="C327" t="s">
        <v>1279</v>
      </c>
      <c r="D327" s="27" t="s">
        <v>2648</v>
      </c>
      <c r="E327" s="27" t="s">
        <v>2649</v>
      </c>
    </row>
    <row r="328" spans="1:5">
      <c r="A328">
        <v>327</v>
      </c>
      <c r="B328" s="27" t="s">
        <v>211</v>
      </c>
      <c r="C328" t="s">
        <v>1263</v>
      </c>
      <c r="D328" s="27" t="s">
        <v>636</v>
      </c>
      <c r="E328" s="27" t="s">
        <v>637</v>
      </c>
    </row>
    <row r="329" spans="1:5">
      <c r="A329">
        <v>328</v>
      </c>
      <c r="B329" s="27" t="s">
        <v>1007</v>
      </c>
      <c r="C329" t="s">
        <v>963</v>
      </c>
      <c r="D329" s="27" t="s">
        <v>14910</v>
      </c>
      <c r="E329" s="27" t="s">
        <v>14911</v>
      </c>
    </row>
    <row r="330" spans="1:5">
      <c r="A330">
        <v>329</v>
      </c>
      <c r="B330" s="27" t="s">
        <v>3269</v>
      </c>
      <c r="C330" t="s">
        <v>1276</v>
      </c>
      <c r="D330" s="27" t="s">
        <v>1036</v>
      </c>
      <c r="E330" s="27" t="s">
        <v>1037</v>
      </c>
    </row>
    <row r="331" spans="1:5">
      <c r="A331">
        <v>330</v>
      </c>
      <c r="B331" s="27" t="s">
        <v>14367</v>
      </c>
      <c r="C331" t="s">
        <v>1276</v>
      </c>
      <c r="D331" s="27" t="s">
        <v>14912</v>
      </c>
      <c r="E331" s="27" t="s">
        <v>14913</v>
      </c>
    </row>
    <row r="332" spans="1:5">
      <c r="A332">
        <v>331</v>
      </c>
      <c r="B332" s="27" t="s">
        <v>13477</v>
      </c>
      <c r="C332" t="s">
        <v>1272</v>
      </c>
      <c r="D332" s="27" t="s">
        <v>14094</v>
      </c>
      <c r="E332" s="27" t="s">
        <v>14095</v>
      </c>
    </row>
    <row r="333" spans="1:5">
      <c r="A333">
        <v>332</v>
      </c>
      <c r="B333" s="27" t="s">
        <v>12722</v>
      </c>
      <c r="C333" t="s">
        <v>954</v>
      </c>
      <c r="D333" s="27" t="s">
        <v>13243</v>
      </c>
      <c r="E333" s="27" t="s">
        <v>13244</v>
      </c>
    </row>
    <row r="334" spans="1:5">
      <c r="A334">
        <v>333</v>
      </c>
      <c r="B334" s="27" t="s">
        <v>14368</v>
      </c>
      <c r="C334" t="s">
        <v>1272</v>
      </c>
      <c r="D334" s="27" t="s">
        <v>14914</v>
      </c>
      <c r="E334" s="27" t="s">
        <v>14915</v>
      </c>
    </row>
    <row r="335" spans="1:5">
      <c r="A335">
        <v>334</v>
      </c>
      <c r="B335" s="27" t="s">
        <v>2626</v>
      </c>
      <c r="C335" t="s">
        <v>1263</v>
      </c>
      <c r="D335" s="27" t="s">
        <v>2650</v>
      </c>
      <c r="E335" s="27" t="s">
        <v>2651</v>
      </c>
    </row>
    <row r="336" spans="1:5">
      <c r="A336">
        <v>335</v>
      </c>
      <c r="B336" s="27" t="s">
        <v>8615</v>
      </c>
      <c r="C336" t="s">
        <v>1276</v>
      </c>
      <c r="D336" s="27" t="s">
        <v>8743</v>
      </c>
      <c r="E336" s="27" t="s">
        <v>8744</v>
      </c>
    </row>
    <row r="337" spans="1:5">
      <c r="A337">
        <v>336</v>
      </c>
      <c r="B337" s="27" t="s">
        <v>14369</v>
      </c>
      <c r="C337" t="s">
        <v>954</v>
      </c>
      <c r="D337" s="27" t="s">
        <v>14916</v>
      </c>
      <c r="E337" s="27" t="s">
        <v>14917</v>
      </c>
    </row>
    <row r="338" spans="1:5">
      <c r="A338">
        <v>337</v>
      </c>
      <c r="B338" s="27" t="s">
        <v>212</v>
      </c>
      <c r="C338" t="s">
        <v>974</v>
      </c>
      <c r="D338" s="27" t="s">
        <v>638</v>
      </c>
      <c r="E338" s="27" t="s">
        <v>639</v>
      </c>
    </row>
    <row r="339" spans="1:5">
      <c r="A339">
        <v>338</v>
      </c>
      <c r="B339" s="27" t="s">
        <v>14370</v>
      </c>
      <c r="C339" t="s">
        <v>974</v>
      </c>
      <c r="D339" s="27" t="s">
        <v>14800</v>
      </c>
      <c r="E339" s="27" t="s">
        <v>14918</v>
      </c>
    </row>
    <row r="340" spans="1:5">
      <c r="A340">
        <v>339</v>
      </c>
      <c r="B340" s="27" t="s">
        <v>2630</v>
      </c>
      <c r="C340" t="s">
        <v>1272</v>
      </c>
      <c r="D340" s="27" t="s">
        <v>2650</v>
      </c>
      <c r="E340" s="27" t="s">
        <v>2651</v>
      </c>
    </row>
    <row r="341" spans="1:5">
      <c r="A341">
        <v>340</v>
      </c>
      <c r="B341" s="27" t="s">
        <v>2634</v>
      </c>
      <c r="C341" t="s">
        <v>1272</v>
      </c>
      <c r="D341" s="27" t="s">
        <v>2652</v>
      </c>
      <c r="E341" s="27" t="s">
        <v>2653</v>
      </c>
    </row>
    <row r="342" spans="1:5">
      <c r="A342">
        <v>341</v>
      </c>
      <c r="B342" s="27" t="s">
        <v>14371</v>
      </c>
      <c r="C342" t="s">
        <v>1279</v>
      </c>
      <c r="D342" s="27">
        <v>0</v>
      </c>
      <c r="E342" s="27">
        <v>0</v>
      </c>
    </row>
    <row r="343" spans="1:5">
      <c r="A343">
        <v>342</v>
      </c>
      <c r="B343" s="27" t="s">
        <v>14372</v>
      </c>
      <c r="C343" t="s">
        <v>1272</v>
      </c>
      <c r="D343" s="27" t="s">
        <v>14919</v>
      </c>
      <c r="E343" s="27" t="s">
        <v>14893</v>
      </c>
    </row>
    <row r="344" spans="1:5">
      <c r="A344">
        <v>343</v>
      </c>
      <c r="B344" s="27" t="s">
        <v>1937</v>
      </c>
      <c r="C344" t="s">
        <v>1276</v>
      </c>
      <c r="D344" s="27" t="s">
        <v>14920</v>
      </c>
      <c r="E344" s="27" t="s">
        <v>14889</v>
      </c>
    </row>
    <row r="345" spans="1:5">
      <c r="A345">
        <v>344</v>
      </c>
      <c r="B345" s="27" t="s">
        <v>8438</v>
      </c>
      <c r="C345" t="s">
        <v>1313</v>
      </c>
      <c r="D345" s="27" t="s">
        <v>8589</v>
      </c>
      <c r="E345" s="27" t="s">
        <v>8590</v>
      </c>
    </row>
    <row r="346" spans="1:5">
      <c r="A346">
        <v>345</v>
      </c>
      <c r="B346" s="27" t="s">
        <v>8614</v>
      </c>
      <c r="C346" t="s">
        <v>1272</v>
      </c>
      <c r="D346" s="27" t="s">
        <v>8745</v>
      </c>
      <c r="E346" s="27" t="s">
        <v>8746</v>
      </c>
    </row>
    <row r="347" spans="1:5">
      <c r="A347">
        <v>346</v>
      </c>
      <c r="B347" s="27" t="s">
        <v>14373</v>
      </c>
      <c r="C347" t="s">
        <v>1279</v>
      </c>
      <c r="D347" s="27" t="s">
        <v>14784</v>
      </c>
      <c r="E347" s="27" t="s">
        <v>14921</v>
      </c>
    </row>
    <row r="348" spans="1:5">
      <c r="A348">
        <v>347</v>
      </c>
      <c r="B348" s="27" t="s">
        <v>14374</v>
      </c>
      <c r="C348" t="s">
        <v>954</v>
      </c>
      <c r="D348" s="27" t="s">
        <v>14922</v>
      </c>
      <c r="E348" s="27" t="s">
        <v>14923</v>
      </c>
    </row>
    <row r="349" spans="1:5">
      <c r="A349">
        <v>348</v>
      </c>
      <c r="B349" s="27" t="s">
        <v>213</v>
      </c>
      <c r="C349" t="s">
        <v>954</v>
      </c>
      <c r="D349" s="27" t="s">
        <v>640</v>
      </c>
      <c r="E349" s="27" t="s">
        <v>641</v>
      </c>
    </row>
    <row r="350" spans="1:5">
      <c r="A350">
        <v>349</v>
      </c>
      <c r="B350" s="27" t="s">
        <v>14375</v>
      </c>
      <c r="C350" t="s">
        <v>1279</v>
      </c>
      <c r="D350" s="27" t="s">
        <v>14924</v>
      </c>
      <c r="E350" s="27" t="s">
        <v>14925</v>
      </c>
    </row>
    <row r="351" spans="1:5">
      <c r="A351">
        <v>350</v>
      </c>
      <c r="B351" s="27" t="s">
        <v>8444</v>
      </c>
      <c r="C351" t="s">
        <v>968</v>
      </c>
      <c r="D351" s="27" t="s">
        <v>8591</v>
      </c>
      <c r="E351" s="27" t="s">
        <v>8592</v>
      </c>
    </row>
    <row r="352" spans="1:5">
      <c r="A352">
        <v>351</v>
      </c>
      <c r="B352" s="27" t="s">
        <v>14376</v>
      </c>
      <c r="C352" t="s">
        <v>1279</v>
      </c>
      <c r="D352" s="27" t="s">
        <v>14910</v>
      </c>
      <c r="E352" s="27" t="s">
        <v>14819</v>
      </c>
    </row>
    <row r="353" spans="1:5">
      <c r="A353">
        <v>352</v>
      </c>
      <c r="B353" s="27" t="s">
        <v>14377</v>
      </c>
      <c r="C353" t="s">
        <v>1313</v>
      </c>
      <c r="D353" s="27" t="s">
        <v>14926</v>
      </c>
      <c r="E353" s="27" t="s">
        <v>14927</v>
      </c>
    </row>
    <row r="354" spans="1:5">
      <c r="A354">
        <v>353</v>
      </c>
      <c r="B354" s="27" t="s">
        <v>14378</v>
      </c>
      <c r="C354" t="s">
        <v>1272</v>
      </c>
      <c r="D354" s="27" t="s">
        <v>14928</v>
      </c>
      <c r="E354" s="27" t="s">
        <v>14929</v>
      </c>
    </row>
    <row r="355" spans="1:5">
      <c r="A355">
        <v>354</v>
      </c>
      <c r="B355" s="27" t="s">
        <v>8450</v>
      </c>
      <c r="C355" t="s">
        <v>1313</v>
      </c>
      <c r="D355" s="27" t="s">
        <v>8593</v>
      </c>
      <c r="E355" s="27" t="s">
        <v>8594</v>
      </c>
    </row>
    <row r="356" spans="1:5">
      <c r="A356">
        <v>355</v>
      </c>
      <c r="B356" s="27" t="s">
        <v>1790</v>
      </c>
      <c r="C356" t="s">
        <v>954</v>
      </c>
      <c r="D356" s="27" t="s">
        <v>843</v>
      </c>
      <c r="E356" s="27" t="s">
        <v>844</v>
      </c>
    </row>
    <row r="357" spans="1:5">
      <c r="A357">
        <v>356</v>
      </c>
      <c r="B357" s="27" t="s">
        <v>14379</v>
      </c>
      <c r="C357" t="s">
        <v>1279</v>
      </c>
      <c r="D357" s="27" t="s">
        <v>14930</v>
      </c>
      <c r="E357" s="27" t="s">
        <v>14931</v>
      </c>
    </row>
    <row r="358" spans="1:5">
      <c r="A358">
        <v>357</v>
      </c>
      <c r="B358" s="27" t="s">
        <v>1044</v>
      </c>
      <c r="C358" t="s">
        <v>954</v>
      </c>
      <c r="D358" s="27" t="s">
        <v>931</v>
      </c>
      <c r="E358" s="27" t="s">
        <v>932</v>
      </c>
    </row>
    <row r="359" spans="1:5">
      <c r="A359">
        <v>358</v>
      </c>
      <c r="B359" s="27" t="s">
        <v>8613</v>
      </c>
      <c r="C359" t="s">
        <v>1276</v>
      </c>
      <c r="D359" s="27" t="s">
        <v>8747</v>
      </c>
      <c r="E359" s="27" t="s">
        <v>8748</v>
      </c>
    </row>
    <row r="360" spans="1:5">
      <c r="A360">
        <v>359</v>
      </c>
      <c r="B360" s="27" t="s">
        <v>14380</v>
      </c>
      <c r="C360" t="s">
        <v>1276</v>
      </c>
      <c r="D360" s="27" t="s">
        <v>14932</v>
      </c>
      <c r="E360" s="27" t="s">
        <v>14933</v>
      </c>
    </row>
    <row r="361" spans="1:5">
      <c r="A361">
        <v>360</v>
      </c>
      <c r="B361" s="27" t="s">
        <v>2675</v>
      </c>
      <c r="C361" t="s">
        <v>974</v>
      </c>
      <c r="D361" s="27" t="s">
        <v>2685</v>
      </c>
      <c r="E361" s="27" t="s">
        <v>2686</v>
      </c>
    </row>
    <row r="362" spans="1:5">
      <c r="A362">
        <v>361</v>
      </c>
      <c r="B362" s="27" t="s">
        <v>14381</v>
      </c>
      <c r="C362" t="s">
        <v>1275</v>
      </c>
      <c r="D362" s="27" t="s">
        <v>14934</v>
      </c>
      <c r="E362" s="27" t="s">
        <v>14935</v>
      </c>
    </row>
    <row r="363" spans="1:5">
      <c r="A363">
        <v>362</v>
      </c>
      <c r="B363" s="27" t="s">
        <v>14382</v>
      </c>
      <c r="C363" t="s">
        <v>1272</v>
      </c>
      <c r="D363" s="27" t="s">
        <v>14936</v>
      </c>
      <c r="E363" s="27" t="s">
        <v>14937</v>
      </c>
    </row>
    <row r="364" spans="1:5">
      <c r="A364">
        <v>363</v>
      </c>
      <c r="B364" s="27" t="s">
        <v>14383</v>
      </c>
      <c r="C364" t="s">
        <v>163</v>
      </c>
      <c r="D364" s="27" t="s">
        <v>14938</v>
      </c>
      <c r="E364" s="27" t="s">
        <v>14854</v>
      </c>
    </row>
    <row r="365" spans="1:5">
      <c r="A365">
        <v>364</v>
      </c>
      <c r="B365" s="27" t="s">
        <v>6864</v>
      </c>
      <c r="C365" t="s">
        <v>965</v>
      </c>
      <c r="D365" s="27" t="s">
        <v>7591</v>
      </c>
      <c r="E365" s="27" t="s">
        <v>7592</v>
      </c>
    </row>
    <row r="366" spans="1:5">
      <c r="A366">
        <v>365</v>
      </c>
      <c r="B366" s="27" t="s">
        <v>3880</v>
      </c>
      <c r="C366" t="s">
        <v>1275</v>
      </c>
      <c r="D366" s="27" t="s">
        <v>3913</v>
      </c>
      <c r="E366" s="27" t="s">
        <v>3914</v>
      </c>
    </row>
    <row r="367" spans="1:5">
      <c r="A367">
        <v>366</v>
      </c>
      <c r="B367" s="27" t="s">
        <v>1006</v>
      </c>
      <c r="C367" t="s">
        <v>954</v>
      </c>
      <c r="D367" s="27" t="s">
        <v>1034</v>
      </c>
      <c r="E367" s="27" t="s">
        <v>1035</v>
      </c>
    </row>
    <row r="368" spans="1:5">
      <c r="A368">
        <v>367</v>
      </c>
      <c r="B368" s="27" t="s">
        <v>2671</v>
      </c>
      <c r="C368" t="s">
        <v>1272</v>
      </c>
      <c r="D368" s="27" t="s">
        <v>2683</v>
      </c>
      <c r="E368" s="27" t="s">
        <v>2684</v>
      </c>
    </row>
    <row r="369" spans="1:5">
      <c r="A369">
        <v>368</v>
      </c>
      <c r="B369" s="27" t="s">
        <v>14384</v>
      </c>
      <c r="C369" t="s">
        <v>1272</v>
      </c>
      <c r="D369" s="27" t="s">
        <v>14939</v>
      </c>
      <c r="E369" s="27" t="s">
        <v>14799</v>
      </c>
    </row>
    <row r="370" spans="1:5">
      <c r="A370">
        <v>369</v>
      </c>
      <c r="B370" s="27" t="s">
        <v>8860</v>
      </c>
      <c r="C370" t="s">
        <v>1272</v>
      </c>
      <c r="D370" s="27" t="s">
        <v>8867</v>
      </c>
      <c r="E370" s="27" t="s">
        <v>8868</v>
      </c>
    </row>
    <row r="371" spans="1:5">
      <c r="A371">
        <v>370</v>
      </c>
      <c r="B371" s="27" t="s">
        <v>14385</v>
      </c>
      <c r="C371" t="s">
        <v>1279</v>
      </c>
      <c r="D371" s="27" t="s">
        <v>14838</v>
      </c>
      <c r="E371" s="27" t="s">
        <v>14783</v>
      </c>
    </row>
    <row r="372" spans="1:5">
      <c r="A372">
        <v>371</v>
      </c>
      <c r="B372" s="27" t="s">
        <v>2667</v>
      </c>
      <c r="C372" t="s">
        <v>1275</v>
      </c>
      <c r="D372" s="27" t="s">
        <v>2681</v>
      </c>
      <c r="E372" s="27" t="s">
        <v>2682</v>
      </c>
    </row>
    <row r="373" spans="1:5">
      <c r="A373">
        <v>372</v>
      </c>
      <c r="B373" s="27" t="s">
        <v>14386</v>
      </c>
      <c r="C373" t="s">
        <v>963</v>
      </c>
      <c r="D373" s="27" t="s">
        <v>14826</v>
      </c>
      <c r="E373" s="27" t="s">
        <v>14940</v>
      </c>
    </row>
    <row r="374" spans="1:5">
      <c r="A374">
        <v>373</v>
      </c>
      <c r="B374" s="27" t="s">
        <v>5175</v>
      </c>
      <c r="C374" t="s">
        <v>974</v>
      </c>
      <c r="D374" s="27" t="s">
        <v>5308</v>
      </c>
      <c r="E374" s="27" t="s">
        <v>5309</v>
      </c>
    </row>
    <row r="375" spans="1:5">
      <c r="A375">
        <v>374</v>
      </c>
      <c r="B375" s="27" t="s">
        <v>2043</v>
      </c>
      <c r="C375" t="s">
        <v>1272</v>
      </c>
      <c r="D375" s="27" t="s">
        <v>14941</v>
      </c>
      <c r="E375" s="27" t="s">
        <v>14942</v>
      </c>
    </row>
    <row r="376" spans="1:5">
      <c r="A376">
        <v>375</v>
      </c>
      <c r="B376" s="27" t="s">
        <v>1914</v>
      </c>
      <c r="C376" t="s">
        <v>974</v>
      </c>
      <c r="D376" s="27" t="s">
        <v>14800</v>
      </c>
      <c r="E376" s="27" t="s">
        <v>14866</v>
      </c>
    </row>
    <row r="377" spans="1:5">
      <c r="A377">
        <v>376</v>
      </c>
      <c r="B377" s="27" t="s">
        <v>14387</v>
      </c>
      <c r="C377" t="s">
        <v>1272</v>
      </c>
      <c r="D377" s="27" t="s">
        <v>14943</v>
      </c>
      <c r="E377" s="27" t="s">
        <v>14944</v>
      </c>
    </row>
    <row r="378" spans="1:5">
      <c r="A378">
        <v>377</v>
      </c>
      <c r="B378" s="27" t="s">
        <v>14388</v>
      </c>
      <c r="C378" t="s">
        <v>974</v>
      </c>
      <c r="D378" s="27" t="s">
        <v>14916</v>
      </c>
      <c r="E378" s="27" t="s">
        <v>14945</v>
      </c>
    </row>
    <row r="379" spans="1:5">
      <c r="A379">
        <v>378</v>
      </c>
      <c r="B379" s="27" t="s">
        <v>14389</v>
      </c>
      <c r="C379" t="s">
        <v>1263</v>
      </c>
      <c r="D379" s="27" t="s">
        <v>14946</v>
      </c>
      <c r="E379" s="27" t="s">
        <v>14947</v>
      </c>
    </row>
    <row r="380" spans="1:5">
      <c r="A380">
        <v>379</v>
      </c>
      <c r="B380" s="27" t="s">
        <v>14390</v>
      </c>
      <c r="C380" t="s">
        <v>1275</v>
      </c>
      <c r="D380" s="27" t="s">
        <v>14948</v>
      </c>
      <c r="E380" s="27" t="s">
        <v>14949</v>
      </c>
    </row>
    <row r="381" spans="1:5">
      <c r="A381">
        <v>380</v>
      </c>
      <c r="B381" s="27" t="s">
        <v>8856</v>
      </c>
      <c r="C381" t="s">
        <v>1279</v>
      </c>
      <c r="D381" s="27" t="s">
        <v>8869</v>
      </c>
      <c r="E381" s="27" t="s">
        <v>8870</v>
      </c>
    </row>
    <row r="382" spans="1:5">
      <c r="A382">
        <v>381</v>
      </c>
      <c r="B382" s="27" t="s">
        <v>3177</v>
      </c>
      <c r="C382" t="s">
        <v>1313</v>
      </c>
      <c r="D382" s="27" t="s">
        <v>3230</v>
      </c>
      <c r="E382" s="27" t="s">
        <v>3231</v>
      </c>
    </row>
    <row r="383" spans="1:5">
      <c r="A383">
        <v>382</v>
      </c>
      <c r="B383" s="27" t="s">
        <v>2050</v>
      </c>
      <c r="C383" t="s">
        <v>1272</v>
      </c>
      <c r="D383" s="27" t="s">
        <v>14950</v>
      </c>
      <c r="E383" s="27" t="s">
        <v>14799</v>
      </c>
    </row>
    <row r="384" spans="1:5">
      <c r="A384">
        <v>383</v>
      </c>
      <c r="B384" s="27" t="s">
        <v>5174</v>
      </c>
      <c r="C384" t="s">
        <v>963</v>
      </c>
      <c r="D384" s="27" t="s">
        <v>5306</v>
      </c>
      <c r="E384" s="27" t="s">
        <v>5307</v>
      </c>
    </row>
    <row r="385" spans="1:5">
      <c r="A385">
        <v>384</v>
      </c>
      <c r="B385" s="27" t="s">
        <v>214</v>
      </c>
      <c r="C385" t="s">
        <v>1272</v>
      </c>
      <c r="D385" s="27" t="s">
        <v>642</v>
      </c>
      <c r="E385" s="27" t="s">
        <v>643</v>
      </c>
    </row>
    <row r="386" spans="1:5">
      <c r="A386">
        <v>385</v>
      </c>
      <c r="B386" s="27" t="s">
        <v>9561</v>
      </c>
      <c r="C386" t="s">
        <v>954</v>
      </c>
      <c r="D386" s="27" t="s">
        <v>9630</v>
      </c>
      <c r="E386" s="27" t="s">
        <v>9631</v>
      </c>
    </row>
    <row r="387" spans="1:5">
      <c r="A387">
        <v>386</v>
      </c>
      <c r="B387" s="27" t="s">
        <v>2663</v>
      </c>
      <c r="C387" t="s">
        <v>1275</v>
      </c>
      <c r="D387" s="27" t="s">
        <v>2679</v>
      </c>
      <c r="E387" s="27" t="s">
        <v>2680</v>
      </c>
    </row>
    <row r="388" spans="1:5">
      <c r="A388">
        <v>387</v>
      </c>
      <c r="B388" s="27" t="s">
        <v>215</v>
      </c>
      <c r="C388" t="s">
        <v>1272</v>
      </c>
      <c r="D388" s="27" t="s">
        <v>644</v>
      </c>
      <c r="E388" s="27" t="s">
        <v>645</v>
      </c>
    </row>
    <row r="389" spans="1:5">
      <c r="A389">
        <v>388</v>
      </c>
      <c r="B389" s="27" t="s">
        <v>8457</v>
      </c>
      <c r="C389" t="s">
        <v>1272</v>
      </c>
      <c r="D389" s="27" t="s">
        <v>8595</v>
      </c>
      <c r="E389" s="27" t="s">
        <v>8596</v>
      </c>
    </row>
    <row r="390" spans="1:5">
      <c r="A390">
        <v>389</v>
      </c>
      <c r="B390" s="27" t="s">
        <v>14391</v>
      </c>
      <c r="C390" t="s">
        <v>1279</v>
      </c>
      <c r="D390" s="27" t="s">
        <v>14951</v>
      </c>
      <c r="E390" s="27" t="s">
        <v>14952</v>
      </c>
    </row>
    <row r="391" spans="1:5">
      <c r="A391">
        <v>390</v>
      </c>
      <c r="B391" s="27" t="s">
        <v>14392</v>
      </c>
      <c r="C391" t="s">
        <v>1276</v>
      </c>
      <c r="D391" s="27" t="s">
        <v>14953</v>
      </c>
      <c r="E391" s="27" t="s">
        <v>14954</v>
      </c>
    </row>
    <row r="392" spans="1:5">
      <c r="A392">
        <v>391</v>
      </c>
      <c r="B392" s="27" t="s">
        <v>14393</v>
      </c>
      <c r="C392" t="s">
        <v>1279</v>
      </c>
      <c r="D392" s="27" t="s">
        <v>14955</v>
      </c>
      <c r="E392" s="27" t="s">
        <v>14956</v>
      </c>
    </row>
    <row r="393" spans="1:5">
      <c r="A393">
        <v>392</v>
      </c>
      <c r="B393" s="27" t="s">
        <v>1795</v>
      </c>
      <c r="C393" t="s">
        <v>1276</v>
      </c>
      <c r="D393" s="27" t="s">
        <v>845</v>
      </c>
      <c r="E393" s="27" t="s">
        <v>846</v>
      </c>
    </row>
    <row r="394" spans="1:5">
      <c r="A394">
        <v>393</v>
      </c>
      <c r="B394" s="27" t="s">
        <v>1009</v>
      </c>
      <c r="C394" t="s">
        <v>974</v>
      </c>
      <c r="D394" s="27" t="s">
        <v>1040</v>
      </c>
      <c r="E394" s="27" t="s">
        <v>1041</v>
      </c>
    </row>
    <row r="395" spans="1:5">
      <c r="A395">
        <v>394</v>
      </c>
      <c r="B395" s="27" t="s">
        <v>2711</v>
      </c>
      <c r="C395" t="s">
        <v>1276</v>
      </c>
      <c r="D395" s="27" t="s">
        <v>2736</v>
      </c>
      <c r="E395" s="27" t="s">
        <v>2737</v>
      </c>
    </row>
    <row r="396" spans="1:5">
      <c r="A396">
        <v>395</v>
      </c>
      <c r="B396" s="27" t="s">
        <v>14394</v>
      </c>
      <c r="C396" t="s">
        <v>1263</v>
      </c>
      <c r="D396" s="27" t="s">
        <v>14798</v>
      </c>
      <c r="E396" s="27" t="s">
        <v>14957</v>
      </c>
    </row>
    <row r="397" spans="1:5">
      <c r="A397">
        <v>396</v>
      </c>
      <c r="B397" s="27" t="s">
        <v>216</v>
      </c>
      <c r="C397" t="s">
        <v>1275</v>
      </c>
      <c r="D397" s="27" t="s">
        <v>646</v>
      </c>
      <c r="E397" s="27" t="s">
        <v>647</v>
      </c>
    </row>
    <row r="398" spans="1:5">
      <c r="A398">
        <v>397</v>
      </c>
      <c r="B398" s="27" t="s">
        <v>2715</v>
      </c>
      <c r="C398" t="s">
        <v>968</v>
      </c>
      <c r="D398" s="27" t="s">
        <v>2738</v>
      </c>
      <c r="E398" s="27" t="s">
        <v>2739</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2699</v>
      </c>
      <c r="C402" t="s">
        <v>1272</v>
      </c>
      <c r="D402" s="27" t="s">
        <v>2730</v>
      </c>
      <c r="E402" s="27" t="s">
        <v>2731</v>
      </c>
    </row>
    <row r="403" spans="1:5">
      <c r="A403">
        <v>402</v>
      </c>
      <c r="B403" s="27" t="s">
        <v>14395</v>
      </c>
      <c r="C403" t="s">
        <v>1275</v>
      </c>
      <c r="D403" s="27" t="s">
        <v>14958</v>
      </c>
      <c r="E403" s="27" t="s">
        <v>14959</v>
      </c>
    </row>
    <row r="404" spans="1:5">
      <c r="A404">
        <v>403</v>
      </c>
      <c r="B404" s="27" t="s">
        <v>219</v>
      </c>
      <c r="C404" t="s">
        <v>1279</v>
      </c>
      <c r="D404" s="27" t="s">
        <v>652</v>
      </c>
      <c r="E404" s="27" t="s">
        <v>653</v>
      </c>
    </row>
    <row r="405" spans="1:5">
      <c r="A405">
        <v>404</v>
      </c>
      <c r="B405" s="27" t="s">
        <v>3810</v>
      </c>
      <c r="C405" t="s">
        <v>954</v>
      </c>
      <c r="D405" s="27" t="s">
        <v>3907</v>
      </c>
      <c r="E405" s="27" t="s">
        <v>3908</v>
      </c>
    </row>
    <row r="406" spans="1:5">
      <c r="A406">
        <v>405</v>
      </c>
      <c r="B406" s="27" t="s">
        <v>3854</v>
      </c>
      <c r="C406" t="s">
        <v>972</v>
      </c>
      <c r="D406" s="27" t="s">
        <v>3911</v>
      </c>
      <c r="E406" s="27" t="s">
        <v>3912</v>
      </c>
    </row>
    <row r="407" spans="1:5">
      <c r="A407">
        <v>406</v>
      </c>
      <c r="B407" s="27" t="s">
        <v>14396</v>
      </c>
      <c r="C407" t="s">
        <v>1276</v>
      </c>
      <c r="D407" s="27" t="s">
        <v>14960</v>
      </c>
      <c r="E407" s="27" t="s">
        <v>14913</v>
      </c>
    </row>
    <row r="408" spans="1:5">
      <c r="A408">
        <v>407</v>
      </c>
      <c r="B408" s="27" t="s">
        <v>14397</v>
      </c>
      <c r="C408" t="s">
        <v>1275</v>
      </c>
      <c r="D408" s="27" t="s">
        <v>14961</v>
      </c>
      <c r="E408" s="27" t="s">
        <v>14962</v>
      </c>
    </row>
    <row r="409" spans="1:5">
      <c r="A409">
        <v>408</v>
      </c>
      <c r="B409" s="27" t="s">
        <v>220</v>
      </c>
      <c r="C409" t="s">
        <v>163</v>
      </c>
      <c r="D409" s="27" t="s">
        <v>654</v>
      </c>
      <c r="E409" s="27" t="s">
        <v>655</v>
      </c>
    </row>
    <row r="410" spans="1:5">
      <c r="A410">
        <v>409</v>
      </c>
      <c r="B410" s="27" t="s">
        <v>8851</v>
      </c>
      <c r="C410" t="s">
        <v>1279</v>
      </c>
      <c r="D410" s="27" t="s">
        <v>8873</v>
      </c>
      <c r="E410" s="27" t="s">
        <v>8874</v>
      </c>
    </row>
    <row r="411" spans="1:5">
      <c r="A411">
        <v>410</v>
      </c>
      <c r="B411" s="27" t="s">
        <v>14398</v>
      </c>
      <c r="C411" t="s">
        <v>1276</v>
      </c>
      <c r="D411" s="27" t="s">
        <v>14963</v>
      </c>
      <c r="E411" s="27" t="s">
        <v>14964</v>
      </c>
    </row>
    <row r="412" spans="1:5">
      <c r="A412">
        <v>411</v>
      </c>
      <c r="B412" s="27" t="s">
        <v>2703</v>
      </c>
      <c r="C412" t="s">
        <v>954</v>
      </c>
      <c r="D412" s="27" t="s">
        <v>2732</v>
      </c>
      <c r="E412" s="27" t="s">
        <v>2733</v>
      </c>
    </row>
    <row r="413" spans="1:5">
      <c r="A413">
        <v>412</v>
      </c>
      <c r="B413" s="27" t="s">
        <v>167</v>
      </c>
      <c r="C413" t="s">
        <v>965</v>
      </c>
      <c r="D413" s="27" t="s">
        <v>554</v>
      </c>
      <c r="E413" s="27" t="s">
        <v>555</v>
      </c>
    </row>
    <row r="414" spans="1:5">
      <c r="A414">
        <v>413</v>
      </c>
      <c r="B414" s="27" t="s">
        <v>8846</v>
      </c>
      <c r="C414" t="s">
        <v>1276</v>
      </c>
      <c r="D414" s="27" t="s">
        <v>8871</v>
      </c>
      <c r="E414" s="27" t="s">
        <v>8872</v>
      </c>
    </row>
    <row r="415" spans="1:5">
      <c r="A415">
        <v>414</v>
      </c>
      <c r="B415" s="27" t="s">
        <v>1450</v>
      </c>
      <c r="C415" t="s">
        <v>1272</v>
      </c>
      <c r="D415" s="27" t="e">
        <v>#N/A</v>
      </c>
      <c r="E415" s="27" t="e">
        <v>#N/A</v>
      </c>
    </row>
    <row r="416" spans="1:5">
      <c r="A416">
        <v>415</v>
      </c>
      <c r="B416" s="27" t="s">
        <v>14399</v>
      </c>
      <c r="C416" t="s">
        <v>1276</v>
      </c>
      <c r="D416" s="27" t="s">
        <v>14965</v>
      </c>
      <c r="E416" s="27" t="s">
        <v>14966</v>
      </c>
    </row>
    <row r="417" spans="1:5">
      <c r="A417">
        <v>416</v>
      </c>
      <c r="B417" s="27" t="s">
        <v>2707</v>
      </c>
      <c r="C417" t="s">
        <v>1275</v>
      </c>
      <c r="D417" s="27" t="s">
        <v>2734</v>
      </c>
      <c r="E417" s="27" t="s">
        <v>2735</v>
      </c>
    </row>
    <row r="418" spans="1:5">
      <c r="A418">
        <v>417</v>
      </c>
      <c r="B418" s="27" t="s">
        <v>2719</v>
      </c>
      <c r="C418" t="s">
        <v>972</v>
      </c>
      <c r="D418" s="27" t="s">
        <v>2740</v>
      </c>
      <c r="E418" s="27" t="s">
        <v>2741</v>
      </c>
    </row>
    <row r="419" spans="1:5">
      <c r="A419">
        <v>418</v>
      </c>
      <c r="B419" s="27" t="s">
        <v>14400</v>
      </c>
      <c r="C419" t="s">
        <v>974</v>
      </c>
      <c r="D419" s="27" t="s">
        <v>14967</v>
      </c>
      <c r="E419" s="27" t="s">
        <v>14968</v>
      </c>
    </row>
    <row r="420" spans="1:5">
      <c r="A420">
        <v>419</v>
      </c>
      <c r="B420" s="27" t="s">
        <v>2053</v>
      </c>
      <c r="C420" t="s">
        <v>1276</v>
      </c>
      <c r="D420" s="27" t="s">
        <v>14969</v>
      </c>
      <c r="E420" s="27" t="s">
        <v>14945</v>
      </c>
    </row>
    <row r="421" spans="1:5">
      <c r="A421">
        <v>420</v>
      </c>
      <c r="B421" s="27" t="s">
        <v>1929</v>
      </c>
      <c r="C421" t="s">
        <v>1263</v>
      </c>
      <c r="D421" s="27" t="s">
        <v>1052</v>
      </c>
      <c r="E421" s="27" t="s">
        <v>1053</v>
      </c>
    </row>
    <row r="422" spans="1:5">
      <c r="A422">
        <v>421</v>
      </c>
      <c r="B422" s="27" t="s">
        <v>2055</v>
      </c>
      <c r="C422" t="s">
        <v>972</v>
      </c>
      <c r="D422" s="27" t="s">
        <v>8749</v>
      </c>
      <c r="E422" s="27" t="s">
        <v>8750</v>
      </c>
    </row>
    <row r="423" spans="1:5">
      <c r="A423">
        <v>422</v>
      </c>
      <c r="B423" s="27" t="s">
        <v>131</v>
      </c>
      <c r="C423" t="s">
        <v>972</v>
      </c>
      <c r="D423" s="27" t="s">
        <v>540</v>
      </c>
      <c r="E423" s="27" t="s">
        <v>541</v>
      </c>
    </row>
    <row r="424" spans="1:5">
      <c r="A424">
        <v>423</v>
      </c>
      <c r="B424" s="27" t="s">
        <v>9577</v>
      </c>
      <c r="C424" t="s">
        <v>954</v>
      </c>
      <c r="D424" s="27" t="s">
        <v>9632</v>
      </c>
      <c r="E424" s="27" t="s">
        <v>9633</v>
      </c>
    </row>
    <row r="425" spans="1:5">
      <c r="A425">
        <v>424</v>
      </c>
      <c r="B425" s="27" t="s">
        <v>14401</v>
      </c>
      <c r="C425" t="s">
        <v>968</v>
      </c>
      <c r="D425" s="27" t="s">
        <v>14970</v>
      </c>
      <c r="E425" s="27" t="s">
        <v>14971</v>
      </c>
    </row>
    <row r="426" spans="1:5">
      <c r="A426">
        <v>425</v>
      </c>
      <c r="B426" s="27" t="s">
        <v>8838</v>
      </c>
      <c r="C426" t="s">
        <v>1272</v>
      </c>
      <c r="D426" s="27" t="s">
        <v>8877</v>
      </c>
      <c r="E426" s="27" t="s">
        <v>8878</v>
      </c>
    </row>
    <row r="427" spans="1:5">
      <c r="A427">
        <v>426</v>
      </c>
      <c r="B427" s="27" t="s">
        <v>2047</v>
      </c>
      <c r="C427" t="s">
        <v>1263</v>
      </c>
      <c r="D427" s="27" t="s">
        <v>14807</v>
      </c>
      <c r="E427" s="27" t="s">
        <v>14848</v>
      </c>
    </row>
    <row r="428" spans="1:5">
      <c r="A428">
        <v>427</v>
      </c>
      <c r="B428" s="27" t="s">
        <v>1004</v>
      </c>
      <c r="C428" t="s">
        <v>965</v>
      </c>
      <c r="D428" s="27" t="s">
        <v>1030</v>
      </c>
      <c r="E428" s="27" t="s">
        <v>1031</v>
      </c>
    </row>
    <row r="429" spans="1:5">
      <c r="A429">
        <v>428</v>
      </c>
      <c r="B429" s="27" t="s">
        <v>3046</v>
      </c>
      <c r="C429" t="s">
        <v>1276</v>
      </c>
      <c r="D429" s="27" t="s">
        <v>3094</v>
      </c>
      <c r="E429" s="27" t="s">
        <v>3095</v>
      </c>
    </row>
    <row r="430" spans="1:5">
      <c r="A430">
        <v>429</v>
      </c>
      <c r="B430" s="27" t="s">
        <v>1836</v>
      </c>
      <c r="C430" t="s">
        <v>1272</v>
      </c>
      <c r="D430" s="27" t="s">
        <v>933</v>
      </c>
      <c r="E430" s="27" t="s">
        <v>934</v>
      </c>
    </row>
    <row r="431" spans="1:5">
      <c r="A431">
        <v>430</v>
      </c>
      <c r="B431" s="27" t="s">
        <v>2723</v>
      </c>
      <c r="C431" t="s">
        <v>974</v>
      </c>
      <c r="D431" s="27" t="s">
        <v>2742</v>
      </c>
      <c r="E431" s="27" t="s">
        <v>2743</v>
      </c>
    </row>
    <row r="432" spans="1:5">
      <c r="A432">
        <v>431</v>
      </c>
      <c r="B432" s="27" t="s">
        <v>2727</v>
      </c>
      <c r="C432" t="s">
        <v>163</v>
      </c>
      <c r="D432" s="27" t="s">
        <v>2744</v>
      </c>
      <c r="E432" s="27" t="s">
        <v>2745</v>
      </c>
    </row>
    <row r="433" spans="1:5">
      <c r="A433">
        <v>432</v>
      </c>
      <c r="B433" s="27" t="s">
        <v>168</v>
      </c>
      <c r="C433" t="s">
        <v>965</v>
      </c>
      <c r="D433" s="27" t="s">
        <v>556</v>
      </c>
      <c r="E433" s="27" t="s">
        <v>557</v>
      </c>
    </row>
    <row r="434" spans="1:5">
      <c r="A434">
        <v>433</v>
      </c>
      <c r="B434" s="27" t="s">
        <v>14402</v>
      </c>
      <c r="C434" t="s">
        <v>965</v>
      </c>
      <c r="D434" s="27" t="s">
        <v>14972</v>
      </c>
      <c r="E434" s="27" t="s">
        <v>14973</v>
      </c>
    </row>
    <row r="435" spans="1:5">
      <c r="A435">
        <v>434</v>
      </c>
      <c r="B435" s="27" t="s">
        <v>14403</v>
      </c>
      <c r="C435" t="s">
        <v>965</v>
      </c>
      <c r="D435" s="27" t="s">
        <v>14859</v>
      </c>
      <c r="E435" s="27" t="s">
        <v>14974</v>
      </c>
    </row>
    <row r="436" spans="1:5">
      <c r="A436">
        <v>435</v>
      </c>
      <c r="B436" s="27" t="s">
        <v>130</v>
      </c>
      <c r="C436" t="s">
        <v>963</v>
      </c>
      <c r="D436" s="27" t="s">
        <v>538</v>
      </c>
      <c r="E436" s="27" t="s">
        <v>539</v>
      </c>
    </row>
    <row r="437" spans="1:5">
      <c r="A437">
        <v>436</v>
      </c>
      <c r="B437" s="27" t="s">
        <v>14404</v>
      </c>
      <c r="C437" t="s">
        <v>1276</v>
      </c>
      <c r="D437" s="27" t="s">
        <v>14975</v>
      </c>
      <c r="E437" s="27" t="s">
        <v>14917</v>
      </c>
    </row>
    <row r="438" spans="1:5">
      <c r="A438">
        <v>437</v>
      </c>
      <c r="B438" s="27" t="s">
        <v>8620</v>
      </c>
      <c r="C438" t="s">
        <v>968</v>
      </c>
      <c r="D438" s="27" t="s">
        <v>8751</v>
      </c>
      <c r="E438" s="27" t="s">
        <v>8752</v>
      </c>
    </row>
    <row r="439" spans="1:5">
      <c r="A439">
        <v>438</v>
      </c>
      <c r="B439" s="27" t="s">
        <v>129</v>
      </c>
      <c r="C439" t="s">
        <v>1276</v>
      </c>
      <c r="D439" s="27" t="s">
        <v>536</v>
      </c>
      <c r="E439" s="27" t="s">
        <v>537</v>
      </c>
    </row>
    <row r="440" spans="1:5">
      <c r="A440">
        <v>439</v>
      </c>
      <c r="B440" s="27" t="s">
        <v>14405</v>
      </c>
      <c r="C440" t="s">
        <v>1272</v>
      </c>
      <c r="D440" s="27" t="s">
        <v>14976</v>
      </c>
      <c r="E440" s="27" t="s">
        <v>14977</v>
      </c>
    </row>
    <row r="441" spans="1:5">
      <c r="A441">
        <v>440</v>
      </c>
      <c r="B441" s="27" t="s">
        <v>2058</v>
      </c>
      <c r="C441" t="s">
        <v>974</v>
      </c>
      <c r="D441" s="27" t="s">
        <v>14978</v>
      </c>
      <c r="E441" s="27" t="s">
        <v>14979</v>
      </c>
    </row>
    <row r="442" spans="1:5">
      <c r="A442">
        <v>441</v>
      </c>
      <c r="B442" s="27" t="s">
        <v>2764</v>
      </c>
      <c r="C442" t="s">
        <v>1275</v>
      </c>
      <c r="D442" s="27" t="s">
        <v>2866</v>
      </c>
      <c r="E442" s="27" t="s">
        <v>2867</v>
      </c>
    </row>
    <row r="443" spans="1:5">
      <c r="A443">
        <v>442</v>
      </c>
      <c r="B443" s="27" t="s">
        <v>14406</v>
      </c>
      <c r="C443" t="s">
        <v>1272</v>
      </c>
      <c r="D443" s="27" t="s">
        <v>14980</v>
      </c>
      <c r="E443" s="27" t="s">
        <v>14981</v>
      </c>
    </row>
    <row r="444" spans="1:5">
      <c r="A444">
        <v>443</v>
      </c>
      <c r="B444" s="27" t="s">
        <v>3157</v>
      </c>
      <c r="C444" t="s">
        <v>1263</v>
      </c>
      <c r="D444" s="27" t="s">
        <v>3226</v>
      </c>
      <c r="E444" s="27" t="s">
        <v>3227</v>
      </c>
    </row>
    <row r="445" spans="1:5">
      <c r="A445">
        <v>444</v>
      </c>
      <c r="B445" s="27" t="s">
        <v>1274</v>
      </c>
      <c r="C445" t="s">
        <v>1275</v>
      </c>
      <c r="D445" s="27" t="s">
        <v>1054</v>
      </c>
      <c r="E445" s="27" t="s">
        <v>1055</v>
      </c>
    </row>
    <row r="446" spans="1:5">
      <c r="A446">
        <v>445</v>
      </c>
      <c r="B446" s="27" t="s">
        <v>14407</v>
      </c>
      <c r="C446" t="s">
        <v>1276</v>
      </c>
      <c r="D446" s="27" t="s">
        <v>14980</v>
      </c>
      <c r="E446" s="27" t="s">
        <v>14982</v>
      </c>
    </row>
    <row r="447" spans="1:5">
      <c r="A447">
        <v>446</v>
      </c>
      <c r="B447" s="27" t="s">
        <v>2768</v>
      </c>
      <c r="C447" t="s">
        <v>1276</v>
      </c>
      <c r="D447" s="27" t="s">
        <v>2868</v>
      </c>
      <c r="E447" s="27" t="s">
        <v>2869</v>
      </c>
    </row>
    <row r="448" spans="1:5">
      <c r="A448">
        <v>447</v>
      </c>
      <c r="B448" s="27" t="s">
        <v>172</v>
      </c>
      <c r="C448" t="s">
        <v>968</v>
      </c>
      <c r="D448" s="27" t="s">
        <v>560</v>
      </c>
      <c r="E448" s="27" t="s">
        <v>561</v>
      </c>
    </row>
    <row r="449" spans="1:5">
      <c r="A449">
        <v>448</v>
      </c>
      <c r="B449" s="27" t="s">
        <v>7330</v>
      </c>
      <c r="C449" t="s">
        <v>968</v>
      </c>
      <c r="D449" s="27" t="s">
        <v>7593</v>
      </c>
      <c r="E449" s="27" t="s">
        <v>7594</v>
      </c>
    </row>
    <row r="450" spans="1:5">
      <c r="A450">
        <v>449</v>
      </c>
      <c r="B450" s="27" t="s">
        <v>5173</v>
      </c>
      <c r="C450" t="s">
        <v>1279</v>
      </c>
      <c r="D450" s="27" t="s">
        <v>5304</v>
      </c>
      <c r="E450" s="27" t="s">
        <v>5305</v>
      </c>
    </row>
    <row r="451" spans="1:5">
      <c r="A451">
        <v>450</v>
      </c>
      <c r="B451" s="27" t="s">
        <v>14408</v>
      </c>
      <c r="C451" t="s">
        <v>965</v>
      </c>
      <c r="D451" s="27" t="s">
        <v>14830</v>
      </c>
      <c r="E451" s="27" t="s">
        <v>14793</v>
      </c>
    </row>
    <row r="452" spans="1:5">
      <c r="A452">
        <v>451</v>
      </c>
      <c r="B452" s="27" t="s">
        <v>128</v>
      </c>
      <c r="C452" t="s">
        <v>954</v>
      </c>
      <c r="D452" s="27" t="s">
        <v>534</v>
      </c>
      <c r="E452" s="27" t="s">
        <v>535</v>
      </c>
    </row>
    <row r="453" spans="1:5">
      <c r="A453">
        <v>452</v>
      </c>
      <c r="B453" s="27" t="s">
        <v>7009</v>
      </c>
      <c r="C453" t="s">
        <v>1272</v>
      </c>
      <c r="D453" s="27" t="s">
        <v>7595</v>
      </c>
      <c r="E453" s="27" t="s">
        <v>7596</v>
      </c>
    </row>
    <row r="454" spans="1:5">
      <c r="A454">
        <v>453</v>
      </c>
      <c r="B454" s="27" t="s">
        <v>14409</v>
      </c>
      <c r="C454" t="s">
        <v>954</v>
      </c>
      <c r="D454" s="27" t="s">
        <v>14983</v>
      </c>
      <c r="E454" s="27" t="s">
        <v>14984</v>
      </c>
    </row>
    <row r="455" spans="1:5">
      <c r="A455">
        <v>454</v>
      </c>
      <c r="B455" s="27" t="s">
        <v>8833</v>
      </c>
      <c r="C455" t="s">
        <v>1279</v>
      </c>
      <c r="D455" s="27" t="s">
        <v>8879</v>
      </c>
      <c r="E455" s="27" t="s">
        <v>8880</v>
      </c>
    </row>
    <row r="456" spans="1:5">
      <c r="A456">
        <v>455</v>
      </c>
      <c r="B456" s="27" t="s">
        <v>8828</v>
      </c>
      <c r="C456" t="s">
        <v>965</v>
      </c>
      <c r="D456" s="27" t="s">
        <v>8881</v>
      </c>
      <c r="E456" s="27" t="s">
        <v>8882</v>
      </c>
    </row>
    <row r="457" spans="1:5">
      <c r="A457">
        <v>456</v>
      </c>
      <c r="B457" s="27" t="s">
        <v>2757</v>
      </c>
      <c r="C457" t="s">
        <v>1279</v>
      </c>
      <c r="D457" s="27" t="s">
        <v>2862</v>
      </c>
      <c r="E457" s="27" t="s">
        <v>2863</v>
      </c>
    </row>
    <row r="458" spans="1:5">
      <c r="A458">
        <v>457</v>
      </c>
      <c r="B458" s="27" t="s">
        <v>7164</v>
      </c>
      <c r="C458" t="s">
        <v>1272</v>
      </c>
      <c r="D458" s="27" t="s">
        <v>7597</v>
      </c>
      <c r="E458" s="27" t="s">
        <v>7598</v>
      </c>
    </row>
    <row r="459" spans="1:5">
      <c r="A459">
        <v>458</v>
      </c>
      <c r="B459" s="27" t="s">
        <v>2761</v>
      </c>
      <c r="C459" t="s">
        <v>974</v>
      </c>
      <c r="D459" s="27" t="s">
        <v>2864</v>
      </c>
      <c r="E459" s="27" t="s">
        <v>2865</v>
      </c>
    </row>
    <row r="460" spans="1:5">
      <c r="A460">
        <v>459</v>
      </c>
      <c r="B460" s="27" t="s">
        <v>9899</v>
      </c>
      <c r="C460" t="s">
        <v>968</v>
      </c>
      <c r="D460" s="27" t="s">
        <v>12531</v>
      </c>
      <c r="E460" s="27" t="s">
        <v>12532</v>
      </c>
    </row>
    <row r="461" spans="1:5">
      <c r="A461">
        <v>460</v>
      </c>
      <c r="B461" s="27" t="s">
        <v>14410</v>
      </c>
      <c r="C461" t="s">
        <v>1275</v>
      </c>
      <c r="D461" s="27" t="s">
        <v>14985</v>
      </c>
      <c r="E461" s="27" t="s">
        <v>14795</v>
      </c>
    </row>
    <row r="462" spans="1:5">
      <c r="A462">
        <v>461</v>
      </c>
      <c r="B462" s="27" t="s">
        <v>8821</v>
      </c>
      <c r="C462" t="s">
        <v>954</v>
      </c>
      <c r="D462" s="27" t="s">
        <v>8883</v>
      </c>
      <c r="E462" s="27" t="s">
        <v>8884</v>
      </c>
    </row>
    <row r="463" spans="1:5">
      <c r="A463">
        <v>462</v>
      </c>
      <c r="B463" s="27" t="s">
        <v>14411</v>
      </c>
      <c r="C463" t="s">
        <v>954</v>
      </c>
      <c r="D463" s="27" t="s">
        <v>14986</v>
      </c>
      <c r="E463" s="27" t="s">
        <v>14866</v>
      </c>
    </row>
    <row r="464" spans="1:5">
      <c r="A464">
        <v>463</v>
      </c>
      <c r="B464" s="27" t="s">
        <v>3446</v>
      </c>
      <c r="C464" t="s">
        <v>1279</v>
      </c>
      <c r="D464" s="27" t="s">
        <v>3468</v>
      </c>
      <c r="E464" s="27" t="s">
        <v>3469</v>
      </c>
    </row>
    <row r="465" spans="1:5">
      <c r="A465">
        <v>464</v>
      </c>
      <c r="B465" s="27" t="s">
        <v>14412</v>
      </c>
      <c r="C465" t="s">
        <v>965</v>
      </c>
      <c r="D465" s="27" t="s">
        <v>14830</v>
      </c>
      <c r="E465" s="27" t="s">
        <v>14987</v>
      </c>
    </row>
    <row r="466" spans="1:5">
      <c r="A466">
        <v>465</v>
      </c>
      <c r="B466" s="27" t="s">
        <v>8816</v>
      </c>
      <c r="C466" t="s">
        <v>1276</v>
      </c>
      <c r="D466" s="27" t="s">
        <v>8885</v>
      </c>
      <c r="E466" s="27" t="s">
        <v>8886</v>
      </c>
    </row>
    <row r="467" spans="1:5">
      <c r="A467">
        <v>466</v>
      </c>
      <c r="B467" s="27" t="s">
        <v>8812</v>
      </c>
      <c r="C467" t="s">
        <v>968</v>
      </c>
      <c r="D467" s="27" t="s">
        <v>8887</v>
      </c>
      <c r="E467" s="27" t="s">
        <v>8888</v>
      </c>
    </row>
    <row r="468" spans="1:5">
      <c r="A468">
        <v>467</v>
      </c>
      <c r="B468" s="27" t="s">
        <v>3442</v>
      </c>
      <c r="C468" t="s">
        <v>1276</v>
      </c>
      <c r="D468" s="27" t="s">
        <v>3466</v>
      </c>
      <c r="E468" s="27" t="s">
        <v>3467</v>
      </c>
    </row>
    <row r="469" spans="1:5">
      <c r="A469">
        <v>468</v>
      </c>
      <c r="B469" s="27" t="s">
        <v>14413</v>
      </c>
      <c r="C469" t="s">
        <v>954</v>
      </c>
      <c r="D469" s="27" t="s">
        <v>14784</v>
      </c>
      <c r="E469" s="27" t="s">
        <v>14988</v>
      </c>
    </row>
    <row r="470" spans="1:5">
      <c r="A470">
        <v>469</v>
      </c>
      <c r="B470" s="27" t="s">
        <v>995</v>
      </c>
      <c r="C470" t="s">
        <v>972</v>
      </c>
      <c r="D470" s="27" t="s">
        <v>1012</v>
      </c>
      <c r="E470" s="27" t="s">
        <v>1013</v>
      </c>
    </row>
    <row r="471" spans="1:5">
      <c r="A471">
        <v>470</v>
      </c>
      <c r="B471" s="27" t="s">
        <v>14414</v>
      </c>
      <c r="C471" t="s">
        <v>974</v>
      </c>
      <c r="D471" s="27" t="s">
        <v>14986</v>
      </c>
      <c r="E471" s="27" t="s">
        <v>14942</v>
      </c>
    </row>
    <row r="472" spans="1:5">
      <c r="A472">
        <v>471</v>
      </c>
      <c r="B472" s="27" t="s">
        <v>14415</v>
      </c>
      <c r="C472" t="s">
        <v>1275</v>
      </c>
      <c r="D472" s="27" t="s">
        <v>14989</v>
      </c>
      <c r="E472" s="27" t="s">
        <v>14839</v>
      </c>
    </row>
    <row r="473" spans="1:5">
      <c r="A473">
        <v>472</v>
      </c>
      <c r="B473" s="27" t="s">
        <v>2061</v>
      </c>
      <c r="C473" t="s">
        <v>1279</v>
      </c>
      <c r="D473" s="27" t="s">
        <v>14990</v>
      </c>
      <c r="E473" s="27" t="s">
        <v>14991</v>
      </c>
    </row>
    <row r="474" spans="1:5">
      <c r="A474">
        <v>473</v>
      </c>
      <c r="B474" s="27" t="s">
        <v>14416</v>
      </c>
      <c r="C474" t="s">
        <v>965</v>
      </c>
      <c r="D474" s="27" t="s">
        <v>14992</v>
      </c>
      <c r="E474" s="27" t="s">
        <v>14993</v>
      </c>
    </row>
    <row r="475" spans="1:5">
      <c r="A475">
        <v>474</v>
      </c>
      <c r="B475" s="27" t="s">
        <v>127</v>
      </c>
      <c r="C475" t="s">
        <v>1279</v>
      </c>
      <c r="D475" s="27" t="s">
        <v>532</v>
      </c>
      <c r="E475" s="27" t="s">
        <v>533</v>
      </c>
    </row>
    <row r="476" spans="1:5">
      <c r="A476">
        <v>475</v>
      </c>
      <c r="B476" s="27" t="s">
        <v>14417</v>
      </c>
      <c r="C476" t="s">
        <v>163</v>
      </c>
      <c r="D476" s="27" t="s">
        <v>14994</v>
      </c>
      <c r="E476" s="27" t="s">
        <v>14995</v>
      </c>
    </row>
    <row r="477" spans="1:5">
      <c r="A477">
        <v>476</v>
      </c>
      <c r="B477" s="27" t="s">
        <v>7156</v>
      </c>
      <c r="C477" t="s">
        <v>1272</v>
      </c>
      <c r="D477" s="27" t="s">
        <v>7599</v>
      </c>
      <c r="E477" s="27" t="s">
        <v>7600</v>
      </c>
    </row>
    <row r="478" spans="1:5">
      <c r="A478">
        <v>477</v>
      </c>
      <c r="B478" s="27" t="s">
        <v>8809</v>
      </c>
      <c r="C478" t="s">
        <v>1276</v>
      </c>
      <c r="D478" s="27" t="s">
        <v>8889</v>
      </c>
      <c r="E478" s="27" t="s">
        <v>8890</v>
      </c>
    </row>
    <row r="479" spans="1:5">
      <c r="A479">
        <v>478</v>
      </c>
      <c r="B479" s="27" t="s">
        <v>14418</v>
      </c>
      <c r="C479" t="s">
        <v>965</v>
      </c>
      <c r="D479" s="27" t="s">
        <v>14996</v>
      </c>
      <c r="E479" s="27" t="s">
        <v>14997</v>
      </c>
    </row>
    <row r="480" spans="1:5">
      <c r="A480">
        <v>479</v>
      </c>
      <c r="B480" s="27" t="s">
        <v>14419</v>
      </c>
      <c r="C480" t="s">
        <v>965</v>
      </c>
      <c r="D480" s="27" t="s">
        <v>14992</v>
      </c>
      <c r="E480" s="27" t="s">
        <v>14778</v>
      </c>
    </row>
    <row r="481" spans="1:5">
      <c r="A481">
        <v>480</v>
      </c>
      <c r="B481" s="27" t="s">
        <v>14420</v>
      </c>
      <c r="C481" t="s">
        <v>1276</v>
      </c>
      <c r="D481" s="27" t="s">
        <v>14998</v>
      </c>
      <c r="E481" s="27" t="s">
        <v>14999</v>
      </c>
    </row>
    <row r="482" spans="1:5">
      <c r="A482">
        <v>481</v>
      </c>
      <c r="B482" s="27" t="s">
        <v>4138</v>
      </c>
      <c r="C482" t="s">
        <v>954</v>
      </c>
      <c r="D482" s="27" t="s">
        <v>4423</v>
      </c>
      <c r="E482" s="27" t="s">
        <v>4424</v>
      </c>
    </row>
    <row r="483" spans="1:5">
      <c r="A483">
        <v>482</v>
      </c>
      <c r="B483" s="27" t="s">
        <v>8804</v>
      </c>
      <c r="C483" t="s">
        <v>974</v>
      </c>
      <c r="D483" s="27" t="s">
        <v>8891</v>
      </c>
      <c r="E483" s="27" t="s">
        <v>8892</v>
      </c>
    </row>
    <row r="484" spans="1:5">
      <c r="A484">
        <v>483</v>
      </c>
      <c r="B484" s="27" t="s">
        <v>126</v>
      </c>
      <c r="C484" t="s">
        <v>954</v>
      </c>
      <c r="D484" s="27" t="s">
        <v>530</v>
      </c>
      <c r="E484" s="27" t="s">
        <v>531</v>
      </c>
    </row>
    <row r="485" spans="1:5">
      <c r="A485">
        <v>484</v>
      </c>
      <c r="B485" s="27" t="s">
        <v>1853</v>
      </c>
      <c r="C485" t="s">
        <v>1272</v>
      </c>
      <c r="D485" s="27" t="s">
        <v>941</v>
      </c>
      <c r="E485" s="27" t="s">
        <v>942</v>
      </c>
    </row>
    <row r="486" spans="1:5">
      <c r="A486">
        <v>485</v>
      </c>
      <c r="B486" s="27" t="s">
        <v>14421</v>
      </c>
      <c r="C486" t="s">
        <v>1276</v>
      </c>
      <c r="D486" s="27" t="s">
        <v>15000</v>
      </c>
      <c r="E486" s="27" t="s">
        <v>14841</v>
      </c>
    </row>
    <row r="487" spans="1:5">
      <c r="A487">
        <v>486</v>
      </c>
      <c r="B487" s="27" t="s">
        <v>7929</v>
      </c>
      <c r="C487" t="s">
        <v>1313</v>
      </c>
      <c r="D487" s="27" t="s">
        <v>8597</v>
      </c>
      <c r="E487" s="27" t="s">
        <v>8598</v>
      </c>
    </row>
    <row r="488" spans="1:5">
      <c r="A488">
        <v>487</v>
      </c>
      <c r="B488" s="27" t="s">
        <v>14422</v>
      </c>
      <c r="C488" t="s">
        <v>1276</v>
      </c>
      <c r="D488" s="27" t="s">
        <v>15001</v>
      </c>
      <c r="E488" s="27" t="s">
        <v>14854</v>
      </c>
    </row>
    <row r="489" spans="1:5">
      <c r="A489">
        <v>488</v>
      </c>
      <c r="B489" s="27" t="s">
        <v>14423</v>
      </c>
      <c r="C489" t="s">
        <v>1313</v>
      </c>
      <c r="D489" s="27" t="s">
        <v>15002</v>
      </c>
      <c r="E489" s="27" t="s">
        <v>15003</v>
      </c>
    </row>
    <row r="490" spans="1:5">
      <c r="A490">
        <v>489</v>
      </c>
      <c r="B490" s="27" t="s">
        <v>14424</v>
      </c>
      <c r="C490" t="s">
        <v>1275</v>
      </c>
      <c r="D490" s="27" t="s">
        <v>15004</v>
      </c>
      <c r="E490" s="27" t="s">
        <v>15005</v>
      </c>
    </row>
    <row r="491" spans="1:5">
      <c r="A491">
        <v>490</v>
      </c>
      <c r="B491" s="27" t="s">
        <v>5172</v>
      </c>
      <c r="C491" t="s">
        <v>1272</v>
      </c>
      <c r="D491" s="27" t="s">
        <v>5302</v>
      </c>
      <c r="E491" s="27" t="s">
        <v>5303</v>
      </c>
    </row>
    <row r="492" spans="1:5">
      <c r="A492">
        <v>491</v>
      </c>
      <c r="B492" s="27" t="s">
        <v>9908</v>
      </c>
      <c r="C492" t="s">
        <v>1272</v>
      </c>
      <c r="D492" s="27" t="s">
        <v>12533</v>
      </c>
      <c r="E492" s="27" t="s">
        <v>12534</v>
      </c>
    </row>
    <row r="493" spans="1:5">
      <c r="A493">
        <v>492</v>
      </c>
      <c r="B493" s="27" t="s">
        <v>14425</v>
      </c>
      <c r="C493" t="s">
        <v>1276</v>
      </c>
      <c r="D493" s="27" t="s">
        <v>15006</v>
      </c>
      <c r="E493" s="27" t="s">
        <v>14837</v>
      </c>
    </row>
    <row r="494" spans="1:5">
      <c r="A494">
        <v>493</v>
      </c>
      <c r="B494" s="27" t="s">
        <v>3439</v>
      </c>
      <c r="C494" t="s">
        <v>1276</v>
      </c>
      <c r="D494" s="27" t="s">
        <v>3464</v>
      </c>
      <c r="E494" s="27" t="s">
        <v>3465</v>
      </c>
    </row>
    <row r="495" spans="1:5">
      <c r="A495">
        <v>494</v>
      </c>
      <c r="B495" s="27" t="s">
        <v>1777</v>
      </c>
      <c r="C495" t="s">
        <v>954</v>
      </c>
      <c r="D495" s="27" t="s">
        <v>835</v>
      </c>
      <c r="E495" s="27" t="s">
        <v>836</v>
      </c>
    </row>
    <row r="496" spans="1:5">
      <c r="A496">
        <v>495</v>
      </c>
      <c r="B496" s="27" t="s">
        <v>125</v>
      </c>
      <c r="C496" t="s">
        <v>954</v>
      </c>
      <c r="D496" s="27" t="s">
        <v>528</v>
      </c>
      <c r="E496" s="27" t="s">
        <v>529</v>
      </c>
    </row>
    <row r="497" spans="1:5">
      <c r="A497">
        <v>496</v>
      </c>
      <c r="B497" s="27" t="s">
        <v>14426</v>
      </c>
      <c r="C497" t="s">
        <v>954</v>
      </c>
      <c r="D497" s="27" t="s">
        <v>15007</v>
      </c>
      <c r="E497" s="27" t="s">
        <v>15008</v>
      </c>
    </row>
    <row r="498" spans="1:5">
      <c r="A498">
        <v>497</v>
      </c>
      <c r="B498" s="27" t="s">
        <v>14427</v>
      </c>
      <c r="C498" t="s">
        <v>1272</v>
      </c>
      <c r="D498" s="27" t="s">
        <v>15009</v>
      </c>
      <c r="E498" s="27" t="s">
        <v>15010</v>
      </c>
    </row>
    <row r="499" spans="1:5">
      <c r="A499">
        <v>498</v>
      </c>
      <c r="B499" s="27" t="s">
        <v>2237</v>
      </c>
      <c r="C499" t="s">
        <v>965</v>
      </c>
      <c r="D499" s="27" t="s">
        <v>2295</v>
      </c>
      <c r="E499" s="27" t="s">
        <v>2296</v>
      </c>
    </row>
    <row r="500" spans="1:5">
      <c r="A500">
        <v>499</v>
      </c>
      <c r="B500" s="27" t="s">
        <v>14428</v>
      </c>
      <c r="C500" t="s">
        <v>968</v>
      </c>
      <c r="D500" s="27" t="s">
        <v>15011</v>
      </c>
      <c r="E500" s="27" t="s">
        <v>15012</v>
      </c>
    </row>
    <row r="501" spans="1:5">
      <c r="A501">
        <v>500</v>
      </c>
      <c r="B501" s="27" t="s">
        <v>3436</v>
      </c>
      <c r="C501" t="s">
        <v>1279</v>
      </c>
      <c r="D501" s="27" t="s">
        <v>3462</v>
      </c>
      <c r="E501" s="27" t="s">
        <v>3463</v>
      </c>
    </row>
    <row r="502" spans="1:5">
      <c r="A502">
        <v>501</v>
      </c>
      <c r="B502" s="27" t="s">
        <v>3922</v>
      </c>
      <c r="C502" t="s">
        <v>1275</v>
      </c>
      <c r="D502" s="27" t="s">
        <v>4084</v>
      </c>
      <c r="E502" s="27" t="s">
        <v>4085</v>
      </c>
    </row>
    <row r="503" spans="1:5">
      <c r="A503">
        <v>502</v>
      </c>
      <c r="B503" s="27" t="s">
        <v>14429</v>
      </c>
      <c r="C503" t="s">
        <v>1279</v>
      </c>
      <c r="D503" s="27" t="s">
        <v>15013</v>
      </c>
      <c r="E503" s="27" t="s">
        <v>15014</v>
      </c>
    </row>
    <row r="504" spans="1:5">
      <c r="A504">
        <v>503</v>
      </c>
      <c r="B504" s="27" t="s">
        <v>8798</v>
      </c>
      <c r="C504" t="s">
        <v>972</v>
      </c>
      <c r="D504" s="27" t="s">
        <v>8895</v>
      </c>
      <c r="E504" s="27" t="s">
        <v>8896</v>
      </c>
    </row>
    <row r="505" spans="1:5">
      <c r="A505">
        <v>504</v>
      </c>
      <c r="B505" s="27" t="s">
        <v>14430</v>
      </c>
      <c r="C505" t="s">
        <v>1272</v>
      </c>
      <c r="D505" s="27" t="s">
        <v>15015</v>
      </c>
      <c r="E505" s="27" t="s">
        <v>15016</v>
      </c>
    </row>
    <row r="506" spans="1:5">
      <c r="A506">
        <v>505</v>
      </c>
      <c r="B506" s="27" t="s">
        <v>124</v>
      </c>
      <c r="C506" t="s">
        <v>1263</v>
      </c>
      <c r="D506" s="27" t="s">
        <v>526</v>
      </c>
      <c r="E506" s="27" t="s">
        <v>527</v>
      </c>
    </row>
    <row r="507" spans="1:5">
      <c r="A507">
        <v>506</v>
      </c>
      <c r="B507" s="27" t="s">
        <v>7149</v>
      </c>
      <c r="C507" t="s">
        <v>1272</v>
      </c>
      <c r="D507" s="27" t="s">
        <v>7601</v>
      </c>
      <c r="E507" s="27" t="s">
        <v>7602</v>
      </c>
    </row>
    <row r="508" spans="1:5">
      <c r="A508">
        <v>507</v>
      </c>
      <c r="B508" s="27" t="s">
        <v>8793</v>
      </c>
      <c r="C508" t="s">
        <v>1276</v>
      </c>
      <c r="D508" s="27" t="s">
        <v>8897</v>
      </c>
      <c r="E508" s="27" t="s">
        <v>8898</v>
      </c>
    </row>
    <row r="509" spans="1:5">
      <c r="A509">
        <v>508</v>
      </c>
      <c r="B509" s="27" t="s">
        <v>7172</v>
      </c>
      <c r="C509" t="s">
        <v>1279</v>
      </c>
      <c r="D509" s="27" t="s">
        <v>7603</v>
      </c>
      <c r="E509" s="27" t="s">
        <v>7604</v>
      </c>
    </row>
    <row r="510" spans="1:5">
      <c r="A510">
        <v>509</v>
      </c>
      <c r="B510" s="27" t="s">
        <v>1944</v>
      </c>
      <c r="C510" t="s">
        <v>954</v>
      </c>
      <c r="D510" s="27" t="s">
        <v>1128</v>
      </c>
      <c r="E510" s="27" t="s">
        <v>1129</v>
      </c>
    </row>
    <row r="511" spans="1:5">
      <c r="A511">
        <v>510</v>
      </c>
      <c r="B511" s="27" t="s">
        <v>14431</v>
      </c>
      <c r="C511" t="s">
        <v>954</v>
      </c>
      <c r="D511" s="27" t="s">
        <v>14986</v>
      </c>
      <c r="E511" s="27" t="s">
        <v>15017</v>
      </c>
    </row>
    <row r="512" spans="1:5">
      <c r="A512">
        <v>511</v>
      </c>
      <c r="B512" s="27" t="s">
        <v>123</v>
      </c>
      <c r="C512" t="s">
        <v>1275</v>
      </c>
      <c r="D512" s="27" t="s">
        <v>524</v>
      </c>
      <c r="E512" s="27" t="s">
        <v>525</v>
      </c>
    </row>
    <row r="513" spans="1:5">
      <c r="A513">
        <v>512</v>
      </c>
      <c r="B513" s="27" t="s">
        <v>9243</v>
      </c>
      <c r="C513" t="s">
        <v>1313</v>
      </c>
      <c r="D513" s="27" t="s">
        <v>9302</v>
      </c>
      <c r="E513" s="27" t="s">
        <v>9303</v>
      </c>
    </row>
    <row r="514" spans="1:5">
      <c r="A514">
        <v>513</v>
      </c>
      <c r="B514" s="27" t="s">
        <v>14432</v>
      </c>
      <c r="C514" t="s">
        <v>1276</v>
      </c>
      <c r="D514" s="27" t="s">
        <v>15018</v>
      </c>
      <c r="E514" s="27" t="s">
        <v>15019</v>
      </c>
    </row>
    <row r="515" spans="1:5">
      <c r="A515">
        <v>514</v>
      </c>
      <c r="B515" s="27" t="s">
        <v>12835</v>
      </c>
      <c r="C515" t="s">
        <v>1272</v>
      </c>
      <c r="D515" s="27" t="s">
        <v>13245</v>
      </c>
      <c r="E515" s="27" t="s">
        <v>13246</v>
      </c>
    </row>
    <row r="516" spans="1:5">
      <c r="A516">
        <v>515</v>
      </c>
      <c r="B516" s="27" t="s">
        <v>14433</v>
      </c>
      <c r="C516" t="s">
        <v>974</v>
      </c>
      <c r="D516" s="27" t="s">
        <v>15020</v>
      </c>
      <c r="E516" s="27" t="s">
        <v>15021</v>
      </c>
    </row>
    <row r="517" spans="1:5">
      <c r="A517">
        <v>516</v>
      </c>
      <c r="B517" s="27" t="s">
        <v>9941</v>
      </c>
      <c r="C517" t="s">
        <v>954</v>
      </c>
      <c r="D517" s="27" t="s">
        <v>12535</v>
      </c>
      <c r="E517" s="27" t="s">
        <v>12536</v>
      </c>
    </row>
    <row r="518" spans="1:5">
      <c r="A518">
        <v>517</v>
      </c>
      <c r="B518" s="27" t="s">
        <v>14434</v>
      </c>
      <c r="C518" t="s">
        <v>1275</v>
      </c>
      <c r="D518" s="27" t="s">
        <v>15022</v>
      </c>
      <c r="E518" s="27" t="s">
        <v>14783</v>
      </c>
    </row>
    <row r="519" spans="1:5">
      <c r="A519">
        <v>518</v>
      </c>
      <c r="B519" s="27" t="s">
        <v>9946</v>
      </c>
      <c r="C519" t="s">
        <v>1275</v>
      </c>
      <c r="D519" s="27" t="s">
        <v>12537</v>
      </c>
      <c r="E519" s="27" t="s">
        <v>12538</v>
      </c>
    </row>
    <row r="520" spans="1:5">
      <c r="A520">
        <v>519</v>
      </c>
      <c r="B520" s="27" t="s">
        <v>14435</v>
      </c>
      <c r="C520" t="s">
        <v>1276</v>
      </c>
      <c r="D520" s="27">
        <v>0</v>
      </c>
      <c r="E520" s="27">
        <v>0</v>
      </c>
    </row>
    <row r="521" spans="1:5">
      <c r="A521">
        <v>520</v>
      </c>
      <c r="B521" s="27" t="s">
        <v>9238</v>
      </c>
      <c r="C521" t="s">
        <v>965</v>
      </c>
      <c r="D521" s="27" t="s">
        <v>9304</v>
      </c>
      <c r="E521" s="27" t="s">
        <v>9305</v>
      </c>
    </row>
    <row r="522" spans="1:5">
      <c r="A522">
        <v>521</v>
      </c>
      <c r="B522" s="27" t="s">
        <v>3434</v>
      </c>
      <c r="C522" t="s">
        <v>1276</v>
      </c>
      <c r="D522" s="27" t="s">
        <v>3460</v>
      </c>
      <c r="E522" s="27" t="s">
        <v>3461</v>
      </c>
    </row>
    <row r="523" spans="1:5">
      <c r="A523">
        <v>522</v>
      </c>
      <c r="B523" s="27" t="s">
        <v>5171</v>
      </c>
      <c r="C523" t="s">
        <v>974</v>
      </c>
      <c r="D523" s="27" t="s">
        <v>5300</v>
      </c>
      <c r="E523" s="27" t="s">
        <v>5301</v>
      </c>
    </row>
    <row r="524" spans="1:5">
      <c r="A524">
        <v>523</v>
      </c>
      <c r="B524" s="27" t="s">
        <v>9231</v>
      </c>
      <c r="C524" t="s">
        <v>965</v>
      </c>
      <c r="D524" s="27" t="s">
        <v>9306</v>
      </c>
      <c r="E524" s="27" t="s">
        <v>9307</v>
      </c>
    </row>
    <row r="525" spans="1:5">
      <c r="A525">
        <v>524</v>
      </c>
      <c r="B525" s="27" t="s">
        <v>14436</v>
      </c>
      <c r="C525" t="s">
        <v>974</v>
      </c>
      <c r="D525" s="27" t="s">
        <v>15023</v>
      </c>
      <c r="E525" s="27" t="s">
        <v>14860</v>
      </c>
    </row>
    <row r="526" spans="1:5">
      <c r="A526">
        <v>525</v>
      </c>
      <c r="B526" s="27" t="s">
        <v>14437</v>
      </c>
      <c r="C526" t="s">
        <v>968</v>
      </c>
      <c r="D526" s="27" t="s">
        <v>14782</v>
      </c>
      <c r="E526" s="27" t="s">
        <v>15024</v>
      </c>
    </row>
    <row r="527" spans="1:5">
      <c r="A527">
        <v>526</v>
      </c>
      <c r="B527" s="27" t="s">
        <v>14438</v>
      </c>
      <c r="C527" t="s">
        <v>965</v>
      </c>
      <c r="D527" s="27" t="s">
        <v>14836</v>
      </c>
      <c r="E527" s="27" t="s">
        <v>15025</v>
      </c>
    </row>
    <row r="528" spans="1:5">
      <c r="A528">
        <v>527</v>
      </c>
      <c r="B528" s="27" t="s">
        <v>14439</v>
      </c>
      <c r="C528" t="s">
        <v>1263</v>
      </c>
      <c r="D528" s="27" t="s">
        <v>15026</v>
      </c>
      <c r="E528" s="27" t="s">
        <v>14900</v>
      </c>
    </row>
    <row r="529" spans="1:5">
      <c r="A529">
        <v>528</v>
      </c>
      <c r="B529" s="27" t="s">
        <v>9967</v>
      </c>
      <c r="C529" t="s">
        <v>1272</v>
      </c>
      <c r="D529" s="27" t="s">
        <v>12539</v>
      </c>
      <c r="E529" s="27" t="s">
        <v>12540</v>
      </c>
    </row>
    <row r="530" spans="1:5">
      <c r="A530">
        <v>529</v>
      </c>
      <c r="B530" s="27" t="s">
        <v>5866</v>
      </c>
      <c r="C530" t="s">
        <v>954</v>
      </c>
      <c r="D530" s="27" t="s">
        <v>6065</v>
      </c>
      <c r="E530" s="27" t="s">
        <v>6066</v>
      </c>
    </row>
    <row r="531" spans="1:5">
      <c r="A531">
        <v>530</v>
      </c>
      <c r="B531" s="27" t="s">
        <v>132</v>
      </c>
      <c r="C531" t="s">
        <v>1275</v>
      </c>
      <c r="D531" s="27" t="s">
        <v>542</v>
      </c>
      <c r="E531" s="27" t="s">
        <v>543</v>
      </c>
    </row>
    <row r="532" spans="1:5">
      <c r="A532">
        <v>531</v>
      </c>
      <c r="B532" s="27" t="s">
        <v>14440</v>
      </c>
      <c r="C532" t="s">
        <v>1276</v>
      </c>
      <c r="D532" s="27" t="s">
        <v>15027</v>
      </c>
      <c r="E532" s="27" t="s">
        <v>14964</v>
      </c>
    </row>
    <row r="533" spans="1:5">
      <c r="A533">
        <v>532</v>
      </c>
      <c r="B533" s="27" t="s">
        <v>121</v>
      </c>
      <c r="C533" t="s">
        <v>1275</v>
      </c>
      <c r="D533" s="27" t="s">
        <v>520</v>
      </c>
      <c r="E533" s="27" t="s">
        <v>521</v>
      </c>
    </row>
    <row r="534" spans="1:5">
      <c r="A534">
        <v>533</v>
      </c>
      <c r="B534" s="27" t="s">
        <v>3431</v>
      </c>
      <c r="C534" t="s">
        <v>1276</v>
      </c>
      <c r="D534" s="27" t="s">
        <v>3458</v>
      </c>
      <c r="E534" s="27" t="s">
        <v>3459</v>
      </c>
    </row>
    <row r="535" spans="1:5">
      <c r="A535">
        <v>534</v>
      </c>
      <c r="B535" s="27" t="s">
        <v>2065</v>
      </c>
      <c r="C535" t="s">
        <v>954</v>
      </c>
      <c r="D535" s="27" t="s">
        <v>1186</v>
      </c>
      <c r="E535" s="27" t="s">
        <v>8599</v>
      </c>
    </row>
    <row r="536" spans="1:5">
      <c r="A536">
        <v>535</v>
      </c>
      <c r="B536" s="27" t="s">
        <v>14441</v>
      </c>
      <c r="C536" t="s">
        <v>974</v>
      </c>
      <c r="D536" s="27" t="s">
        <v>14983</v>
      </c>
      <c r="E536" s="27" t="s">
        <v>15028</v>
      </c>
    </row>
    <row r="537" spans="1:5">
      <c r="A537">
        <v>536</v>
      </c>
      <c r="B537" s="27" t="s">
        <v>3428</v>
      </c>
      <c r="C537" t="s">
        <v>1263</v>
      </c>
      <c r="D537" s="27" t="s">
        <v>3456</v>
      </c>
      <c r="E537" s="27" t="s">
        <v>3457</v>
      </c>
    </row>
    <row r="538" spans="1:5">
      <c r="A538">
        <v>537</v>
      </c>
      <c r="B538" s="27" t="s">
        <v>120</v>
      </c>
      <c r="C538" t="s">
        <v>965</v>
      </c>
      <c r="D538" s="27" t="s">
        <v>518</v>
      </c>
      <c r="E538" s="27" t="s">
        <v>519</v>
      </c>
    </row>
    <row r="539" spans="1:5">
      <c r="A539">
        <v>538</v>
      </c>
      <c r="B539" s="27" t="s">
        <v>3427</v>
      </c>
      <c r="C539" t="s">
        <v>1275</v>
      </c>
      <c r="D539" s="27" t="s">
        <v>3454</v>
      </c>
      <c r="E539" s="27" t="s">
        <v>3455</v>
      </c>
    </row>
    <row r="540" spans="1:5">
      <c r="A540">
        <v>539</v>
      </c>
      <c r="B540" s="27" t="s">
        <v>3423</v>
      </c>
      <c r="C540" t="s">
        <v>954</v>
      </c>
      <c r="D540" s="27" t="s">
        <v>3452</v>
      </c>
      <c r="E540" s="27" t="s">
        <v>3453</v>
      </c>
    </row>
    <row r="541" spans="1:5">
      <c r="A541">
        <v>540</v>
      </c>
      <c r="B541" s="27" t="s">
        <v>14442</v>
      </c>
      <c r="C541" t="s">
        <v>974</v>
      </c>
      <c r="D541" s="27" t="s">
        <v>15020</v>
      </c>
      <c r="E541" s="27" t="s">
        <v>15029</v>
      </c>
    </row>
    <row r="542" spans="1:5">
      <c r="A542">
        <v>541</v>
      </c>
      <c r="B542" s="27" t="s">
        <v>5170</v>
      </c>
      <c r="C542" t="s">
        <v>972</v>
      </c>
      <c r="D542" s="27" t="s">
        <v>5298</v>
      </c>
      <c r="E542" s="27" t="s">
        <v>5299</v>
      </c>
    </row>
    <row r="543" spans="1:5">
      <c r="A543">
        <v>542</v>
      </c>
      <c r="B543" s="27" t="s">
        <v>7481</v>
      </c>
      <c r="C543" t="s">
        <v>1272</v>
      </c>
      <c r="D543" s="27" t="s">
        <v>7605</v>
      </c>
      <c r="E543" s="27" t="s">
        <v>7606</v>
      </c>
    </row>
    <row r="544" spans="1:5">
      <c r="A544">
        <v>543</v>
      </c>
      <c r="B544" s="27" t="s">
        <v>14443</v>
      </c>
      <c r="C544" t="s">
        <v>1272</v>
      </c>
      <c r="D544" s="27" t="s">
        <v>15030</v>
      </c>
      <c r="E544" s="27" t="s">
        <v>15031</v>
      </c>
    </row>
    <row r="545" spans="1:5">
      <c r="A545">
        <v>544</v>
      </c>
      <c r="B545" s="27" t="s">
        <v>9226</v>
      </c>
      <c r="C545" t="s">
        <v>954</v>
      </c>
      <c r="D545" s="27" t="s">
        <v>9308</v>
      </c>
      <c r="E545" s="27" t="s">
        <v>9309</v>
      </c>
    </row>
    <row r="546" spans="1:5">
      <c r="A546">
        <v>545</v>
      </c>
      <c r="B546" s="27" t="s">
        <v>3419</v>
      </c>
      <c r="C546" t="s">
        <v>1272</v>
      </c>
      <c r="D546" s="27" t="s">
        <v>3450</v>
      </c>
      <c r="E546" s="27" t="s">
        <v>3451</v>
      </c>
    </row>
    <row r="547" spans="1:5">
      <c r="A547">
        <v>546</v>
      </c>
      <c r="B547" s="27" t="s">
        <v>119</v>
      </c>
      <c r="C547" t="s">
        <v>974</v>
      </c>
      <c r="D547" s="27" t="s">
        <v>516</v>
      </c>
      <c r="E547" s="27" t="s">
        <v>517</v>
      </c>
    </row>
    <row r="548" spans="1:5">
      <c r="A548">
        <v>547</v>
      </c>
      <c r="B548" s="27" t="s">
        <v>3543</v>
      </c>
      <c r="C548" t="s">
        <v>965</v>
      </c>
      <c r="D548" s="27" t="s">
        <v>14855</v>
      </c>
      <c r="E548" s="27" t="s">
        <v>15032</v>
      </c>
    </row>
    <row r="549" spans="1:5">
      <c r="A549">
        <v>548</v>
      </c>
      <c r="B549" s="27" t="s">
        <v>7551</v>
      </c>
      <c r="C549" t="s">
        <v>954</v>
      </c>
      <c r="D549" s="27" t="s">
        <v>7607</v>
      </c>
      <c r="E549" s="27" t="s">
        <v>7608</v>
      </c>
    </row>
    <row r="550" spans="1:5">
      <c r="A550">
        <v>549</v>
      </c>
      <c r="B550" s="27" t="s">
        <v>13899</v>
      </c>
      <c r="C550" t="s">
        <v>1272</v>
      </c>
      <c r="D550" s="27" t="s">
        <v>14096</v>
      </c>
      <c r="E550" s="27" t="s">
        <v>14097</v>
      </c>
    </row>
    <row r="551" spans="1:5">
      <c r="A551">
        <v>550</v>
      </c>
      <c r="B551" s="27" t="s">
        <v>14444</v>
      </c>
      <c r="C551" t="s">
        <v>1276</v>
      </c>
      <c r="D551" s="27" t="s">
        <v>15033</v>
      </c>
      <c r="E551" s="27" t="s">
        <v>14988</v>
      </c>
    </row>
    <row r="552" spans="1:5">
      <c r="A552">
        <v>551</v>
      </c>
      <c r="B552" s="27" t="s">
        <v>2236</v>
      </c>
      <c r="C552" t="s">
        <v>972</v>
      </c>
      <c r="D552" s="27" t="s">
        <v>2293</v>
      </c>
      <c r="E552" s="27" t="s">
        <v>2294</v>
      </c>
    </row>
    <row r="553" spans="1:5">
      <c r="A553">
        <v>552</v>
      </c>
      <c r="B553" s="27" t="s">
        <v>171</v>
      </c>
      <c r="C553" t="s">
        <v>1313</v>
      </c>
      <c r="D553" s="27" t="s">
        <v>558</v>
      </c>
      <c r="E553" s="27" t="s">
        <v>559</v>
      </c>
    </row>
    <row r="554" spans="1:5">
      <c r="A554">
        <v>553</v>
      </c>
      <c r="B554" s="27" t="s">
        <v>2068</v>
      </c>
      <c r="C554" t="s">
        <v>965</v>
      </c>
      <c r="D554" s="27" t="s">
        <v>14908</v>
      </c>
      <c r="E554" s="27" t="s">
        <v>15025</v>
      </c>
    </row>
    <row r="555" spans="1:5">
      <c r="A555">
        <v>554</v>
      </c>
      <c r="B555" s="27" t="s">
        <v>3478</v>
      </c>
      <c r="C555" t="s">
        <v>968</v>
      </c>
      <c r="D555" s="27" t="s">
        <v>3513</v>
      </c>
      <c r="E555" s="27" t="s">
        <v>3514</v>
      </c>
    </row>
    <row r="556" spans="1:5">
      <c r="A556">
        <v>555</v>
      </c>
      <c r="B556" s="27" t="s">
        <v>3482</v>
      </c>
      <c r="C556" t="s">
        <v>1279</v>
      </c>
      <c r="D556" s="27" t="s">
        <v>3515</v>
      </c>
      <c r="E556" s="27" t="s">
        <v>3516</v>
      </c>
    </row>
    <row r="557" spans="1:5">
      <c r="A557">
        <v>556</v>
      </c>
      <c r="B557" s="27" t="s">
        <v>2880</v>
      </c>
      <c r="C557" t="s">
        <v>1275</v>
      </c>
      <c r="D557" s="27" t="s">
        <v>2894</v>
      </c>
      <c r="E557" s="27" t="s">
        <v>2895</v>
      </c>
    </row>
    <row r="558" spans="1:5">
      <c r="A558">
        <v>557</v>
      </c>
      <c r="B558" s="27" t="s">
        <v>14445</v>
      </c>
      <c r="C558" t="s">
        <v>1279</v>
      </c>
      <c r="D558" s="27" t="s">
        <v>14930</v>
      </c>
      <c r="E558" s="27" t="s">
        <v>15034</v>
      </c>
    </row>
    <row r="559" spans="1:5">
      <c r="A559">
        <v>558</v>
      </c>
      <c r="B559" s="27" t="s">
        <v>14446</v>
      </c>
      <c r="C559" t="s">
        <v>1275</v>
      </c>
      <c r="D559" s="27" t="s">
        <v>15035</v>
      </c>
      <c r="E559" s="27" t="s">
        <v>15036</v>
      </c>
    </row>
    <row r="560" spans="1:5">
      <c r="A560">
        <v>559</v>
      </c>
      <c r="B560" s="27" t="s">
        <v>3489</v>
      </c>
      <c r="C560" t="s">
        <v>965</v>
      </c>
      <c r="D560" s="27" t="s">
        <v>3519</v>
      </c>
      <c r="E560" s="27" t="s">
        <v>3520</v>
      </c>
    </row>
    <row r="561" spans="1:5">
      <c r="A561">
        <v>560</v>
      </c>
      <c r="B561" s="27" t="s">
        <v>9221</v>
      </c>
      <c r="C561" t="s">
        <v>968</v>
      </c>
      <c r="D561" s="27" t="s">
        <v>9310</v>
      </c>
      <c r="E561" s="27" t="s">
        <v>9311</v>
      </c>
    </row>
    <row r="562" spans="1:5">
      <c r="A562">
        <v>561</v>
      </c>
      <c r="B562" s="27" t="s">
        <v>1008</v>
      </c>
      <c r="C562" t="s">
        <v>974</v>
      </c>
      <c r="D562" s="27" t="s">
        <v>1038</v>
      </c>
      <c r="E562" s="27" t="s">
        <v>1039</v>
      </c>
    </row>
    <row r="563" spans="1:5">
      <c r="A563">
        <v>562</v>
      </c>
      <c r="B563" s="27" t="s">
        <v>3486</v>
      </c>
      <c r="C563" t="s">
        <v>965</v>
      </c>
      <c r="D563" s="27" t="s">
        <v>3517</v>
      </c>
      <c r="E563" s="27" t="s">
        <v>3518</v>
      </c>
    </row>
    <row r="564" spans="1:5">
      <c r="A564">
        <v>563</v>
      </c>
      <c r="B564" s="27" t="s">
        <v>13021</v>
      </c>
      <c r="C564" t="s">
        <v>1272</v>
      </c>
      <c r="D564" s="27" t="s">
        <v>13247</v>
      </c>
      <c r="E564" s="27" t="s">
        <v>13248</v>
      </c>
    </row>
    <row r="565" spans="1:5">
      <c r="A565">
        <v>564</v>
      </c>
      <c r="B565" s="27" t="s">
        <v>14447</v>
      </c>
      <c r="C565" t="s">
        <v>1276</v>
      </c>
      <c r="D565" s="27" t="s">
        <v>15037</v>
      </c>
      <c r="E565" s="27" t="s">
        <v>14923</v>
      </c>
    </row>
    <row r="566" spans="1:5">
      <c r="A566">
        <v>565</v>
      </c>
      <c r="B566" s="27" t="s">
        <v>3493</v>
      </c>
      <c r="C566" t="s">
        <v>963</v>
      </c>
      <c r="D566" s="27" t="s">
        <v>3521</v>
      </c>
      <c r="E566" s="27" t="s">
        <v>3522</v>
      </c>
    </row>
    <row r="567" spans="1:5">
      <c r="A567">
        <v>566</v>
      </c>
      <c r="B567" s="27" t="s">
        <v>8489</v>
      </c>
      <c r="C567" t="s">
        <v>954</v>
      </c>
      <c r="D567" s="27" t="s">
        <v>8600</v>
      </c>
      <c r="E567" s="27" t="s">
        <v>8601</v>
      </c>
    </row>
    <row r="568" spans="1:5">
      <c r="A568">
        <v>567</v>
      </c>
      <c r="B568" s="27" t="s">
        <v>122</v>
      </c>
      <c r="C568" t="s">
        <v>965</v>
      </c>
      <c r="D568" s="27" t="s">
        <v>522</v>
      </c>
      <c r="E568" s="27" t="s">
        <v>523</v>
      </c>
    </row>
    <row r="569" spans="1:5">
      <c r="A569">
        <v>568</v>
      </c>
      <c r="B569" s="27" t="s">
        <v>14448</v>
      </c>
      <c r="C569" t="s">
        <v>965</v>
      </c>
      <c r="D569" s="27" t="s">
        <v>14859</v>
      </c>
      <c r="E569" s="27" t="s">
        <v>15038</v>
      </c>
    </row>
    <row r="570" spans="1:5">
      <c r="A570">
        <v>569</v>
      </c>
      <c r="B570" s="27" t="s">
        <v>14449</v>
      </c>
      <c r="C570" t="s">
        <v>974</v>
      </c>
      <c r="D570" s="27" t="s">
        <v>14834</v>
      </c>
      <c r="E570" s="27" t="s">
        <v>15039</v>
      </c>
    </row>
    <row r="571" spans="1:5">
      <c r="A571">
        <v>570</v>
      </c>
      <c r="B571" s="27" t="s">
        <v>1676</v>
      </c>
      <c r="C571" t="s">
        <v>974</v>
      </c>
      <c r="D571" s="27" t="s">
        <v>731</v>
      </c>
      <c r="E571" s="27" t="s">
        <v>732</v>
      </c>
    </row>
    <row r="572" spans="1:5">
      <c r="A572">
        <v>571</v>
      </c>
      <c r="B572" s="27" t="s">
        <v>1943</v>
      </c>
      <c r="C572" t="s">
        <v>963</v>
      </c>
      <c r="D572" s="27" t="s">
        <v>1126</v>
      </c>
      <c r="E572" s="27" t="s">
        <v>1127</v>
      </c>
    </row>
    <row r="573" spans="1:5">
      <c r="A573">
        <v>572</v>
      </c>
      <c r="B573" s="27" t="s">
        <v>1857</v>
      </c>
      <c r="C573" t="s">
        <v>1272</v>
      </c>
      <c r="D573" s="27" t="s">
        <v>943</v>
      </c>
      <c r="E573" s="27" t="s">
        <v>944</v>
      </c>
    </row>
    <row r="574" spans="1:5">
      <c r="A574">
        <v>573</v>
      </c>
      <c r="B574" s="27" t="s">
        <v>14450</v>
      </c>
      <c r="C574" t="s">
        <v>1279</v>
      </c>
      <c r="D574" s="27" t="s">
        <v>15040</v>
      </c>
      <c r="E574" s="27" t="s">
        <v>15041</v>
      </c>
    </row>
    <row r="575" spans="1:5">
      <c r="A575">
        <v>574</v>
      </c>
      <c r="B575" s="27" t="s">
        <v>14451</v>
      </c>
      <c r="C575" t="s">
        <v>1275</v>
      </c>
      <c r="D575" s="27" t="s">
        <v>14842</v>
      </c>
      <c r="E575" s="27" t="s">
        <v>15042</v>
      </c>
    </row>
    <row r="576" spans="1:5">
      <c r="A576">
        <v>575</v>
      </c>
      <c r="B576" s="27" t="s">
        <v>3497</v>
      </c>
      <c r="C576" t="s">
        <v>965</v>
      </c>
      <c r="D576" s="27" t="s">
        <v>3523</v>
      </c>
      <c r="E576" s="27" t="s">
        <v>3524</v>
      </c>
    </row>
    <row r="577" spans="1:5">
      <c r="A577">
        <v>576</v>
      </c>
      <c r="B577" s="27" t="s">
        <v>9216</v>
      </c>
      <c r="C577" t="s">
        <v>1279</v>
      </c>
      <c r="D577" s="27" t="s">
        <v>9312</v>
      </c>
      <c r="E577" s="27" t="s">
        <v>9313</v>
      </c>
    </row>
    <row r="578" spans="1:5">
      <c r="A578">
        <v>577</v>
      </c>
      <c r="B578" s="27" t="s">
        <v>14452</v>
      </c>
      <c r="C578" t="s">
        <v>968</v>
      </c>
      <c r="D578" s="27" t="s">
        <v>15043</v>
      </c>
      <c r="E578" s="27" t="s">
        <v>14952</v>
      </c>
    </row>
    <row r="579" spans="1:5">
      <c r="A579">
        <v>578</v>
      </c>
      <c r="B579" s="27" t="s">
        <v>3301</v>
      </c>
      <c r="C579" t="s">
        <v>1263</v>
      </c>
      <c r="D579" s="27" t="s">
        <v>3387</v>
      </c>
      <c r="E579" s="27" t="s">
        <v>3388</v>
      </c>
    </row>
    <row r="580" spans="1:5">
      <c r="A580">
        <v>579</v>
      </c>
      <c r="B580" s="27" t="s">
        <v>14453</v>
      </c>
      <c r="C580" t="s">
        <v>954</v>
      </c>
      <c r="D580" s="27" t="s">
        <v>15044</v>
      </c>
      <c r="E580" s="27" t="s">
        <v>15045</v>
      </c>
    </row>
    <row r="581" spans="1:5">
      <c r="A581">
        <v>580</v>
      </c>
      <c r="B581" s="27" t="s">
        <v>9213</v>
      </c>
      <c r="C581" t="s">
        <v>974</v>
      </c>
      <c r="D581" s="27" t="s">
        <v>9314</v>
      </c>
      <c r="E581" s="27" t="s">
        <v>9315</v>
      </c>
    </row>
    <row r="582" spans="1:5">
      <c r="A582">
        <v>581</v>
      </c>
      <c r="B582" s="27" t="s">
        <v>9208</v>
      </c>
      <c r="C582" t="s">
        <v>1279</v>
      </c>
      <c r="D582" s="27" t="s">
        <v>9316</v>
      </c>
      <c r="E582" s="27" t="s">
        <v>9317</v>
      </c>
    </row>
    <row r="583" spans="1:5">
      <c r="A583">
        <v>582</v>
      </c>
      <c r="B583" s="27" t="s">
        <v>14454</v>
      </c>
      <c r="C583" t="s">
        <v>1276</v>
      </c>
      <c r="D583" s="27">
        <v>0</v>
      </c>
      <c r="E583" s="27">
        <v>0</v>
      </c>
    </row>
    <row r="584" spans="1:5">
      <c r="A584">
        <v>583</v>
      </c>
      <c r="B584" s="27" t="s">
        <v>14455</v>
      </c>
      <c r="C584" t="s">
        <v>974</v>
      </c>
      <c r="D584" s="27" t="s">
        <v>14836</v>
      </c>
      <c r="E584" s="27" t="s">
        <v>15046</v>
      </c>
    </row>
    <row r="585" spans="1:5">
      <c r="A585">
        <v>584</v>
      </c>
      <c r="B585" s="27" t="s">
        <v>9203</v>
      </c>
      <c r="C585" t="s">
        <v>963</v>
      </c>
      <c r="D585" s="27" t="s">
        <v>9318</v>
      </c>
      <c r="E585" s="27" t="s">
        <v>9319</v>
      </c>
    </row>
    <row r="586" spans="1:5">
      <c r="A586">
        <v>585</v>
      </c>
      <c r="B586" s="27" t="s">
        <v>14456</v>
      </c>
      <c r="C586" t="s">
        <v>1263</v>
      </c>
      <c r="D586" s="27" t="s">
        <v>14946</v>
      </c>
      <c r="E586" s="27" t="s">
        <v>15019</v>
      </c>
    </row>
    <row r="587" spans="1:5">
      <c r="A587">
        <v>586</v>
      </c>
      <c r="B587" s="27" t="s">
        <v>7472</v>
      </c>
      <c r="C587" t="s">
        <v>1272</v>
      </c>
      <c r="D587" s="27" t="s">
        <v>7609</v>
      </c>
      <c r="E587" s="27" t="s">
        <v>7610</v>
      </c>
    </row>
    <row r="588" spans="1:5">
      <c r="A588">
        <v>587</v>
      </c>
      <c r="B588" s="27" t="s">
        <v>5875</v>
      </c>
      <c r="C588" t="s">
        <v>965</v>
      </c>
      <c r="D588" s="27" t="s">
        <v>6067</v>
      </c>
      <c r="E588" s="27" t="s">
        <v>6068</v>
      </c>
    </row>
    <row r="589" spans="1:5">
      <c r="A589">
        <v>588</v>
      </c>
      <c r="B589" s="27" t="s">
        <v>1801</v>
      </c>
      <c r="C589" t="s">
        <v>1276</v>
      </c>
      <c r="D589" s="27" t="s">
        <v>847</v>
      </c>
      <c r="E589" s="27" t="s">
        <v>848</v>
      </c>
    </row>
    <row r="590" spans="1:5">
      <c r="A590">
        <v>589</v>
      </c>
      <c r="B590" s="27" t="s">
        <v>3503</v>
      </c>
      <c r="C590" t="s">
        <v>965</v>
      </c>
      <c r="D590" s="27" t="s">
        <v>3525</v>
      </c>
      <c r="E590" s="27" t="s">
        <v>3526</v>
      </c>
    </row>
    <row r="591" spans="1:5">
      <c r="A591">
        <v>590</v>
      </c>
      <c r="B591" s="27" t="s">
        <v>5169</v>
      </c>
      <c r="C591" t="s">
        <v>974</v>
      </c>
      <c r="D591" s="27" t="s">
        <v>5296</v>
      </c>
      <c r="E591" s="27" t="s">
        <v>5297</v>
      </c>
    </row>
    <row r="592" spans="1:5">
      <c r="A592">
        <v>591</v>
      </c>
      <c r="B592" s="27" t="s">
        <v>5168</v>
      </c>
      <c r="C592" t="s">
        <v>1272</v>
      </c>
      <c r="D592" s="27" t="s">
        <v>5294</v>
      </c>
      <c r="E592" s="27" t="s">
        <v>5295</v>
      </c>
    </row>
    <row r="593" spans="1:5">
      <c r="A593">
        <v>592</v>
      </c>
      <c r="B593" s="27" t="s">
        <v>3474</v>
      </c>
      <c r="C593" t="s">
        <v>963</v>
      </c>
      <c r="D593" s="27" t="s">
        <v>3511</v>
      </c>
      <c r="E593" s="27" t="s">
        <v>3512</v>
      </c>
    </row>
    <row r="594" spans="1:5">
      <c r="A594">
        <v>593</v>
      </c>
      <c r="B594" s="27" t="s">
        <v>7445</v>
      </c>
      <c r="C594" t="s">
        <v>1272</v>
      </c>
      <c r="D594" s="27" t="s">
        <v>7611</v>
      </c>
      <c r="E594" s="27" t="s">
        <v>7612</v>
      </c>
    </row>
    <row r="595" spans="1:5">
      <c r="A595">
        <v>594</v>
      </c>
      <c r="B595" s="27" t="s">
        <v>14457</v>
      </c>
      <c r="C595" t="s">
        <v>1272</v>
      </c>
      <c r="D595" s="27" t="s">
        <v>15047</v>
      </c>
      <c r="E595" s="27" t="s">
        <v>15048</v>
      </c>
    </row>
    <row r="596" spans="1:5">
      <c r="A596">
        <v>595</v>
      </c>
      <c r="B596" s="27" t="s">
        <v>1825</v>
      </c>
      <c r="C596" t="s">
        <v>968</v>
      </c>
      <c r="D596" s="27" t="s">
        <v>923</v>
      </c>
      <c r="E596" s="27" t="s">
        <v>924</v>
      </c>
    </row>
    <row r="597" spans="1:5">
      <c r="A597">
        <v>596</v>
      </c>
      <c r="B597" s="27" t="s">
        <v>14458</v>
      </c>
      <c r="C597" t="s">
        <v>954</v>
      </c>
      <c r="D597" s="27" t="s">
        <v>15013</v>
      </c>
      <c r="E597" s="27" t="s">
        <v>15049</v>
      </c>
    </row>
    <row r="598" spans="1:5">
      <c r="A598">
        <v>597</v>
      </c>
      <c r="B598" s="27" t="s">
        <v>14459</v>
      </c>
      <c r="C598" t="s">
        <v>968</v>
      </c>
      <c r="D598" s="27" t="s">
        <v>15050</v>
      </c>
      <c r="E598" s="27" t="s">
        <v>15051</v>
      </c>
    </row>
    <row r="599" spans="1:5">
      <c r="A599">
        <v>598</v>
      </c>
      <c r="B599" s="27" t="s">
        <v>3236</v>
      </c>
      <c r="C599" t="s">
        <v>1276</v>
      </c>
      <c r="D599" s="27" t="s">
        <v>3263</v>
      </c>
      <c r="E599" s="27" t="s">
        <v>3264</v>
      </c>
    </row>
    <row r="600" spans="1:5">
      <c r="A600">
        <v>599</v>
      </c>
      <c r="B600" s="27" t="s">
        <v>14460</v>
      </c>
      <c r="C600" t="s">
        <v>1275</v>
      </c>
      <c r="D600" s="27" t="s">
        <v>15006</v>
      </c>
      <c r="E600" s="27" t="s">
        <v>15052</v>
      </c>
    </row>
    <row r="601" spans="1:5">
      <c r="A601">
        <v>600</v>
      </c>
      <c r="B601" s="27" t="s">
        <v>14461</v>
      </c>
      <c r="C601" t="s">
        <v>1276</v>
      </c>
      <c r="D601" s="27" t="s">
        <v>15053</v>
      </c>
      <c r="E601" s="27" t="s">
        <v>15054</v>
      </c>
    </row>
    <row r="602" spans="1:5">
      <c r="A602">
        <v>601</v>
      </c>
      <c r="B602" s="27" t="s">
        <v>14462</v>
      </c>
      <c r="C602" t="s">
        <v>968</v>
      </c>
      <c r="D602" s="27" t="s">
        <v>14946</v>
      </c>
      <c r="E602" s="27" t="s">
        <v>15055</v>
      </c>
    </row>
    <row r="603" spans="1:5">
      <c r="A603">
        <v>602</v>
      </c>
      <c r="B603" s="27" t="s">
        <v>3471</v>
      </c>
      <c r="C603" t="s">
        <v>1275</v>
      </c>
      <c r="D603" s="27" t="s">
        <v>3509</v>
      </c>
      <c r="E603" s="27" t="s">
        <v>3510</v>
      </c>
    </row>
    <row r="604" spans="1:5">
      <c r="A604">
        <v>603</v>
      </c>
      <c r="B604" s="27" t="s">
        <v>14463</v>
      </c>
      <c r="C604" t="s">
        <v>1272</v>
      </c>
      <c r="D604" s="27" t="s">
        <v>15056</v>
      </c>
      <c r="E604" s="27" t="s">
        <v>15057</v>
      </c>
    </row>
    <row r="605" spans="1:5">
      <c r="A605">
        <v>604</v>
      </c>
      <c r="B605" s="27" t="s">
        <v>14464</v>
      </c>
      <c r="C605" t="s">
        <v>1272</v>
      </c>
      <c r="D605" s="27" t="s">
        <v>15058</v>
      </c>
      <c r="E605" s="27" t="s">
        <v>15059</v>
      </c>
    </row>
    <row r="606" spans="1:5">
      <c r="A606">
        <v>605</v>
      </c>
      <c r="B606" s="27" t="s">
        <v>2072</v>
      </c>
      <c r="C606" t="s">
        <v>1263</v>
      </c>
      <c r="D606" s="27" t="s">
        <v>1189</v>
      </c>
      <c r="E606" s="27" t="s">
        <v>1190</v>
      </c>
    </row>
    <row r="607" spans="1:5">
      <c r="A607">
        <v>606</v>
      </c>
      <c r="B607" s="27" t="s">
        <v>12998</v>
      </c>
      <c r="C607" t="s">
        <v>1313</v>
      </c>
      <c r="D607" s="27" t="s">
        <v>13249</v>
      </c>
      <c r="E607" s="27" t="s">
        <v>13250</v>
      </c>
    </row>
    <row r="608" spans="1:5">
      <c r="A608">
        <v>607</v>
      </c>
      <c r="B608" s="27" t="s">
        <v>2076</v>
      </c>
      <c r="C608" t="s">
        <v>1272</v>
      </c>
      <c r="D608" s="27" t="s">
        <v>1193</v>
      </c>
      <c r="E608" s="27" t="s">
        <v>1194</v>
      </c>
    </row>
    <row r="609" spans="1:5">
      <c r="A609">
        <v>608</v>
      </c>
      <c r="B609" s="27" t="s">
        <v>1683</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1689</v>
      </c>
      <c r="C612" t="s">
        <v>163</v>
      </c>
      <c r="D612" s="27" t="s">
        <v>713</v>
      </c>
      <c r="E612" s="27" t="s">
        <v>714</v>
      </c>
    </row>
    <row r="613" spans="1:5">
      <c r="A613">
        <v>612</v>
      </c>
      <c r="B613" s="27" t="s">
        <v>3646</v>
      </c>
      <c r="C613" t="s">
        <v>972</v>
      </c>
      <c r="D613" s="27" t="s">
        <v>3690</v>
      </c>
      <c r="E613" s="27" t="s">
        <v>3712</v>
      </c>
    </row>
    <row r="614" spans="1:5">
      <c r="A614">
        <v>613</v>
      </c>
      <c r="B614" s="27" t="s">
        <v>1693</v>
      </c>
      <c r="C614" t="s">
        <v>954</v>
      </c>
      <c r="D614" s="27" t="s">
        <v>715</v>
      </c>
      <c r="E614" s="27" t="s">
        <v>716</v>
      </c>
    </row>
    <row r="615" spans="1:5">
      <c r="A615">
        <v>614</v>
      </c>
      <c r="B615" s="27" t="s">
        <v>2078</v>
      </c>
      <c r="C615" t="s">
        <v>974</v>
      </c>
      <c r="D615" s="27" t="s">
        <v>15060</v>
      </c>
      <c r="E615" s="27" t="s">
        <v>14882</v>
      </c>
    </row>
    <row r="616" spans="1:5">
      <c r="A616">
        <v>615</v>
      </c>
      <c r="B616" s="27" t="s">
        <v>3756</v>
      </c>
      <c r="C616" t="s">
        <v>1263</v>
      </c>
      <c r="D616" s="27" t="s">
        <v>3766</v>
      </c>
      <c r="E616" s="27" t="s">
        <v>3767</v>
      </c>
    </row>
    <row r="617" spans="1:5">
      <c r="A617">
        <v>616</v>
      </c>
      <c r="B617" s="27" t="s">
        <v>14465</v>
      </c>
      <c r="C617" t="s">
        <v>968</v>
      </c>
      <c r="D617" s="27" t="s">
        <v>15061</v>
      </c>
      <c r="E617" s="27" t="s">
        <v>14886</v>
      </c>
    </row>
    <row r="618" spans="1:5">
      <c r="A618">
        <v>617</v>
      </c>
      <c r="B618" s="27" t="s">
        <v>14466</v>
      </c>
      <c r="C618" t="s">
        <v>965</v>
      </c>
      <c r="D618" s="27" t="s">
        <v>15062</v>
      </c>
      <c r="E618" s="27" t="s">
        <v>15063</v>
      </c>
    </row>
    <row r="619" spans="1:5">
      <c r="A619">
        <v>618</v>
      </c>
      <c r="B619" s="27" t="s">
        <v>3649</v>
      </c>
      <c r="C619" t="s">
        <v>968</v>
      </c>
      <c r="D619" s="27" t="s">
        <v>3691</v>
      </c>
      <c r="E619" s="27" t="s">
        <v>3713</v>
      </c>
    </row>
    <row r="620" spans="1:5">
      <c r="A620">
        <v>619</v>
      </c>
      <c r="B620" s="27" t="s">
        <v>3312</v>
      </c>
      <c r="C620" t="s">
        <v>1263</v>
      </c>
      <c r="D620" s="27" t="s">
        <v>3389</v>
      </c>
      <c r="E620" s="27" t="s">
        <v>3390</v>
      </c>
    </row>
    <row r="621" spans="1:5">
      <c r="A621">
        <v>620</v>
      </c>
      <c r="B621" s="27" t="s">
        <v>766</v>
      </c>
      <c r="C621" t="s">
        <v>1279</v>
      </c>
      <c r="D621" s="27" t="s">
        <v>717</v>
      </c>
      <c r="E621" s="27" t="s">
        <v>718</v>
      </c>
    </row>
    <row r="622" spans="1:5">
      <c r="A622">
        <v>621</v>
      </c>
      <c r="B622" s="27" t="s">
        <v>14467</v>
      </c>
      <c r="C622" t="s">
        <v>1263</v>
      </c>
      <c r="D622" s="27" t="s">
        <v>15064</v>
      </c>
      <c r="E622" s="27" t="s">
        <v>15065</v>
      </c>
    </row>
    <row r="623" spans="1:5">
      <c r="A623">
        <v>622</v>
      </c>
      <c r="B623" s="27" t="s">
        <v>1775</v>
      </c>
      <c r="C623" t="s">
        <v>972</v>
      </c>
      <c r="D623" s="27" t="s">
        <v>833</v>
      </c>
      <c r="E623" s="27" t="s">
        <v>834</v>
      </c>
    </row>
    <row r="624" spans="1:5">
      <c r="A624">
        <v>623</v>
      </c>
      <c r="B624" s="27" t="s">
        <v>1701</v>
      </c>
      <c r="C624" t="s">
        <v>1276</v>
      </c>
      <c r="D624" s="27" t="s">
        <v>719</v>
      </c>
      <c r="E624" s="27" t="s">
        <v>720</v>
      </c>
    </row>
    <row r="625" spans="1:5">
      <c r="A625">
        <v>624</v>
      </c>
      <c r="B625" s="27" t="s">
        <v>1920</v>
      </c>
      <c r="C625" t="s">
        <v>954</v>
      </c>
      <c r="D625" s="27" t="s">
        <v>8602</v>
      </c>
      <c r="E625" s="27" t="s">
        <v>8603</v>
      </c>
    </row>
    <row r="626" spans="1:5">
      <c r="A626">
        <v>625</v>
      </c>
      <c r="B626" s="27" t="s">
        <v>1859</v>
      </c>
      <c r="C626" t="s">
        <v>1272</v>
      </c>
      <c r="D626" s="27" t="s">
        <v>945</v>
      </c>
      <c r="E626" s="27" t="s">
        <v>946</v>
      </c>
    </row>
    <row r="627" spans="1:5">
      <c r="A627">
        <v>626</v>
      </c>
      <c r="B627" s="27" t="s">
        <v>1941</v>
      </c>
      <c r="C627" t="s">
        <v>954</v>
      </c>
      <c r="D627" s="27" t="s">
        <v>1124</v>
      </c>
      <c r="E627" s="27" t="s">
        <v>1125</v>
      </c>
    </row>
    <row r="628" spans="1:5">
      <c r="A628">
        <v>627</v>
      </c>
      <c r="B628" s="27" t="s">
        <v>14468</v>
      </c>
      <c r="C628" t="s">
        <v>968</v>
      </c>
      <c r="D628" s="27" t="s">
        <v>15066</v>
      </c>
      <c r="E628" s="27" t="s">
        <v>15067</v>
      </c>
    </row>
    <row r="629" spans="1:5">
      <c r="A629">
        <v>628</v>
      </c>
      <c r="B629" s="27" t="s">
        <v>14469</v>
      </c>
      <c r="C629" t="s">
        <v>1275</v>
      </c>
      <c r="D629" s="27" t="s">
        <v>14948</v>
      </c>
      <c r="E629" s="27" t="s">
        <v>15068</v>
      </c>
    </row>
    <row r="630" spans="1:5">
      <c r="A630">
        <v>629</v>
      </c>
      <c r="B630" s="27" t="s">
        <v>3653</v>
      </c>
      <c r="C630" t="s">
        <v>968</v>
      </c>
      <c r="D630" s="27" t="s">
        <v>3692</v>
      </c>
      <c r="E630" s="27" t="s">
        <v>3714</v>
      </c>
    </row>
    <row r="631" spans="1:5">
      <c r="A631">
        <v>630</v>
      </c>
      <c r="B631" s="27" t="s">
        <v>14470</v>
      </c>
      <c r="C631" t="s">
        <v>1263</v>
      </c>
      <c r="D631" s="27" t="s">
        <v>14851</v>
      </c>
      <c r="E631" s="27" t="s">
        <v>14848</v>
      </c>
    </row>
    <row r="632" spans="1:5">
      <c r="A632">
        <v>631</v>
      </c>
      <c r="B632" s="27" t="s">
        <v>14471</v>
      </c>
      <c r="C632" t="s">
        <v>954</v>
      </c>
      <c r="D632" s="27" t="s">
        <v>15043</v>
      </c>
      <c r="E632" s="27" t="s">
        <v>14917</v>
      </c>
    </row>
    <row r="633" spans="1:5">
      <c r="A633">
        <v>632</v>
      </c>
      <c r="B633" s="27" t="s">
        <v>9196</v>
      </c>
      <c r="C633" t="s">
        <v>965</v>
      </c>
      <c r="D633" s="27" t="s">
        <v>9320</v>
      </c>
      <c r="E633" s="27" t="s">
        <v>9321</v>
      </c>
    </row>
    <row r="634" spans="1:5">
      <c r="A634">
        <v>633</v>
      </c>
      <c r="B634" s="27" t="s">
        <v>14472</v>
      </c>
      <c r="C634" t="s">
        <v>972</v>
      </c>
      <c r="D634" s="27" t="s">
        <v>14838</v>
      </c>
      <c r="E634" s="27" t="s">
        <v>15069</v>
      </c>
    </row>
    <row r="635" spans="1:5">
      <c r="A635">
        <v>634</v>
      </c>
      <c r="B635" s="27" t="s">
        <v>1198</v>
      </c>
      <c r="C635" t="s">
        <v>1276</v>
      </c>
      <c r="D635" s="27" t="s">
        <v>1211</v>
      </c>
      <c r="E635" s="27" t="s">
        <v>1212</v>
      </c>
    </row>
    <row r="636" spans="1:5">
      <c r="A636">
        <v>635</v>
      </c>
      <c r="B636" s="27" t="s">
        <v>9191</v>
      </c>
      <c r="C636" t="s">
        <v>965</v>
      </c>
      <c r="D636" s="27" t="s">
        <v>9322</v>
      </c>
      <c r="E636" s="27" t="s">
        <v>9323</v>
      </c>
    </row>
    <row r="637" spans="1:5">
      <c r="A637">
        <v>636</v>
      </c>
      <c r="B637" s="27" t="s">
        <v>3655</v>
      </c>
      <c r="C637" t="s">
        <v>965</v>
      </c>
      <c r="D637" s="27" t="s">
        <v>3693</v>
      </c>
      <c r="E637" s="27" t="s">
        <v>3715</v>
      </c>
    </row>
    <row r="638" spans="1:5">
      <c r="A638">
        <v>637</v>
      </c>
      <c r="B638" s="27" t="s">
        <v>14473</v>
      </c>
      <c r="C638" t="s">
        <v>954</v>
      </c>
      <c r="D638" s="27" t="s">
        <v>15070</v>
      </c>
      <c r="E638" s="27" t="s">
        <v>14793</v>
      </c>
    </row>
    <row r="639" spans="1:5">
      <c r="A639">
        <v>638</v>
      </c>
      <c r="B639" s="27" t="s">
        <v>3308</v>
      </c>
      <c r="C639" t="s">
        <v>1263</v>
      </c>
      <c r="D639" s="27" t="s">
        <v>3391</v>
      </c>
      <c r="E639" s="27" t="s">
        <v>3392</v>
      </c>
    </row>
    <row r="640" spans="1:5">
      <c r="A640">
        <v>639</v>
      </c>
      <c r="B640" s="27" t="s">
        <v>9184</v>
      </c>
      <c r="C640" t="s">
        <v>965</v>
      </c>
      <c r="D640" s="27" t="s">
        <v>9324</v>
      </c>
      <c r="E640" s="27" t="s">
        <v>9325</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9569</v>
      </c>
      <c r="C643" t="s">
        <v>965</v>
      </c>
      <c r="D643" s="27" t="s">
        <v>9634</v>
      </c>
      <c r="E643" s="27" t="s">
        <v>9635</v>
      </c>
    </row>
    <row r="644" spans="1:5">
      <c r="A644">
        <v>643</v>
      </c>
      <c r="B644" s="27" t="s">
        <v>9179</v>
      </c>
      <c r="C644" t="s">
        <v>1276</v>
      </c>
      <c r="D644" s="27" t="s">
        <v>9326</v>
      </c>
      <c r="E644" s="27" t="s">
        <v>9327</v>
      </c>
    </row>
    <row r="645" spans="1:5">
      <c r="A645">
        <v>644</v>
      </c>
      <c r="B645" s="27" t="s">
        <v>12814</v>
      </c>
      <c r="C645" t="s">
        <v>1275</v>
      </c>
      <c r="D645" s="27" t="s">
        <v>13251</v>
      </c>
      <c r="E645" s="27" t="s">
        <v>13252</v>
      </c>
    </row>
    <row r="646" spans="1:5">
      <c r="A646">
        <v>645</v>
      </c>
      <c r="B646" s="27" t="s">
        <v>5167</v>
      </c>
      <c r="C646" t="s">
        <v>954</v>
      </c>
      <c r="D646" s="27" t="s">
        <v>5292</v>
      </c>
      <c r="E646" s="27" t="s">
        <v>5293</v>
      </c>
    </row>
    <row r="647" spans="1:5">
      <c r="A647">
        <v>646</v>
      </c>
      <c r="B647" s="27" t="s">
        <v>14474</v>
      </c>
      <c r="C647" t="s">
        <v>954</v>
      </c>
      <c r="D647" s="27" t="s">
        <v>14990</v>
      </c>
      <c r="E647" s="27" t="s">
        <v>15055</v>
      </c>
    </row>
    <row r="648" spans="1:5">
      <c r="A648">
        <v>647</v>
      </c>
      <c r="B648" s="27" t="s">
        <v>3657</v>
      </c>
      <c r="C648" t="s">
        <v>963</v>
      </c>
      <c r="D648" s="27" t="s">
        <v>3694</v>
      </c>
      <c r="E648" s="27" t="s">
        <v>3716</v>
      </c>
    </row>
    <row r="649" spans="1:5">
      <c r="A649">
        <v>648</v>
      </c>
      <c r="B649" s="27" t="s">
        <v>13623</v>
      </c>
      <c r="C649" t="s">
        <v>1276</v>
      </c>
      <c r="D649" s="27" t="s">
        <v>14098</v>
      </c>
      <c r="E649" s="27" t="s">
        <v>14099</v>
      </c>
    </row>
    <row r="650" spans="1:5">
      <c r="A650">
        <v>649</v>
      </c>
      <c r="B650" s="27" t="s">
        <v>1940</v>
      </c>
      <c r="C650" t="s">
        <v>1275</v>
      </c>
      <c r="D650" s="27" t="s">
        <v>1122</v>
      </c>
      <c r="E650" s="27" t="s">
        <v>1123</v>
      </c>
    </row>
    <row r="651" spans="1:5">
      <c r="A651">
        <v>650</v>
      </c>
      <c r="B651" s="27" t="s">
        <v>7465</v>
      </c>
      <c r="C651" t="s">
        <v>954</v>
      </c>
      <c r="D651" s="27" t="s">
        <v>7615</v>
      </c>
      <c r="E651" s="27" t="s">
        <v>7616</v>
      </c>
    </row>
    <row r="652" spans="1:5">
      <c r="A652">
        <v>651</v>
      </c>
      <c r="B652" s="27" t="s">
        <v>14475</v>
      </c>
      <c r="C652" t="s">
        <v>1279</v>
      </c>
      <c r="D652" s="27" t="s">
        <v>15071</v>
      </c>
      <c r="E652" s="27" t="s">
        <v>14921</v>
      </c>
    </row>
    <row r="653" spans="1:5">
      <c r="A653">
        <v>652</v>
      </c>
      <c r="B653" s="27" t="s">
        <v>9175</v>
      </c>
      <c r="C653" t="s">
        <v>965</v>
      </c>
      <c r="D653" s="27" t="s">
        <v>9328</v>
      </c>
      <c r="E653" s="27" t="s">
        <v>9329</v>
      </c>
    </row>
    <row r="654" spans="1:5">
      <c r="A654">
        <v>653</v>
      </c>
      <c r="B654" s="27" t="s">
        <v>14476</v>
      </c>
      <c r="C654" t="s">
        <v>1263</v>
      </c>
      <c r="D654" s="27" t="s">
        <v>15072</v>
      </c>
      <c r="E654" s="27" t="s">
        <v>15073</v>
      </c>
    </row>
    <row r="655" spans="1:5">
      <c r="A655">
        <v>654</v>
      </c>
      <c r="B655" s="27" t="s">
        <v>3332</v>
      </c>
      <c r="C655" t="s">
        <v>1263</v>
      </c>
      <c r="D655" s="27" t="s">
        <v>3393</v>
      </c>
      <c r="E655" s="27" t="s">
        <v>3394</v>
      </c>
    </row>
    <row r="656" spans="1:5">
      <c r="A656">
        <v>655</v>
      </c>
      <c r="B656" s="27" t="s">
        <v>1704</v>
      </c>
      <c r="C656" t="s">
        <v>1276</v>
      </c>
      <c r="D656" s="27" t="s">
        <v>721</v>
      </c>
      <c r="E656" s="27" t="s">
        <v>722</v>
      </c>
    </row>
    <row r="657" spans="1:5">
      <c r="A657">
        <v>656</v>
      </c>
      <c r="B657" s="27" t="s">
        <v>14477</v>
      </c>
      <c r="C657" t="s">
        <v>968</v>
      </c>
      <c r="D657" s="27" t="s">
        <v>15043</v>
      </c>
      <c r="E657" s="27" t="s">
        <v>15024</v>
      </c>
    </row>
    <row r="658" spans="1:5">
      <c r="A658">
        <v>657</v>
      </c>
      <c r="B658" s="27" t="s">
        <v>7406</v>
      </c>
      <c r="C658" t="s">
        <v>1279</v>
      </c>
      <c r="D658" s="27" t="s">
        <v>7617</v>
      </c>
      <c r="E658" s="27" t="s">
        <v>7618</v>
      </c>
    </row>
    <row r="659" spans="1:5">
      <c r="A659">
        <v>658</v>
      </c>
      <c r="B659" s="27" t="s">
        <v>3077</v>
      </c>
      <c r="C659" t="s">
        <v>1276</v>
      </c>
      <c r="D659" s="27" t="s">
        <v>3096</v>
      </c>
      <c r="E659" s="27" t="s">
        <v>3097</v>
      </c>
    </row>
    <row r="660" spans="1:5">
      <c r="A660">
        <v>659</v>
      </c>
      <c r="B660" s="27" t="s">
        <v>2980</v>
      </c>
      <c r="C660" t="s">
        <v>1275</v>
      </c>
      <c r="D660" s="27" t="s">
        <v>2993</v>
      </c>
      <c r="E660" s="27" t="s">
        <v>2994</v>
      </c>
    </row>
    <row r="661" spans="1:5">
      <c r="A661">
        <v>660</v>
      </c>
      <c r="B661" s="27" t="s">
        <v>14478</v>
      </c>
      <c r="C661" t="s">
        <v>963</v>
      </c>
      <c r="D661" s="27" t="s">
        <v>15074</v>
      </c>
      <c r="E661" s="27" t="s">
        <v>15075</v>
      </c>
    </row>
    <row r="662" spans="1:5">
      <c r="A662">
        <v>661</v>
      </c>
      <c r="B662" s="27" t="s">
        <v>118</v>
      </c>
      <c r="C662" t="s">
        <v>954</v>
      </c>
      <c r="D662" s="27" t="s">
        <v>656</v>
      </c>
      <c r="E662" s="27" t="s">
        <v>657</v>
      </c>
    </row>
    <row r="663" spans="1:5">
      <c r="A663">
        <v>662</v>
      </c>
      <c r="B663" s="27" t="s">
        <v>3671</v>
      </c>
      <c r="C663" t="s">
        <v>968</v>
      </c>
      <c r="D663" s="27" t="s">
        <v>3698</v>
      </c>
      <c r="E663" s="27" t="s">
        <v>3720</v>
      </c>
    </row>
    <row r="664" spans="1:5">
      <c r="A664">
        <v>663</v>
      </c>
      <c r="B664" s="27" t="s">
        <v>3667</v>
      </c>
      <c r="C664" t="s">
        <v>954</v>
      </c>
      <c r="D664" s="27" t="s">
        <v>3697</v>
      </c>
      <c r="E664" s="27" t="s">
        <v>3719</v>
      </c>
    </row>
    <row r="665" spans="1:5">
      <c r="A665">
        <v>664</v>
      </c>
      <c r="B665" s="27" t="s">
        <v>14479</v>
      </c>
      <c r="C665" t="s">
        <v>1275</v>
      </c>
      <c r="D665" s="27" t="s">
        <v>15076</v>
      </c>
      <c r="E665" s="27" t="s">
        <v>15077</v>
      </c>
    </row>
    <row r="666" spans="1:5">
      <c r="A666">
        <v>665</v>
      </c>
      <c r="B666" s="27" t="s">
        <v>14480</v>
      </c>
      <c r="C666" t="s">
        <v>1279</v>
      </c>
      <c r="D666" s="27" t="s">
        <v>15078</v>
      </c>
      <c r="E666" s="27" t="s">
        <v>15079</v>
      </c>
    </row>
    <row r="667" spans="1:5">
      <c r="A667">
        <v>666</v>
      </c>
      <c r="B667" s="27" t="s">
        <v>1710</v>
      </c>
      <c r="C667" t="s">
        <v>1272</v>
      </c>
      <c r="D667" s="27" t="s">
        <v>723</v>
      </c>
      <c r="E667" s="27" t="s">
        <v>724</v>
      </c>
    </row>
    <row r="668" spans="1:5">
      <c r="A668">
        <v>667</v>
      </c>
      <c r="B668" s="27" t="s">
        <v>12436</v>
      </c>
      <c r="C668" t="s">
        <v>965</v>
      </c>
      <c r="D668" s="27" t="s">
        <v>12543</v>
      </c>
      <c r="E668" s="27" t="s">
        <v>12544</v>
      </c>
    </row>
    <row r="669" spans="1:5">
      <c r="A669">
        <v>668</v>
      </c>
      <c r="B669" s="27" t="s">
        <v>14481</v>
      </c>
      <c r="C669" t="s">
        <v>1279</v>
      </c>
      <c r="D669" s="27" t="s">
        <v>15020</v>
      </c>
      <c r="E669" s="27" t="s">
        <v>14921</v>
      </c>
    </row>
    <row r="670" spans="1:5">
      <c r="A670">
        <v>669</v>
      </c>
      <c r="B670" s="27" t="s">
        <v>14482</v>
      </c>
      <c r="C670" t="s">
        <v>1263</v>
      </c>
      <c r="D670" s="27" t="e">
        <v>#N/A</v>
      </c>
      <c r="E670" s="27" t="e">
        <v>#N/A</v>
      </c>
    </row>
    <row r="671" spans="1:5">
      <c r="A671">
        <v>670</v>
      </c>
      <c r="B671" s="27" t="s">
        <v>14483</v>
      </c>
      <c r="C671" t="s">
        <v>1279</v>
      </c>
      <c r="D671" s="27" t="s">
        <v>14878</v>
      </c>
      <c r="E671" s="27" t="s">
        <v>15080</v>
      </c>
    </row>
    <row r="672" spans="1:5">
      <c r="A672">
        <v>671</v>
      </c>
      <c r="B672" s="27" t="s">
        <v>8784</v>
      </c>
      <c r="C672" t="s">
        <v>1272</v>
      </c>
      <c r="D672" s="27" t="s">
        <v>8899</v>
      </c>
      <c r="E672" s="27" t="s">
        <v>8900</v>
      </c>
    </row>
    <row r="673" spans="1:5">
      <c r="A673">
        <v>672</v>
      </c>
      <c r="B673" s="27" t="s">
        <v>9167</v>
      </c>
      <c r="C673" t="s">
        <v>972</v>
      </c>
      <c r="D673" s="27" t="s">
        <v>9330</v>
      </c>
      <c r="E673" s="27" t="s">
        <v>9331</v>
      </c>
    </row>
    <row r="674" spans="1:5">
      <c r="A674">
        <v>673</v>
      </c>
      <c r="B674" s="27" t="s">
        <v>9163</v>
      </c>
      <c r="C674" t="s">
        <v>1313</v>
      </c>
      <c r="D674" s="27" t="s">
        <v>9332</v>
      </c>
      <c r="E674" s="27" t="s">
        <v>9333</v>
      </c>
    </row>
    <row r="675" spans="1:5">
      <c r="A675">
        <v>674</v>
      </c>
      <c r="B675" s="27" t="s">
        <v>1861</v>
      </c>
      <c r="C675" t="s">
        <v>1272</v>
      </c>
      <c r="D675" s="27" t="s">
        <v>947</v>
      </c>
      <c r="E675" s="27" t="s">
        <v>948</v>
      </c>
    </row>
    <row r="676" spans="1:5">
      <c r="A676">
        <v>675</v>
      </c>
      <c r="B676" s="27" t="s">
        <v>1011</v>
      </c>
      <c r="C676" t="s">
        <v>965</v>
      </c>
      <c r="D676" s="27" t="s">
        <v>1042</v>
      </c>
      <c r="E676" s="27" t="s">
        <v>1043</v>
      </c>
    </row>
    <row r="677" spans="1:5">
      <c r="A677">
        <v>676</v>
      </c>
      <c r="B677" s="27" t="s">
        <v>13612</v>
      </c>
      <c r="C677" t="s">
        <v>954</v>
      </c>
      <c r="D677" s="27" t="s">
        <v>14100</v>
      </c>
      <c r="E677" s="27" t="s">
        <v>14101</v>
      </c>
    </row>
    <row r="678" spans="1:5">
      <c r="A678">
        <v>677</v>
      </c>
      <c r="B678" s="27" t="s">
        <v>14484</v>
      </c>
      <c r="C678" t="s">
        <v>965</v>
      </c>
      <c r="D678" s="27" t="s">
        <v>15081</v>
      </c>
      <c r="E678" s="27" t="s">
        <v>15082</v>
      </c>
    </row>
    <row r="679" spans="1:5">
      <c r="A679">
        <v>678</v>
      </c>
      <c r="B679" s="27" t="s">
        <v>1715</v>
      </c>
      <c r="C679" t="s">
        <v>1263</v>
      </c>
      <c r="D679" s="27" t="s">
        <v>725</v>
      </c>
      <c r="E679" s="27" t="s">
        <v>726</v>
      </c>
    </row>
    <row r="680" spans="1:5">
      <c r="A680">
        <v>679</v>
      </c>
      <c r="B680" s="27" t="s">
        <v>14485</v>
      </c>
      <c r="C680" t="s">
        <v>974</v>
      </c>
      <c r="D680" s="27" t="s">
        <v>14996</v>
      </c>
      <c r="E680" s="27" t="s">
        <v>15083</v>
      </c>
    </row>
    <row r="681" spans="1:5">
      <c r="A681">
        <v>680</v>
      </c>
      <c r="B681" s="27" t="s">
        <v>1959</v>
      </c>
      <c r="C681" t="s">
        <v>968</v>
      </c>
      <c r="D681" s="27" t="s">
        <v>15061</v>
      </c>
      <c r="E681" s="27" t="s">
        <v>15084</v>
      </c>
    </row>
    <row r="682" spans="1:5">
      <c r="A682">
        <v>681</v>
      </c>
      <c r="B682" s="27" t="s">
        <v>14486</v>
      </c>
      <c r="C682" t="s">
        <v>1279</v>
      </c>
      <c r="D682" s="27" t="s">
        <v>14878</v>
      </c>
      <c r="E682" s="27" t="s">
        <v>15085</v>
      </c>
    </row>
    <row r="683" spans="1:5">
      <c r="A683">
        <v>682</v>
      </c>
      <c r="B683" s="27" t="s">
        <v>1721</v>
      </c>
      <c r="C683" t="s">
        <v>954</v>
      </c>
      <c r="D683" s="27" t="s">
        <v>729</v>
      </c>
      <c r="E683" s="27" t="s">
        <v>730</v>
      </c>
    </row>
    <row r="684" spans="1:5">
      <c r="A684">
        <v>683</v>
      </c>
      <c r="B684" s="27" t="s">
        <v>7530</v>
      </c>
      <c r="C684" t="s">
        <v>1263</v>
      </c>
      <c r="D684" s="27" t="s">
        <v>7619</v>
      </c>
      <c r="E684" s="27" t="s">
        <v>7620</v>
      </c>
    </row>
    <row r="685" spans="1:5">
      <c r="A685">
        <v>684</v>
      </c>
      <c r="B685" s="27" t="s">
        <v>1961</v>
      </c>
      <c r="C685" t="s">
        <v>974</v>
      </c>
      <c r="D685" s="27" t="s">
        <v>15086</v>
      </c>
      <c r="E685" s="27" t="s">
        <v>15087</v>
      </c>
    </row>
    <row r="686" spans="1:5">
      <c r="A686">
        <v>685</v>
      </c>
      <c r="B686" s="27" t="s">
        <v>14487</v>
      </c>
      <c r="C686" t="s">
        <v>965</v>
      </c>
      <c r="D686" s="27" t="s">
        <v>14885</v>
      </c>
      <c r="E686" s="27" t="s">
        <v>15024</v>
      </c>
    </row>
    <row r="687" spans="1:5">
      <c r="A687">
        <v>686</v>
      </c>
      <c r="B687" s="27" t="s">
        <v>1202</v>
      </c>
      <c r="C687" t="s">
        <v>968</v>
      </c>
      <c r="D687" s="27" t="s">
        <v>1215</v>
      </c>
      <c r="E687" s="27" t="s">
        <v>1216</v>
      </c>
    </row>
    <row r="688" spans="1:5">
      <c r="A688">
        <v>687</v>
      </c>
      <c r="B688" s="27" t="s">
        <v>14488</v>
      </c>
      <c r="C688" t="s">
        <v>163</v>
      </c>
      <c r="D688" s="27" t="s">
        <v>14955</v>
      </c>
      <c r="E688" s="27" t="s">
        <v>15019</v>
      </c>
    </row>
    <row r="689" spans="1:5">
      <c r="A689">
        <v>688</v>
      </c>
      <c r="B689" s="27" t="s">
        <v>14489</v>
      </c>
      <c r="C689" t="s">
        <v>1275</v>
      </c>
      <c r="D689" s="27" t="s">
        <v>14963</v>
      </c>
      <c r="E689" s="27" t="s">
        <v>14962</v>
      </c>
    </row>
    <row r="690" spans="1:5">
      <c r="A690">
        <v>689</v>
      </c>
      <c r="B690" s="27" t="s">
        <v>1726</v>
      </c>
      <c r="C690" t="s">
        <v>974</v>
      </c>
      <c r="D690" s="27" t="s">
        <v>873</v>
      </c>
      <c r="E690" s="27" t="s">
        <v>874</v>
      </c>
    </row>
    <row r="691" spans="1:5">
      <c r="A691">
        <v>690</v>
      </c>
      <c r="B691" s="27" t="s">
        <v>3664</v>
      </c>
      <c r="C691" t="s">
        <v>1276</v>
      </c>
      <c r="D691" s="27" t="s">
        <v>3696</v>
      </c>
      <c r="E691" s="27" t="s">
        <v>3718</v>
      </c>
    </row>
    <row r="692" spans="1:5">
      <c r="A692">
        <v>691</v>
      </c>
      <c r="B692" s="27" t="s">
        <v>14490</v>
      </c>
      <c r="C692" t="s">
        <v>954</v>
      </c>
      <c r="D692" s="27" t="s">
        <v>15013</v>
      </c>
      <c r="E692" s="27" t="s">
        <v>15088</v>
      </c>
    </row>
    <row r="693" spans="1:5">
      <c r="A693">
        <v>692</v>
      </c>
      <c r="B693" s="27" t="s">
        <v>9160</v>
      </c>
      <c r="C693" t="s">
        <v>954</v>
      </c>
      <c r="D693" s="27" t="s">
        <v>9334</v>
      </c>
      <c r="E693" s="27" t="s">
        <v>9335</v>
      </c>
    </row>
    <row r="694" spans="1:5">
      <c r="A694">
        <v>693</v>
      </c>
      <c r="B694" s="27" t="s">
        <v>14491</v>
      </c>
      <c r="C694" t="s">
        <v>965</v>
      </c>
      <c r="D694" s="27" t="s">
        <v>14796</v>
      </c>
      <c r="E694" s="27" t="s">
        <v>15073</v>
      </c>
    </row>
    <row r="695" spans="1:5">
      <c r="A695">
        <v>694</v>
      </c>
      <c r="B695" s="27" t="s">
        <v>1864</v>
      </c>
      <c r="C695" t="s">
        <v>1272</v>
      </c>
      <c r="D695" s="27" t="s">
        <v>949</v>
      </c>
      <c r="E695" s="27" t="s">
        <v>950</v>
      </c>
    </row>
    <row r="696" spans="1:5">
      <c r="A696">
        <v>695</v>
      </c>
      <c r="B696" s="27" t="s">
        <v>14492</v>
      </c>
      <c r="C696" t="s">
        <v>1263</v>
      </c>
      <c r="D696" s="27" t="s">
        <v>15089</v>
      </c>
      <c r="E696" s="27" t="s">
        <v>15090</v>
      </c>
    </row>
    <row r="697" spans="1:5">
      <c r="A697">
        <v>696</v>
      </c>
      <c r="B697" s="27" t="s">
        <v>9157</v>
      </c>
      <c r="C697" t="s">
        <v>1279</v>
      </c>
      <c r="D697" s="27" t="s">
        <v>9336</v>
      </c>
      <c r="E697" s="27" t="s">
        <v>9337</v>
      </c>
    </row>
    <row r="698" spans="1:5">
      <c r="A698">
        <v>697</v>
      </c>
      <c r="B698" s="27" t="s">
        <v>12976</v>
      </c>
      <c r="C698" t="s">
        <v>954</v>
      </c>
      <c r="D698" s="27" t="s">
        <v>13253</v>
      </c>
      <c r="E698" s="27" t="s">
        <v>13254</v>
      </c>
    </row>
    <row r="699" spans="1:5">
      <c r="A699">
        <v>698</v>
      </c>
      <c r="B699" s="27" t="s">
        <v>14493</v>
      </c>
      <c r="C699" t="s">
        <v>1279</v>
      </c>
      <c r="D699" s="27">
        <v>0</v>
      </c>
      <c r="E699" s="27">
        <v>0</v>
      </c>
    </row>
    <row r="700" spans="1:5">
      <c r="A700">
        <v>699</v>
      </c>
      <c r="B700" s="27" t="s">
        <v>14494</v>
      </c>
      <c r="C700" t="s">
        <v>1276</v>
      </c>
      <c r="D700" s="27" t="s">
        <v>14863</v>
      </c>
      <c r="E700" s="27" t="s">
        <v>14799</v>
      </c>
    </row>
    <row r="701" spans="1:5">
      <c r="A701">
        <v>700</v>
      </c>
      <c r="B701" s="27" t="s">
        <v>14495</v>
      </c>
      <c r="C701" t="s">
        <v>974</v>
      </c>
      <c r="D701" s="27" t="s">
        <v>15091</v>
      </c>
      <c r="E701" s="27" t="s">
        <v>15021</v>
      </c>
    </row>
    <row r="702" spans="1:5">
      <c r="A702">
        <v>701</v>
      </c>
      <c r="B702" s="27" t="s">
        <v>9154</v>
      </c>
      <c r="C702" t="s">
        <v>963</v>
      </c>
      <c r="D702" s="27" t="s">
        <v>9338</v>
      </c>
      <c r="E702" s="27" t="s">
        <v>9339</v>
      </c>
    </row>
    <row r="703" spans="1:5">
      <c r="A703">
        <v>702</v>
      </c>
      <c r="B703" s="27" t="s">
        <v>9150</v>
      </c>
      <c r="C703" t="s">
        <v>965</v>
      </c>
      <c r="D703" s="27" t="s">
        <v>9340</v>
      </c>
      <c r="E703" s="27" t="s">
        <v>9341</v>
      </c>
    </row>
    <row r="704" spans="1:5">
      <c r="A704">
        <v>703</v>
      </c>
      <c r="B704" s="27" t="s">
        <v>3660</v>
      </c>
      <c r="C704" t="s">
        <v>965</v>
      </c>
      <c r="D704" s="27" t="s">
        <v>3695</v>
      </c>
      <c r="E704" s="27" t="s">
        <v>3717</v>
      </c>
    </row>
    <row r="705" spans="1:5">
      <c r="A705">
        <v>704</v>
      </c>
      <c r="B705" s="27" t="s">
        <v>14496</v>
      </c>
      <c r="C705" t="s">
        <v>1279</v>
      </c>
      <c r="D705" s="27" t="s">
        <v>15092</v>
      </c>
      <c r="E705" s="27" t="s">
        <v>14845</v>
      </c>
    </row>
    <row r="706" spans="1:5">
      <c r="A706">
        <v>705</v>
      </c>
      <c r="B706" s="27" t="s">
        <v>14497</v>
      </c>
      <c r="C706" t="s">
        <v>1279</v>
      </c>
      <c r="D706" s="27" t="s">
        <v>15093</v>
      </c>
      <c r="E706" s="27" t="s">
        <v>15080</v>
      </c>
    </row>
    <row r="707" spans="1:5">
      <c r="A707">
        <v>706</v>
      </c>
      <c r="B707" s="27" t="s">
        <v>1719</v>
      </c>
      <c r="C707" t="s">
        <v>972</v>
      </c>
      <c r="D707" s="27" t="s">
        <v>727</v>
      </c>
      <c r="E707" s="27" t="s">
        <v>728</v>
      </c>
    </row>
    <row r="708" spans="1:5">
      <c r="A708">
        <v>707</v>
      </c>
      <c r="B708" s="27" t="s">
        <v>7486</v>
      </c>
      <c r="C708" t="s">
        <v>974</v>
      </c>
      <c r="D708" s="27" t="s">
        <v>7621</v>
      </c>
      <c r="E708" s="27" t="s">
        <v>7622</v>
      </c>
    </row>
    <row r="709" spans="1:5">
      <c r="A709">
        <v>708</v>
      </c>
      <c r="B709" s="27" t="s">
        <v>1736</v>
      </c>
      <c r="C709" t="s">
        <v>954</v>
      </c>
      <c r="D709" s="27" t="s">
        <v>825</v>
      </c>
      <c r="E709" s="27" t="s">
        <v>826</v>
      </c>
    </row>
    <row r="710" spans="1:5">
      <c r="A710">
        <v>709</v>
      </c>
      <c r="B710" s="27" t="s">
        <v>3610</v>
      </c>
      <c r="C710" t="s">
        <v>163</v>
      </c>
      <c r="D710" s="27" t="s">
        <v>3678</v>
      </c>
      <c r="E710" s="27" t="s">
        <v>3700</v>
      </c>
    </row>
    <row r="711" spans="1:5">
      <c r="A711">
        <v>710</v>
      </c>
      <c r="B711" s="27" t="s">
        <v>14498</v>
      </c>
      <c r="C711" t="s">
        <v>1272</v>
      </c>
      <c r="D711" s="27" t="s">
        <v>15094</v>
      </c>
      <c r="E711" s="27" t="s">
        <v>15095</v>
      </c>
    </row>
    <row r="712" spans="1:5">
      <c r="A712">
        <v>711</v>
      </c>
      <c r="B712" s="27" t="s">
        <v>14499</v>
      </c>
      <c r="C712" t="s">
        <v>972</v>
      </c>
      <c r="D712" s="27" t="s">
        <v>15074</v>
      </c>
      <c r="E712" s="27" t="s">
        <v>15096</v>
      </c>
    </row>
    <row r="713" spans="1:5">
      <c r="A713">
        <v>712</v>
      </c>
      <c r="B713" s="27" t="s">
        <v>1965</v>
      </c>
      <c r="C713" t="s">
        <v>1272</v>
      </c>
      <c r="D713" s="27" t="s">
        <v>15097</v>
      </c>
      <c r="E713" s="27" t="s">
        <v>15098</v>
      </c>
    </row>
    <row r="714" spans="1:5">
      <c r="A714">
        <v>713</v>
      </c>
      <c r="B714" s="27" t="s">
        <v>14500</v>
      </c>
      <c r="C714" t="s">
        <v>1276</v>
      </c>
      <c r="D714" s="27" t="s">
        <v>15004</v>
      </c>
      <c r="E714" s="27" t="s">
        <v>14841</v>
      </c>
    </row>
    <row r="715" spans="1:5">
      <c r="A715">
        <v>714</v>
      </c>
      <c r="B715" s="27" t="s">
        <v>14501</v>
      </c>
      <c r="C715" t="s">
        <v>1272</v>
      </c>
      <c r="D715" s="27" t="s">
        <v>15099</v>
      </c>
      <c r="E715" s="27" t="s">
        <v>14981</v>
      </c>
    </row>
    <row r="716" spans="1:5">
      <c r="A716">
        <v>715</v>
      </c>
      <c r="B716" s="27" t="s">
        <v>14502</v>
      </c>
      <c r="C716" t="s">
        <v>1276</v>
      </c>
      <c r="D716" s="27" t="s">
        <v>15100</v>
      </c>
      <c r="E716" s="27" t="s">
        <v>15101</v>
      </c>
    </row>
    <row r="717" spans="1:5">
      <c r="A717">
        <v>716</v>
      </c>
      <c r="B717" s="27" t="s">
        <v>14503</v>
      </c>
      <c r="C717" t="s">
        <v>1276</v>
      </c>
      <c r="D717" s="27">
        <v>0</v>
      </c>
      <c r="E717" s="27">
        <v>0</v>
      </c>
    </row>
    <row r="718" spans="1:5">
      <c r="A718">
        <v>717</v>
      </c>
      <c r="B718" s="27" t="s">
        <v>1841</v>
      </c>
      <c r="C718" t="s">
        <v>1263</v>
      </c>
      <c r="D718" s="27" t="s">
        <v>935</v>
      </c>
      <c r="E718" s="27" t="s">
        <v>936</v>
      </c>
    </row>
    <row r="719" spans="1:5">
      <c r="A719">
        <v>718</v>
      </c>
      <c r="B719" s="27" t="s">
        <v>1749</v>
      </c>
      <c r="C719" t="s">
        <v>968</v>
      </c>
      <c r="D719" s="27" t="s">
        <v>853</v>
      </c>
      <c r="E719" s="27" t="s">
        <v>854</v>
      </c>
    </row>
    <row r="720" spans="1:5">
      <c r="A720">
        <v>719</v>
      </c>
      <c r="B720" s="27" t="s">
        <v>14504</v>
      </c>
      <c r="C720" t="s">
        <v>1279</v>
      </c>
      <c r="D720" s="27" t="s">
        <v>15002</v>
      </c>
      <c r="E720" s="27" t="s">
        <v>15102</v>
      </c>
    </row>
    <row r="721" spans="1:5">
      <c r="A721">
        <v>720</v>
      </c>
      <c r="B721" s="27" t="s">
        <v>14505</v>
      </c>
      <c r="C721" t="s">
        <v>1279</v>
      </c>
      <c r="D721" s="27" t="s">
        <v>15103</v>
      </c>
      <c r="E721" s="27" t="s">
        <v>15104</v>
      </c>
    </row>
    <row r="722" spans="1:5">
      <c r="A722">
        <v>721</v>
      </c>
      <c r="B722" s="27" t="s">
        <v>14506</v>
      </c>
      <c r="C722" t="s">
        <v>1276</v>
      </c>
      <c r="D722" s="27" t="s">
        <v>14963</v>
      </c>
      <c r="E722" s="27" t="s">
        <v>15105</v>
      </c>
    </row>
    <row r="723" spans="1:5">
      <c r="A723">
        <v>722</v>
      </c>
      <c r="B723" s="27" t="s">
        <v>8105</v>
      </c>
      <c r="C723" t="s">
        <v>1276</v>
      </c>
      <c r="D723" s="27" t="s">
        <v>8606</v>
      </c>
      <c r="E723" s="27" t="s">
        <v>8607</v>
      </c>
    </row>
    <row r="724" spans="1:5">
      <c r="A724">
        <v>723</v>
      </c>
      <c r="B724" s="27" t="s">
        <v>1204</v>
      </c>
      <c r="C724" t="s">
        <v>1279</v>
      </c>
      <c r="D724" s="27" t="s">
        <v>1217</v>
      </c>
      <c r="E724" s="27" t="s">
        <v>1218</v>
      </c>
    </row>
    <row r="725" spans="1:5">
      <c r="A725">
        <v>724</v>
      </c>
      <c r="B725" s="27" t="s">
        <v>14507</v>
      </c>
      <c r="C725" t="s">
        <v>965</v>
      </c>
      <c r="D725" s="27" t="s">
        <v>14890</v>
      </c>
      <c r="E725" s="27" t="s">
        <v>14793</v>
      </c>
    </row>
    <row r="726" spans="1:5">
      <c r="A726">
        <v>725</v>
      </c>
      <c r="B726" s="27" t="s">
        <v>1968</v>
      </c>
      <c r="C726" t="s">
        <v>954</v>
      </c>
      <c r="D726" s="27" t="s">
        <v>14817</v>
      </c>
      <c r="E726" s="27" t="s">
        <v>15106</v>
      </c>
    </row>
    <row r="727" spans="1:5">
      <c r="A727">
        <v>726</v>
      </c>
      <c r="B727" s="27" t="s">
        <v>1730</v>
      </c>
      <c r="C727" t="s">
        <v>1272</v>
      </c>
      <c r="D727" s="27" t="s">
        <v>855</v>
      </c>
      <c r="E727" s="27" t="s">
        <v>856</v>
      </c>
    </row>
    <row r="728" spans="1:5">
      <c r="A728">
        <v>727</v>
      </c>
      <c r="B728" s="27" t="s">
        <v>3614</v>
      </c>
      <c r="C728" t="s">
        <v>1279</v>
      </c>
      <c r="D728" s="27" t="s">
        <v>3679</v>
      </c>
      <c r="E728" s="27" t="s">
        <v>3701</v>
      </c>
    </row>
    <row r="729" spans="1:5">
      <c r="A729">
        <v>728</v>
      </c>
      <c r="B729" s="27" t="s">
        <v>3617</v>
      </c>
      <c r="C729" t="s">
        <v>974</v>
      </c>
      <c r="D729" s="27" t="s">
        <v>3680</v>
      </c>
      <c r="E729" s="27" t="s">
        <v>3702</v>
      </c>
    </row>
    <row r="730" spans="1:5">
      <c r="A730">
        <v>729</v>
      </c>
      <c r="B730" s="27" t="s">
        <v>3621</v>
      </c>
      <c r="C730" t="s">
        <v>1272</v>
      </c>
      <c r="D730" s="27" t="s">
        <v>3681</v>
      </c>
      <c r="E730" s="27" t="s">
        <v>3703</v>
      </c>
    </row>
    <row r="731" spans="1:5">
      <c r="A731">
        <v>730</v>
      </c>
      <c r="B731" s="27" t="s">
        <v>1753</v>
      </c>
      <c r="C731" t="s">
        <v>1275</v>
      </c>
      <c r="D731" s="27" t="s">
        <v>857</v>
      </c>
      <c r="E731" s="27" t="s">
        <v>858</v>
      </c>
    </row>
    <row r="732" spans="1:5">
      <c r="A732">
        <v>731</v>
      </c>
      <c r="B732" s="27" t="s">
        <v>14508</v>
      </c>
      <c r="C732" t="s">
        <v>954</v>
      </c>
      <c r="D732" s="27" t="s">
        <v>15107</v>
      </c>
      <c r="E732" s="27" t="s">
        <v>15108</v>
      </c>
    </row>
    <row r="733" spans="1:5">
      <c r="A733">
        <v>732</v>
      </c>
      <c r="B733" s="27" t="s">
        <v>1206</v>
      </c>
      <c r="C733" t="s">
        <v>1279</v>
      </c>
      <c r="D733" s="27" t="s">
        <v>1219</v>
      </c>
      <c r="E733" s="27" t="s">
        <v>1220</v>
      </c>
    </row>
    <row r="734" spans="1:5">
      <c r="A734">
        <v>733</v>
      </c>
      <c r="B734" s="27" t="s">
        <v>14509</v>
      </c>
      <c r="C734" t="s">
        <v>968</v>
      </c>
      <c r="D734" s="27" t="s">
        <v>15109</v>
      </c>
      <c r="E734" s="27" t="s">
        <v>14949</v>
      </c>
    </row>
    <row r="735" spans="1:5">
      <c r="A735">
        <v>734</v>
      </c>
      <c r="B735" s="27" t="s">
        <v>1848</v>
      </c>
      <c r="C735" t="s">
        <v>1272</v>
      </c>
      <c r="D735" s="27" t="s">
        <v>937</v>
      </c>
      <c r="E735" s="27" t="s">
        <v>938</v>
      </c>
    </row>
    <row r="736" spans="1:5">
      <c r="A736">
        <v>735</v>
      </c>
      <c r="B736" s="27" t="s">
        <v>1208</v>
      </c>
      <c r="C736" t="s">
        <v>968</v>
      </c>
      <c r="D736" s="27" t="s">
        <v>1221</v>
      </c>
      <c r="E736" s="27" t="s">
        <v>1222</v>
      </c>
    </row>
    <row r="737" spans="1:5">
      <c r="A737">
        <v>736</v>
      </c>
      <c r="B737" s="27" t="s">
        <v>9135</v>
      </c>
      <c r="C737" t="s">
        <v>1272</v>
      </c>
      <c r="D737" s="27" t="s">
        <v>9342</v>
      </c>
      <c r="E737" s="27" t="s">
        <v>9343</v>
      </c>
    </row>
    <row r="738" spans="1:5">
      <c r="A738">
        <v>737</v>
      </c>
      <c r="B738" s="27" t="s">
        <v>14510</v>
      </c>
      <c r="C738" t="s">
        <v>1279</v>
      </c>
      <c r="D738" s="27" t="s">
        <v>14842</v>
      </c>
      <c r="E738" s="27" t="s">
        <v>14778</v>
      </c>
    </row>
    <row r="739" spans="1:5">
      <c r="A739">
        <v>738</v>
      </c>
      <c r="B739" s="27" t="s">
        <v>3624</v>
      </c>
      <c r="C739" t="s">
        <v>968</v>
      </c>
      <c r="D739" s="27" t="s">
        <v>3682</v>
      </c>
      <c r="E739" s="27" t="s">
        <v>3704</v>
      </c>
    </row>
    <row r="740" spans="1:5">
      <c r="A740">
        <v>739</v>
      </c>
      <c r="B740" s="27" t="s">
        <v>1733</v>
      </c>
      <c r="C740" t="s">
        <v>1276</v>
      </c>
      <c r="D740" s="27" t="s">
        <v>859</v>
      </c>
      <c r="E740" s="27" t="s">
        <v>860</v>
      </c>
    </row>
    <row r="741" spans="1:5">
      <c r="A741">
        <v>740</v>
      </c>
      <c r="B741" s="27" t="s">
        <v>9132</v>
      </c>
      <c r="C741" t="s">
        <v>1272</v>
      </c>
      <c r="D741" s="27" t="s">
        <v>9344</v>
      </c>
      <c r="E741" s="27" t="s">
        <v>9345</v>
      </c>
    </row>
    <row r="742" spans="1:5">
      <c r="A742">
        <v>741</v>
      </c>
      <c r="B742" s="27" t="s">
        <v>7450</v>
      </c>
      <c r="C742" t="s">
        <v>1272</v>
      </c>
      <c r="D742" s="27" t="s">
        <v>7623</v>
      </c>
      <c r="E742" s="27" t="s">
        <v>7624</v>
      </c>
    </row>
    <row r="743" spans="1:5">
      <c r="A743">
        <v>742</v>
      </c>
      <c r="B743" s="27" t="s">
        <v>2540</v>
      </c>
      <c r="C743" t="s">
        <v>965</v>
      </c>
      <c r="D743" s="27" t="s">
        <v>2559</v>
      </c>
      <c r="E743" s="27" t="s">
        <v>2560</v>
      </c>
    </row>
    <row r="744" spans="1:5">
      <c r="A744">
        <v>743</v>
      </c>
      <c r="B744" s="27" t="s">
        <v>9251</v>
      </c>
      <c r="C744" t="s">
        <v>1279</v>
      </c>
      <c r="D744" s="27" t="s">
        <v>9346</v>
      </c>
      <c r="E744" s="27" t="s">
        <v>9347</v>
      </c>
    </row>
    <row r="745" spans="1:5">
      <c r="A745">
        <v>744</v>
      </c>
      <c r="B745" s="27" t="s">
        <v>14511</v>
      </c>
      <c r="C745" t="s">
        <v>1279</v>
      </c>
      <c r="D745" s="27" t="s">
        <v>15110</v>
      </c>
      <c r="E745" s="27" t="s">
        <v>15085</v>
      </c>
    </row>
    <row r="746" spans="1:5">
      <c r="A746">
        <v>745</v>
      </c>
      <c r="B746" s="27" t="s">
        <v>5139</v>
      </c>
      <c r="C746" t="s">
        <v>974</v>
      </c>
      <c r="D746" s="27" t="s">
        <v>14102</v>
      </c>
      <c r="E746" s="27" t="s">
        <v>14103</v>
      </c>
    </row>
    <row r="747" spans="1:5">
      <c r="A747">
        <v>746</v>
      </c>
      <c r="B747" s="27" t="s">
        <v>14512</v>
      </c>
      <c r="C747" t="s">
        <v>1272</v>
      </c>
      <c r="D747" s="27" t="s">
        <v>15086</v>
      </c>
      <c r="E747" s="27" t="s">
        <v>15111</v>
      </c>
    </row>
    <row r="748" spans="1:5">
      <c r="A748">
        <v>747</v>
      </c>
      <c r="B748" s="27" t="s">
        <v>3626</v>
      </c>
      <c r="C748" t="s">
        <v>954</v>
      </c>
      <c r="D748" s="27" t="s">
        <v>3683</v>
      </c>
      <c r="E748" s="27" t="s">
        <v>3705</v>
      </c>
    </row>
    <row r="749" spans="1:5">
      <c r="A749">
        <v>748</v>
      </c>
      <c r="B749" s="27" t="s">
        <v>9261</v>
      </c>
      <c r="C749" t="s">
        <v>1272</v>
      </c>
      <c r="D749" s="27" t="s">
        <v>9348</v>
      </c>
      <c r="E749" s="27" t="s">
        <v>9349</v>
      </c>
    </row>
    <row r="750" spans="1:5">
      <c r="A750">
        <v>749</v>
      </c>
      <c r="B750" s="27" t="s">
        <v>9256</v>
      </c>
      <c r="C750" t="s">
        <v>1263</v>
      </c>
      <c r="D750" s="27" t="s">
        <v>9350</v>
      </c>
      <c r="E750" s="27" t="s">
        <v>9351</v>
      </c>
    </row>
    <row r="751" spans="1:5">
      <c r="A751">
        <v>750</v>
      </c>
      <c r="B751" s="27" t="s">
        <v>1756</v>
      </c>
      <c r="C751" t="s">
        <v>1272</v>
      </c>
      <c r="D751" s="27" t="s">
        <v>861</v>
      </c>
      <c r="E751" s="27" t="s">
        <v>862</v>
      </c>
    </row>
    <row r="752" spans="1:5">
      <c r="A752">
        <v>751</v>
      </c>
      <c r="B752" s="27" t="s">
        <v>1867</v>
      </c>
      <c r="C752" t="s">
        <v>1272</v>
      </c>
      <c r="D752" s="27" t="e">
        <v>#N/A</v>
      </c>
      <c r="E752" s="27" t="e">
        <v>#N/A</v>
      </c>
    </row>
    <row r="753" spans="1:5">
      <c r="A753">
        <v>752</v>
      </c>
      <c r="B753" s="27" t="s">
        <v>1739</v>
      </c>
      <c r="C753" t="s">
        <v>1263</v>
      </c>
      <c r="D753" s="27" t="s">
        <v>863</v>
      </c>
      <c r="E753" s="27" t="s">
        <v>864</v>
      </c>
    </row>
    <row r="754" spans="1:5">
      <c r="A754">
        <v>753</v>
      </c>
      <c r="B754" s="27" t="s">
        <v>1196</v>
      </c>
      <c r="C754" t="s">
        <v>1279</v>
      </c>
      <c r="D754" s="27" t="s">
        <v>1187</v>
      </c>
      <c r="E754" s="27" t="s">
        <v>1188</v>
      </c>
    </row>
    <row r="755" spans="1:5">
      <c r="A755">
        <v>754</v>
      </c>
      <c r="B755" s="27" t="s">
        <v>3629</v>
      </c>
      <c r="C755" t="s">
        <v>954</v>
      </c>
      <c r="D755" s="27" t="s">
        <v>3684</v>
      </c>
      <c r="E755" s="27" t="s">
        <v>3706</v>
      </c>
    </row>
    <row r="756" spans="1:5">
      <c r="A756">
        <v>755</v>
      </c>
      <c r="B756" s="27" t="s">
        <v>14513</v>
      </c>
      <c r="C756" t="s">
        <v>968</v>
      </c>
      <c r="D756" s="27" t="e">
        <v>#N/A</v>
      </c>
      <c r="E756" s="27" t="e">
        <v>#N/A</v>
      </c>
    </row>
    <row r="757" spans="1:5">
      <c r="A757">
        <v>756</v>
      </c>
      <c r="B757" s="27" t="s">
        <v>14514</v>
      </c>
      <c r="C757" t="s">
        <v>1272</v>
      </c>
      <c r="D757" s="27" t="s">
        <v>15112</v>
      </c>
      <c r="E757" s="27" t="s">
        <v>15113</v>
      </c>
    </row>
    <row r="758" spans="1:5">
      <c r="A758">
        <v>757</v>
      </c>
      <c r="B758" s="27" t="s">
        <v>1761</v>
      </c>
      <c r="C758" t="s">
        <v>965</v>
      </c>
      <c r="D758" s="27" t="s">
        <v>865</v>
      </c>
      <c r="E758" s="27" t="s">
        <v>866</v>
      </c>
    </row>
    <row r="759" spans="1:5">
      <c r="A759">
        <v>758</v>
      </c>
      <c r="B759" s="27" t="s">
        <v>14515</v>
      </c>
      <c r="C759" t="s">
        <v>965</v>
      </c>
      <c r="D759" s="27" t="s">
        <v>15114</v>
      </c>
      <c r="E759" s="27" t="s">
        <v>15055</v>
      </c>
    </row>
    <row r="760" spans="1:5">
      <c r="A760">
        <v>759</v>
      </c>
      <c r="B760" s="27" t="s">
        <v>9266</v>
      </c>
      <c r="C760" t="s">
        <v>1272</v>
      </c>
      <c r="D760" s="27" t="s">
        <v>9352</v>
      </c>
      <c r="E760" s="27" t="s">
        <v>9353</v>
      </c>
    </row>
    <row r="761" spans="1:5">
      <c r="A761">
        <v>760</v>
      </c>
      <c r="B761" s="27" t="s">
        <v>9271</v>
      </c>
      <c r="C761" t="s">
        <v>163</v>
      </c>
      <c r="D761" s="27" t="s">
        <v>9354</v>
      </c>
      <c r="E761" s="27" t="s">
        <v>9355</v>
      </c>
    </row>
    <row r="762" spans="1:5">
      <c r="A762">
        <v>761</v>
      </c>
      <c r="B762" s="27" t="s">
        <v>1742</v>
      </c>
      <c r="C762" t="s">
        <v>1263</v>
      </c>
      <c r="D762" s="27" t="s">
        <v>867</v>
      </c>
      <c r="E762" s="27" t="s">
        <v>868</v>
      </c>
    </row>
    <row r="763" spans="1:5">
      <c r="A763">
        <v>762</v>
      </c>
      <c r="B763" s="27" t="s">
        <v>7415</v>
      </c>
      <c r="C763" t="s">
        <v>954</v>
      </c>
      <c r="D763" s="27" t="s">
        <v>7625</v>
      </c>
      <c r="E763" s="27" t="s">
        <v>7626</v>
      </c>
    </row>
    <row r="764" spans="1:5">
      <c r="A764">
        <v>763</v>
      </c>
      <c r="B764" s="27" t="s">
        <v>1974</v>
      </c>
      <c r="C764" t="s">
        <v>1263</v>
      </c>
      <c r="D764" s="27" t="s">
        <v>15115</v>
      </c>
      <c r="E764" s="27" t="s">
        <v>15116</v>
      </c>
    </row>
    <row r="765" spans="1:5">
      <c r="A765">
        <v>764</v>
      </c>
      <c r="B765" s="27" t="s">
        <v>1268</v>
      </c>
      <c r="C765" t="s">
        <v>968</v>
      </c>
      <c r="D765" s="27" t="s">
        <v>1269</v>
      </c>
      <c r="E765" s="27" t="s">
        <v>1270</v>
      </c>
    </row>
    <row r="766" spans="1:5">
      <c r="A766">
        <v>765</v>
      </c>
      <c r="B766" s="27" t="s">
        <v>9276</v>
      </c>
      <c r="C766" t="s">
        <v>1272</v>
      </c>
      <c r="D766" s="27" t="s">
        <v>9356</v>
      </c>
      <c r="E766" s="27" t="s">
        <v>9357</v>
      </c>
    </row>
    <row r="767" spans="1:5">
      <c r="A767">
        <v>766</v>
      </c>
      <c r="B767" s="27" t="s">
        <v>9281</v>
      </c>
      <c r="C767" t="s">
        <v>954</v>
      </c>
      <c r="D767" s="27" t="s">
        <v>9358</v>
      </c>
      <c r="E767" s="27" t="s">
        <v>9359</v>
      </c>
    </row>
    <row r="768" spans="1:5">
      <c r="A768">
        <v>767</v>
      </c>
      <c r="B768" s="27" t="s">
        <v>14516</v>
      </c>
      <c r="C768" t="s">
        <v>974</v>
      </c>
      <c r="D768" s="27" t="s">
        <v>15117</v>
      </c>
      <c r="E768" s="27" t="s">
        <v>14833</v>
      </c>
    </row>
    <row r="769" spans="1:5">
      <c r="A769">
        <v>768</v>
      </c>
      <c r="B769" s="27" t="s">
        <v>4405</v>
      </c>
      <c r="C769" t="s">
        <v>972</v>
      </c>
      <c r="D769" s="27" t="s">
        <v>4431</v>
      </c>
      <c r="E769" s="27" t="s">
        <v>4432</v>
      </c>
    </row>
    <row r="770" spans="1:5">
      <c r="A770">
        <v>769</v>
      </c>
      <c r="B770" s="27" t="s">
        <v>14517</v>
      </c>
      <c r="C770" t="s">
        <v>1275</v>
      </c>
      <c r="D770" s="27" t="s">
        <v>15118</v>
      </c>
      <c r="E770" s="27" t="s">
        <v>15119</v>
      </c>
    </row>
    <row r="771" spans="1:5">
      <c r="A771">
        <v>770</v>
      </c>
      <c r="B771" s="27" t="s">
        <v>1765</v>
      </c>
      <c r="C771" t="s">
        <v>1272</v>
      </c>
      <c r="D771" s="27" t="s">
        <v>869</v>
      </c>
      <c r="E771" s="27" t="s">
        <v>870</v>
      </c>
    </row>
    <row r="772" spans="1:5">
      <c r="A772">
        <v>771</v>
      </c>
      <c r="B772" s="27" t="s">
        <v>1976</v>
      </c>
      <c r="C772" t="s">
        <v>1276</v>
      </c>
      <c r="D772" s="27">
        <v>0</v>
      </c>
      <c r="E772" s="27">
        <v>0</v>
      </c>
    </row>
    <row r="773" spans="1:5">
      <c r="A773">
        <v>772</v>
      </c>
      <c r="B773" s="27" t="s">
        <v>9286</v>
      </c>
      <c r="C773" t="s">
        <v>1272</v>
      </c>
      <c r="D773" s="27" t="s">
        <v>9360</v>
      </c>
      <c r="E773" s="27" t="s">
        <v>9361</v>
      </c>
    </row>
    <row r="774" spans="1:5">
      <c r="A774">
        <v>773</v>
      </c>
      <c r="B774" s="27" t="s">
        <v>12950</v>
      </c>
      <c r="C774" t="s">
        <v>163</v>
      </c>
      <c r="D774" s="27" t="s">
        <v>13257</v>
      </c>
      <c r="E774" s="27" t="s">
        <v>13258</v>
      </c>
    </row>
    <row r="775" spans="1:5">
      <c r="A775">
        <v>774</v>
      </c>
      <c r="B775" s="27" t="s">
        <v>169</v>
      </c>
      <c r="C775" t="s">
        <v>954</v>
      </c>
      <c r="D775" s="27" t="s">
        <v>2687</v>
      </c>
      <c r="E775" s="27" t="s">
        <v>2688</v>
      </c>
    </row>
    <row r="776" spans="1:5">
      <c r="A776">
        <v>775</v>
      </c>
      <c r="B776" s="27" t="s">
        <v>13582</v>
      </c>
      <c r="C776" t="s">
        <v>1275</v>
      </c>
      <c r="D776" s="27" t="s">
        <v>14104</v>
      </c>
      <c r="E776" s="27" t="s">
        <v>14105</v>
      </c>
    </row>
    <row r="777" spans="1:5">
      <c r="A777">
        <v>776</v>
      </c>
      <c r="B777" s="27" t="s">
        <v>14518</v>
      </c>
      <c r="C777" t="s">
        <v>965</v>
      </c>
      <c r="D777" s="27" t="s">
        <v>14908</v>
      </c>
      <c r="E777" s="27" t="s">
        <v>15120</v>
      </c>
    </row>
    <row r="778" spans="1:5">
      <c r="A778">
        <v>777</v>
      </c>
      <c r="B778" s="27" t="s">
        <v>3630</v>
      </c>
      <c r="C778" t="s">
        <v>1272</v>
      </c>
      <c r="D778" s="27" t="s">
        <v>3685</v>
      </c>
      <c r="E778" s="27" t="s">
        <v>3707</v>
      </c>
    </row>
    <row r="779" spans="1:5">
      <c r="A779">
        <v>778</v>
      </c>
      <c r="B779" s="27" t="s">
        <v>14519</v>
      </c>
      <c r="C779" t="s">
        <v>965</v>
      </c>
      <c r="D779" s="27" t="s">
        <v>15081</v>
      </c>
      <c r="E779" s="27" t="s">
        <v>15019</v>
      </c>
    </row>
    <row r="780" spans="1:5">
      <c r="A780">
        <v>779</v>
      </c>
      <c r="B780" s="27" t="s">
        <v>14520</v>
      </c>
      <c r="C780" t="s">
        <v>968</v>
      </c>
      <c r="D780" s="27" t="s">
        <v>14874</v>
      </c>
      <c r="E780" s="27" t="s">
        <v>15121</v>
      </c>
    </row>
    <row r="781" spans="1:5">
      <c r="A781">
        <v>780</v>
      </c>
      <c r="B781" s="27" t="s">
        <v>1770</v>
      </c>
      <c r="C781" t="s">
        <v>1279</v>
      </c>
      <c r="D781" s="27" t="s">
        <v>827</v>
      </c>
      <c r="E781" s="27" t="s">
        <v>828</v>
      </c>
    </row>
    <row r="782" spans="1:5">
      <c r="A782">
        <v>781</v>
      </c>
      <c r="B782" s="27" t="s">
        <v>7376</v>
      </c>
      <c r="C782" t="s">
        <v>1272</v>
      </c>
      <c r="D782" s="27" t="s">
        <v>7627</v>
      </c>
      <c r="E782" s="27" t="s">
        <v>7628</v>
      </c>
    </row>
    <row r="783" spans="1:5">
      <c r="A783">
        <v>782</v>
      </c>
      <c r="B783" s="27" t="s">
        <v>14521</v>
      </c>
      <c r="C783" t="s">
        <v>965</v>
      </c>
      <c r="D783" s="27" t="s">
        <v>14905</v>
      </c>
      <c r="E783" s="27" t="s">
        <v>15088</v>
      </c>
    </row>
    <row r="784" spans="1:5">
      <c r="A784">
        <v>783</v>
      </c>
      <c r="B784" s="27" t="s">
        <v>170</v>
      </c>
      <c r="C784" t="s">
        <v>1276</v>
      </c>
      <c r="D784" s="27" t="s">
        <v>14106</v>
      </c>
      <c r="E784" s="27" t="s">
        <v>14107</v>
      </c>
    </row>
    <row r="785" spans="1:5">
      <c r="A785">
        <v>784</v>
      </c>
      <c r="B785" s="27" t="s">
        <v>3633</v>
      </c>
      <c r="C785" t="s">
        <v>968</v>
      </c>
      <c r="D785" s="27" t="s">
        <v>3686</v>
      </c>
      <c r="E785" s="27" t="s">
        <v>3708</v>
      </c>
    </row>
    <row r="786" spans="1:5">
      <c r="A786">
        <v>785</v>
      </c>
      <c r="B786" s="27" t="s">
        <v>14522</v>
      </c>
      <c r="C786" t="s">
        <v>963</v>
      </c>
      <c r="D786" s="27" t="s">
        <v>15107</v>
      </c>
      <c r="E786" s="27" t="s">
        <v>15122</v>
      </c>
    </row>
    <row r="787" spans="1:5">
      <c r="A787">
        <v>786</v>
      </c>
      <c r="B787" s="27" t="s">
        <v>14523</v>
      </c>
      <c r="C787" t="s">
        <v>974</v>
      </c>
      <c r="D787" s="27" t="s">
        <v>14895</v>
      </c>
      <c r="E787" s="27" t="s">
        <v>15123</v>
      </c>
    </row>
    <row r="788" spans="1:5">
      <c r="A788">
        <v>787</v>
      </c>
      <c r="B788" s="27" t="s">
        <v>3636</v>
      </c>
      <c r="C788" t="s">
        <v>954</v>
      </c>
      <c r="D788" s="27" t="s">
        <v>3687</v>
      </c>
      <c r="E788" s="27" t="s">
        <v>3709</v>
      </c>
    </row>
    <row r="789" spans="1:5">
      <c r="A789">
        <v>788</v>
      </c>
      <c r="B789" s="27" t="s">
        <v>3639</v>
      </c>
      <c r="C789" t="s">
        <v>1279</v>
      </c>
      <c r="D789" s="27" t="s">
        <v>3688</v>
      </c>
      <c r="E789" s="27" t="s">
        <v>3710</v>
      </c>
    </row>
    <row r="790" spans="1:5">
      <c r="A790">
        <v>789</v>
      </c>
      <c r="B790" s="27" t="s">
        <v>14524</v>
      </c>
      <c r="C790" t="s">
        <v>968</v>
      </c>
      <c r="D790" s="27" t="s">
        <v>15124</v>
      </c>
      <c r="E790" s="27" t="s">
        <v>14854</v>
      </c>
    </row>
    <row r="791" spans="1:5">
      <c r="A791">
        <v>790</v>
      </c>
      <c r="B791" s="27" t="s">
        <v>173</v>
      </c>
      <c r="C791" t="s">
        <v>1275</v>
      </c>
      <c r="D791" s="27" t="s">
        <v>562</v>
      </c>
      <c r="E791" s="27" t="s">
        <v>563</v>
      </c>
    </row>
    <row r="792" spans="1:5">
      <c r="A792">
        <v>791</v>
      </c>
      <c r="B792" s="27" t="s">
        <v>14525</v>
      </c>
      <c r="C792" t="s">
        <v>1279</v>
      </c>
      <c r="D792" s="27" t="s">
        <v>15125</v>
      </c>
      <c r="E792" s="27" t="s">
        <v>15126</v>
      </c>
    </row>
    <row r="793" spans="1:5">
      <c r="A793">
        <v>792</v>
      </c>
      <c r="B793" s="27" t="s">
        <v>9291</v>
      </c>
      <c r="C793" t="s">
        <v>1263</v>
      </c>
      <c r="D793" s="27" t="s">
        <v>9362</v>
      </c>
      <c r="E793" s="27" t="s">
        <v>9363</v>
      </c>
    </row>
    <row r="794" spans="1:5">
      <c r="A794">
        <v>793</v>
      </c>
      <c r="B794" s="27" t="s">
        <v>1982</v>
      </c>
      <c r="C794" t="s">
        <v>972</v>
      </c>
      <c r="D794" s="27" t="s">
        <v>14802</v>
      </c>
      <c r="E794" s="27" t="s">
        <v>15127</v>
      </c>
    </row>
    <row r="795" spans="1:5">
      <c r="A795">
        <v>794</v>
      </c>
      <c r="B795" s="27" t="s">
        <v>12944</v>
      </c>
      <c r="C795" t="s">
        <v>965</v>
      </c>
      <c r="D795" s="27" t="s">
        <v>13259</v>
      </c>
      <c r="E795" s="27" t="s">
        <v>13260</v>
      </c>
    </row>
    <row r="796" spans="1:5">
      <c r="A796">
        <v>795</v>
      </c>
      <c r="B796" s="27" t="s">
        <v>12938</v>
      </c>
      <c r="C796" t="s">
        <v>1272</v>
      </c>
      <c r="D796" s="27" t="s">
        <v>13261</v>
      </c>
      <c r="E796" s="27" t="s">
        <v>13262</v>
      </c>
    </row>
    <row r="797" spans="1:5">
      <c r="A797">
        <v>796</v>
      </c>
      <c r="B797" s="27" t="s">
        <v>12855</v>
      </c>
      <c r="C797" t="s">
        <v>1272</v>
      </c>
      <c r="D797" s="27" t="s">
        <v>13263</v>
      </c>
      <c r="E797" s="27" t="s">
        <v>13264</v>
      </c>
    </row>
    <row r="798" spans="1:5">
      <c r="A798">
        <v>797</v>
      </c>
      <c r="B798" s="27" t="s">
        <v>14526</v>
      </c>
      <c r="C798" t="s">
        <v>965</v>
      </c>
      <c r="D798" s="27" t="s">
        <v>15114</v>
      </c>
      <c r="E798" s="27" t="s">
        <v>14791</v>
      </c>
    </row>
    <row r="799" spans="1:5">
      <c r="A799">
        <v>798</v>
      </c>
      <c r="B799" s="27" t="s">
        <v>12861</v>
      </c>
      <c r="C799" t="s">
        <v>1272</v>
      </c>
      <c r="D799" s="27" t="s">
        <v>13265</v>
      </c>
      <c r="E799" s="27" t="s">
        <v>13266</v>
      </c>
    </row>
    <row r="800" spans="1:5">
      <c r="A800">
        <v>799</v>
      </c>
      <c r="B800" s="27" t="s">
        <v>1827</v>
      </c>
      <c r="C800" t="s">
        <v>954</v>
      </c>
      <c r="D800" s="27" t="s">
        <v>925</v>
      </c>
      <c r="E800" s="27" t="s">
        <v>926</v>
      </c>
    </row>
    <row r="801" spans="1:5">
      <c r="A801">
        <v>800</v>
      </c>
      <c r="B801" s="27" t="s">
        <v>14527</v>
      </c>
      <c r="C801" t="s">
        <v>1272</v>
      </c>
      <c r="D801" s="27" t="s">
        <v>14905</v>
      </c>
      <c r="E801" s="27" t="s">
        <v>15016</v>
      </c>
    </row>
    <row r="802" spans="1:5">
      <c r="A802">
        <v>801</v>
      </c>
      <c r="B802" s="27" t="s">
        <v>1781</v>
      </c>
      <c r="C802" t="s">
        <v>1279</v>
      </c>
      <c r="D802" s="27" t="s">
        <v>837</v>
      </c>
      <c r="E802" s="27" t="s">
        <v>838</v>
      </c>
    </row>
    <row r="803" spans="1:5">
      <c r="A803">
        <v>802</v>
      </c>
      <c r="B803" s="27" t="s">
        <v>7362</v>
      </c>
      <c r="C803" t="s">
        <v>1313</v>
      </c>
      <c r="D803" s="27" t="s">
        <v>7629</v>
      </c>
      <c r="E803" s="27" t="s">
        <v>7630</v>
      </c>
    </row>
    <row r="804" spans="1:5">
      <c r="A804">
        <v>803</v>
      </c>
      <c r="B804" s="27" t="s">
        <v>1984</v>
      </c>
      <c r="C804" t="s">
        <v>163</v>
      </c>
      <c r="D804" s="27" t="s">
        <v>15128</v>
      </c>
      <c r="E804" s="27" t="s">
        <v>15129</v>
      </c>
    </row>
    <row r="805" spans="1:5">
      <c r="A805">
        <v>804</v>
      </c>
      <c r="B805" s="27" t="s">
        <v>3642</v>
      </c>
      <c r="C805" t="s">
        <v>1272</v>
      </c>
      <c r="D805" s="27" t="s">
        <v>3689</v>
      </c>
      <c r="E805" s="27" t="s">
        <v>3711</v>
      </c>
    </row>
    <row r="806" spans="1:5">
      <c r="A806">
        <v>805</v>
      </c>
      <c r="B806" s="27" t="s">
        <v>14528</v>
      </c>
      <c r="C806" t="s">
        <v>965</v>
      </c>
      <c r="D806" s="27" t="s">
        <v>14867</v>
      </c>
      <c r="E806" s="27" t="s">
        <v>14982</v>
      </c>
    </row>
    <row r="807" spans="1:5">
      <c r="A807">
        <v>806</v>
      </c>
      <c r="B807" s="27" t="s">
        <v>14529</v>
      </c>
      <c r="C807" t="s">
        <v>1276</v>
      </c>
      <c r="D807" s="27" t="s">
        <v>14824</v>
      </c>
      <c r="E807" s="27" t="s">
        <v>14801</v>
      </c>
    </row>
    <row r="808" spans="1:5">
      <c r="A808">
        <v>807</v>
      </c>
      <c r="B808" s="27" t="s">
        <v>14530</v>
      </c>
      <c r="C808" t="s">
        <v>1279</v>
      </c>
      <c r="D808" s="27" t="s">
        <v>14951</v>
      </c>
      <c r="E808" s="27" t="s">
        <v>14879</v>
      </c>
    </row>
    <row r="809" spans="1:5">
      <c r="A809">
        <v>808</v>
      </c>
      <c r="B809" s="27" t="s">
        <v>9539</v>
      </c>
      <c r="C809" t="s">
        <v>963</v>
      </c>
      <c r="D809" s="27" t="s">
        <v>9636</v>
      </c>
      <c r="E809" s="27" t="s">
        <v>9637</v>
      </c>
    </row>
    <row r="810" spans="1:5">
      <c r="A810">
        <v>809</v>
      </c>
      <c r="B810" s="27" t="s">
        <v>9590</v>
      </c>
      <c r="C810" t="s">
        <v>1313</v>
      </c>
      <c r="D810" s="27" t="s">
        <v>9638</v>
      </c>
      <c r="E810" s="27" t="s">
        <v>9639</v>
      </c>
    </row>
    <row r="811" spans="1:5">
      <c r="A811">
        <v>810</v>
      </c>
      <c r="B811" s="27" t="s">
        <v>1815</v>
      </c>
      <c r="C811" t="s">
        <v>1275</v>
      </c>
      <c r="D811" s="27" t="s">
        <v>917</v>
      </c>
      <c r="E811" s="27" t="s">
        <v>918</v>
      </c>
    </row>
    <row r="812" spans="1:5">
      <c r="A812">
        <v>811</v>
      </c>
      <c r="B812" s="27" t="s">
        <v>14531</v>
      </c>
      <c r="C812" t="s">
        <v>972</v>
      </c>
      <c r="D812" s="27" t="s">
        <v>15027</v>
      </c>
      <c r="E812" s="27" t="s">
        <v>15130</v>
      </c>
    </row>
    <row r="813" spans="1:5">
      <c r="A813">
        <v>812</v>
      </c>
      <c r="B813" s="27" t="s">
        <v>14532</v>
      </c>
      <c r="C813" t="s">
        <v>963</v>
      </c>
      <c r="D813" s="27">
        <v>0</v>
      </c>
      <c r="E813" s="27">
        <v>0</v>
      </c>
    </row>
    <row r="814" spans="1:5">
      <c r="A814">
        <v>813</v>
      </c>
      <c r="B814" s="27" t="s">
        <v>9295</v>
      </c>
      <c r="C814" t="s">
        <v>972</v>
      </c>
      <c r="D814" s="27" t="s">
        <v>9364</v>
      </c>
      <c r="E814" s="27" t="s">
        <v>9365</v>
      </c>
    </row>
    <row r="815" spans="1:5">
      <c r="A815">
        <v>814</v>
      </c>
      <c r="B815" s="27" t="s">
        <v>14533</v>
      </c>
      <c r="C815" t="s">
        <v>968</v>
      </c>
      <c r="D815" s="27" t="s">
        <v>14983</v>
      </c>
      <c r="E815" s="27" t="s">
        <v>14952</v>
      </c>
    </row>
    <row r="816" spans="1:5">
      <c r="A816">
        <v>815</v>
      </c>
      <c r="B816" s="27" t="s">
        <v>14534</v>
      </c>
      <c r="C816" t="s">
        <v>1276</v>
      </c>
      <c r="D816" s="27" t="s">
        <v>15131</v>
      </c>
      <c r="E816" s="27" t="s">
        <v>15132</v>
      </c>
    </row>
    <row r="817" spans="1:5">
      <c r="A817">
        <v>816</v>
      </c>
      <c r="B817" s="27" t="s">
        <v>9246</v>
      </c>
      <c r="C817" t="s">
        <v>1279</v>
      </c>
      <c r="D817" s="27" t="s">
        <v>9366</v>
      </c>
      <c r="E817" s="27" t="s">
        <v>9367</v>
      </c>
    </row>
    <row r="818" spans="1:5">
      <c r="A818">
        <v>817</v>
      </c>
      <c r="B818" s="27" t="s">
        <v>1986</v>
      </c>
      <c r="C818" t="s">
        <v>1272</v>
      </c>
      <c r="D818" s="27" t="s">
        <v>8608</v>
      </c>
      <c r="E818" s="27" t="s">
        <v>8609</v>
      </c>
    </row>
    <row r="819" spans="1:5">
      <c r="A819">
        <v>818</v>
      </c>
      <c r="B819" s="27" t="s">
        <v>9889</v>
      </c>
      <c r="C819" t="s">
        <v>1276</v>
      </c>
      <c r="D819" s="27" t="s">
        <v>12529</v>
      </c>
      <c r="E819" s="27" t="s">
        <v>12530</v>
      </c>
    </row>
    <row r="820" spans="1:5">
      <c r="A820">
        <v>819</v>
      </c>
      <c r="B820" s="27" t="s">
        <v>1294</v>
      </c>
      <c r="C820" t="s">
        <v>1272</v>
      </c>
      <c r="D820" s="27" t="s">
        <v>1295</v>
      </c>
      <c r="E820" s="27" t="s">
        <v>1296</v>
      </c>
    </row>
    <row r="821" spans="1:5">
      <c r="A821">
        <v>820</v>
      </c>
      <c r="B821" s="27" t="s">
        <v>7355</v>
      </c>
      <c r="C821" t="s">
        <v>972</v>
      </c>
      <c r="D821" s="27" t="s">
        <v>7631</v>
      </c>
      <c r="E821" s="27" t="s">
        <v>7632</v>
      </c>
    </row>
    <row r="822" spans="1:5">
      <c r="A822">
        <v>821</v>
      </c>
      <c r="B822" s="27" t="s">
        <v>3247</v>
      </c>
      <c r="C822" t="s">
        <v>1276</v>
      </c>
      <c r="D822" s="27" t="s">
        <v>3265</v>
      </c>
      <c r="E822" s="27" t="s">
        <v>3266</v>
      </c>
    </row>
    <row r="823" spans="1:5">
      <c r="A823">
        <v>822</v>
      </c>
      <c r="B823" s="27" t="s">
        <v>1818</v>
      </c>
      <c r="C823" t="s">
        <v>972</v>
      </c>
      <c r="D823" s="27" t="s">
        <v>919</v>
      </c>
      <c r="E823" s="27" t="s">
        <v>920</v>
      </c>
    </row>
    <row r="824" spans="1:5">
      <c r="A824">
        <v>823</v>
      </c>
      <c r="B824" s="27" t="s">
        <v>14030</v>
      </c>
      <c r="C824" t="s">
        <v>1276</v>
      </c>
      <c r="D824" s="27" t="s">
        <v>14108</v>
      </c>
      <c r="E824" s="27" t="s">
        <v>14109</v>
      </c>
    </row>
    <row r="825" spans="1:5">
      <c r="A825">
        <v>824</v>
      </c>
      <c r="B825" s="27" t="s">
        <v>14535</v>
      </c>
      <c r="C825" t="s">
        <v>163</v>
      </c>
      <c r="D825" s="27" t="s">
        <v>15133</v>
      </c>
      <c r="E825" s="27" t="s">
        <v>14952</v>
      </c>
    </row>
    <row r="826" spans="1:5">
      <c r="A826">
        <v>825</v>
      </c>
      <c r="B826" s="27" t="s">
        <v>1773</v>
      </c>
      <c r="C826" t="s">
        <v>963</v>
      </c>
      <c r="D826" s="27" t="s">
        <v>829</v>
      </c>
      <c r="E826" s="27" t="s">
        <v>830</v>
      </c>
    </row>
    <row r="827" spans="1:5">
      <c r="A827">
        <v>826</v>
      </c>
      <c r="B827" s="27" t="s">
        <v>14536</v>
      </c>
      <c r="C827" t="s">
        <v>1279</v>
      </c>
      <c r="D827" s="27" t="s">
        <v>14817</v>
      </c>
      <c r="E827" s="27" t="s">
        <v>15134</v>
      </c>
    </row>
    <row r="828" spans="1:5">
      <c r="A828">
        <v>827</v>
      </c>
      <c r="B828" s="27" t="s">
        <v>14537</v>
      </c>
      <c r="C828" t="s">
        <v>954</v>
      </c>
      <c r="D828" s="27" t="s">
        <v>14822</v>
      </c>
      <c r="E828" s="27" t="s">
        <v>14808</v>
      </c>
    </row>
    <row r="829" spans="1:5">
      <c r="A829">
        <v>828</v>
      </c>
      <c r="B829" s="27" t="s">
        <v>1850</v>
      </c>
      <c r="C829" t="s">
        <v>968</v>
      </c>
      <c r="D829" s="27" t="s">
        <v>939</v>
      </c>
      <c r="E829" s="27" t="s">
        <v>940</v>
      </c>
    </row>
    <row r="830" spans="1:5">
      <c r="A830">
        <v>829</v>
      </c>
      <c r="B830" s="27" t="s">
        <v>1812</v>
      </c>
      <c r="C830" t="s">
        <v>965</v>
      </c>
      <c r="D830" s="27" t="s">
        <v>915</v>
      </c>
      <c r="E830" s="27" t="s">
        <v>916</v>
      </c>
    </row>
    <row r="831" spans="1:5">
      <c r="A831">
        <v>830</v>
      </c>
      <c r="B831" s="27" t="s">
        <v>14538</v>
      </c>
      <c r="C831" t="s">
        <v>1275</v>
      </c>
      <c r="D831" s="27" t="s">
        <v>14853</v>
      </c>
      <c r="E831" s="27" t="s">
        <v>14997</v>
      </c>
    </row>
    <row r="832" spans="1:5">
      <c r="A832">
        <v>831</v>
      </c>
      <c r="B832" s="27" t="s">
        <v>1988</v>
      </c>
      <c r="C832" t="s">
        <v>1272</v>
      </c>
      <c r="D832" s="27" t="s">
        <v>15135</v>
      </c>
      <c r="E832" s="27" t="s">
        <v>14831</v>
      </c>
    </row>
    <row r="833" spans="1:5">
      <c r="A833">
        <v>832</v>
      </c>
      <c r="B833" s="27" t="s">
        <v>14539</v>
      </c>
      <c r="C833" t="s">
        <v>954</v>
      </c>
      <c r="D833" s="27" t="s">
        <v>15136</v>
      </c>
      <c r="E833" s="27" t="s">
        <v>15108</v>
      </c>
    </row>
    <row r="834" spans="1:5">
      <c r="A834">
        <v>833</v>
      </c>
      <c r="B834" s="27" t="s">
        <v>14540</v>
      </c>
      <c r="C834" t="s">
        <v>1279</v>
      </c>
      <c r="D834" s="27" t="s">
        <v>15137</v>
      </c>
      <c r="E834" s="27" t="s">
        <v>15138</v>
      </c>
    </row>
    <row r="835" spans="1:5">
      <c r="A835">
        <v>834</v>
      </c>
      <c r="B835" s="27" t="s">
        <v>14541</v>
      </c>
      <c r="C835" t="s">
        <v>965</v>
      </c>
      <c r="D835" s="27" t="s">
        <v>15139</v>
      </c>
      <c r="E835" s="27" t="s">
        <v>14821</v>
      </c>
    </row>
    <row r="836" spans="1:5">
      <c r="A836">
        <v>835</v>
      </c>
      <c r="B836" s="27" t="s">
        <v>14542</v>
      </c>
      <c r="C836" t="s">
        <v>965</v>
      </c>
      <c r="D836" s="27" t="s">
        <v>14805</v>
      </c>
      <c r="E836" s="27" t="s">
        <v>14819</v>
      </c>
    </row>
    <row r="837" spans="1:5">
      <c r="A837">
        <v>836</v>
      </c>
      <c r="B837" s="27" t="s">
        <v>2563</v>
      </c>
      <c r="C837" t="s">
        <v>1275</v>
      </c>
      <c r="D837" s="27" t="s">
        <v>2564</v>
      </c>
      <c r="E837" s="27" t="s">
        <v>2565</v>
      </c>
    </row>
    <row r="838" spans="1:5">
      <c r="A838">
        <v>839</v>
      </c>
      <c r="B838" s="27" t="s">
        <v>3506</v>
      </c>
      <c r="C838" t="s">
        <v>1272</v>
      </c>
      <c r="D838" s="27" t="s">
        <v>3527</v>
      </c>
      <c r="E838" s="27" t="s">
        <v>3528</v>
      </c>
    </row>
    <row r="839" spans="1:5">
      <c r="A839">
        <v>840</v>
      </c>
      <c r="B839" s="27" t="s">
        <v>4326</v>
      </c>
      <c r="C839" t="s">
        <v>954</v>
      </c>
      <c r="D839" s="27" t="s">
        <v>4425</v>
      </c>
      <c r="E839" s="27" t="s">
        <v>4426</v>
      </c>
    </row>
    <row r="840" spans="1:5">
      <c r="A840">
        <v>841</v>
      </c>
      <c r="B840" s="27" t="s">
        <v>5407</v>
      </c>
      <c r="C840" t="s">
        <v>1272</v>
      </c>
      <c r="D840" s="27" t="s">
        <v>5408</v>
      </c>
      <c r="E840" s="27" t="s">
        <v>5409</v>
      </c>
    </row>
    <row r="841" spans="1:5">
      <c r="A841">
        <v>842</v>
      </c>
      <c r="B841" s="27" t="s">
        <v>6224</v>
      </c>
      <c r="C841" t="s">
        <v>1432</v>
      </c>
      <c r="D841" s="27" t="e">
        <v>#N/A</v>
      </c>
      <c r="E841" s="27" t="e">
        <v>#N/A</v>
      </c>
    </row>
    <row r="842" spans="1:5">
      <c r="A842">
        <v>843</v>
      </c>
      <c r="B842" s="27" t="s">
        <v>7218</v>
      </c>
      <c r="C842" t="s">
        <v>1272</v>
      </c>
      <c r="D842" s="27" t="s">
        <v>7581</v>
      </c>
      <c r="E842" s="27" t="s">
        <v>7582</v>
      </c>
    </row>
    <row r="843" spans="1:5">
      <c r="A843">
        <v>844</v>
      </c>
      <c r="B843" s="27" t="s">
        <v>7502</v>
      </c>
      <c r="C843" t="s">
        <v>954</v>
      </c>
      <c r="D843" s="27" t="s">
        <v>7613</v>
      </c>
      <c r="E843" s="27" t="s">
        <v>7614</v>
      </c>
    </row>
    <row r="844" spans="1:5">
      <c r="A844">
        <v>845</v>
      </c>
      <c r="B844" s="27" t="s">
        <v>7974</v>
      </c>
      <c r="C844" t="s">
        <v>954</v>
      </c>
      <c r="D844" s="27" t="s">
        <v>8604</v>
      </c>
      <c r="E844" s="27" t="s">
        <v>8605</v>
      </c>
    </row>
    <row r="845" spans="1:5">
      <c r="A845">
        <v>846</v>
      </c>
      <c r="B845" s="27" t="s">
        <v>7974</v>
      </c>
      <c r="C845" t="s">
        <v>954</v>
      </c>
      <c r="D845" s="27" t="s">
        <v>8604</v>
      </c>
      <c r="E845" s="27" t="s">
        <v>8605</v>
      </c>
    </row>
    <row r="846" spans="1:5">
      <c r="A846">
        <v>847</v>
      </c>
      <c r="B846" s="27" t="s">
        <v>7985</v>
      </c>
      <c r="C846" t="s">
        <v>1313</v>
      </c>
      <c r="D846" s="27" t="s">
        <v>8569</v>
      </c>
      <c r="E846" s="27" t="s">
        <v>8570</v>
      </c>
    </row>
    <row r="847" spans="1:5">
      <c r="A847">
        <v>848</v>
      </c>
      <c r="B847" s="27" t="s">
        <v>8298</v>
      </c>
      <c r="C847" t="s">
        <v>14256</v>
      </c>
      <c r="D847" s="27" t="s">
        <v>8501</v>
      </c>
      <c r="E847" s="27" t="s">
        <v>8502</v>
      </c>
    </row>
    <row r="848" spans="1:5">
      <c r="A848">
        <v>849</v>
      </c>
      <c r="B848" s="27" t="s">
        <v>8864</v>
      </c>
      <c r="C848" t="s">
        <v>1275</v>
      </c>
      <c r="D848" s="27" t="s">
        <v>8893</v>
      </c>
      <c r="E848" s="27" t="s">
        <v>8894</v>
      </c>
    </row>
    <row r="849" spans="1:5">
      <c r="A849">
        <v>850</v>
      </c>
      <c r="B849" s="27" t="s">
        <v>8843</v>
      </c>
      <c r="C849" t="s">
        <v>1272</v>
      </c>
      <c r="D849" s="27" t="s">
        <v>8875</v>
      </c>
      <c r="E849" s="27" t="s">
        <v>8876</v>
      </c>
    </row>
    <row r="850" spans="1:5">
      <c r="A850">
        <v>851</v>
      </c>
      <c r="B850" s="27" t="s">
        <v>12430</v>
      </c>
      <c r="C850" t="s">
        <v>1272</v>
      </c>
      <c r="D850" s="27" t="s">
        <v>12541</v>
      </c>
      <c r="E850" s="27" t="s">
        <v>12542</v>
      </c>
    </row>
    <row r="851" spans="1:5">
      <c r="A851">
        <v>852</v>
      </c>
      <c r="B851" s="27" t="s">
        <v>7472</v>
      </c>
      <c r="C851" t="s">
        <v>1272</v>
      </c>
      <c r="D851" s="27" t="s">
        <v>7609</v>
      </c>
      <c r="E851" s="27" t="s">
        <v>7610</v>
      </c>
    </row>
    <row r="852" spans="1:5">
      <c r="A852">
        <v>853</v>
      </c>
      <c r="B852" s="27" t="s">
        <v>13222</v>
      </c>
      <c r="C852" t="s">
        <v>1272</v>
      </c>
      <c r="D852" s="27" t="s">
        <v>13255</v>
      </c>
      <c r="E852" s="27" t="s">
        <v>13256</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193"/>
  <sheetViews>
    <sheetView topLeftCell="A1190" workbookViewId="0">
      <selection activeCell="B777" sqref="B777:B1193"/>
    </sheetView>
  </sheetViews>
  <sheetFormatPr defaultRowHeight="15"/>
  <cols>
    <col min="2" max="2" width="24.5703125" style="3" bestFit="1" customWidth="1"/>
  </cols>
  <sheetData>
    <row r="1" spans="1:3" ht="26.25" thickBot="1">
      <c r="A1" s="101" t="s">
        <v>5</v>
      </c>
      <c r="B1" s="98" t="s">
        <v>486</v>
      </c>
    </row>
    <row r="2" spans="1:3">
      <c r="A2" s="84"/>
      <c r="B2" s="94"/>
    </row>
    <row r="3" spans="1:3">
      <c r="A3" s="35">
        <v>2563</v>
      </c>
      <c r="B3" s="33">
        <v>41012</v>
      </c>
      <c r="C3" t="str">
        <f>VLOOKUP(A3,VODANET!C$5:J1648,8,0)</f>
        <v>ACEITO</v>
      </c>
    </row>
    <row r="4" spans="1:3">
      <c r="A4" s="35">
        <v>2564</v>
      </c>
      <c r="B4" s="33">
        <v>40984</v>
      </c>
      <c r="C4" s="27" t="str">
        <f>VLOOKUP(A4,VODANET!C$5:J1649,8,0)</f>
        <v>ACEITO</v>
      </c>
    </row>
    <row r="5" spans="1:3">
      <c r="A5" s="35">
        <v>2567</v>
      </c>
      <c r="B5" s="33">
        <v>40927</v>
      </c>
      <c r="C5" s="27" t="str">
        <f>VLOOKUP(A5,VODANET!C$5:J1650,8,0)</f>
        <v>ACEITO</v>
      </c>
    </row>
    <row r="6" spans="1:3">
      <c r="A6" s="35">
        <v>2568</v>
      </c>
      <c r="B6" s="33">
        <v>40954</v>
      </c>
      <c r="C6" s="27" t="str">
        <f>VLOOKUP(A6,VODANET!C$5:J1651,8,0)</f>
        <v>ACEITO</v>
      </c>
    </row>
    <row r="7" spans="1:3">
      <c r="A7" s="35">
        <v>2569</v>
      </c>
      <c r="B7" s="33">
        <v>41012</v>
      </c>
      <c r="C7" s="27" t="str">
        <f>VLOOKUP(A7,VODANET!C$5:J1652,8,0)</f>
        <v>ACEITO</v>
      </c>
    </row>
    <row r="8" spans="1:3">
      <c r="A8" s="35">
        <v>2570</v>
      </c>
      <c r="B8" s="33">
        <v>41012</v>
      </c>
      <c r="C8" s="27" t="str">
        <f>VLOOKUP(A8,VODANET!C$5:J1653,8,0)</f>
        <v>ACEITO</v>
      </c>
    </row>
    <row r="9" spans="1:3">
      <c r="A9" s="35">
        <v>2571</v>
      </c>
      <c r="B9" s="33">
        <v>41012</v>
      </c>
      <c r="C9" s="27" t="str">
        <f>VLOOKUP(A9,VODANET!C$5:J1654,8,0)</f>
        <v>ACEITO</v>
      </c>
    </row>
    <row r="10" spans="1:3">
      <c r="A10" s="35">
        <v>2573</v>
      </c>
      <c r="B10" s="106">
        <v>41012</v>
      </c>
      <c r="C10" s="27" t="str">
        <f>VLOOKUP(A10,VODANET!C$5:J1655,8,0)</f>
        <v>ACEITO</v>
      </c>
    </row>
    <row r="11" spans="1:3">
      <c r="A11" s="35">
        <v>2574</v>
      </c>
      <c r="B11" s="33">
        <v>41012</v>
      </c>
      <c r="C11" s="27" t="str">
        <f>VLOOKUP(A11,VODANET!C$5:J1656,8,0)</f>
        <v>ACEITO</v>
      </c>
    </row>
    <row r="12" spans="1:3">
      <c r="A12" s="35">
        <v>2587</v>
      </c>
      <c r="B12" s="33">
        <v>40954</v>
      </c>
      <c r="C12" s="27" t="str">
        <f>VLOOKUP(A12,VODANET!C$5:J1657,8,0)</f>
        <v>ACEITO</v>
      </c>
    </row>
    <row r="13" spans="1:3">
      <c r="A13" s="35">
        <v>2588</v>
      </c>
      <c r="B13" s="32">
        <v>41012</v>
      </c>
      <c r="C13" s="27" t="str">
        <f>VLOOKUP(A13,VODANET!C$5:J1658,8,0)</f>
        <v>ACEITO</v>
      </c>
    </row>
    <row r="14" spans="1:3">
      <c r="A14" s="35">
        <v>2589</v>
      </c>
      <c r="B14" s="33">
        <v>40927</v>
      </c>
      <c r="C14" s="27" t="str">
        <f>VLOOKUP(A14,VODANET!C$5:J1659,8,0)</f>
        <v>ACEITO</v>
      </c>
    </row>
    <row r="15" spans="1:3">
      <c r="A15" s="35">
        <v>2609</v>
      </c>
      <c r="B15" s="33">
        <v>40927</v>
      </c>
      <c r="C15" s="27" t="str">
        <f>VLOOKUP(A15,VODANET!C$5:J1660,8,0)</f>
        <v>ACEITO</v>
      </c>
    </row>
    <row r="16" spans="1:3">
      <c r="A16" s="35">
        <v>2610</v>
      </c>
      <c r="B16" s="33">
        <v>40927</v>
      </c>
      <c r="C16" s="27" t="str">
        <f>VLOOKUP(A16,VODANET!C$5:J1661,8,0)</f>
        <v>ACEITO</v>
      </c>
    </row>
    <row r="17" spans="1:3">
      <c r="A17" s="35">
        <v>2611</v>
      </c>
      <c r="B17" s="33">
        <v>40927</v>
      </c>
      <c r="C17" s="27" t="str">
        <f>VLOOKUP(A17,VODANET!C$5:J1662,8,0)</f>
        <v>ACEITO</v>
      </c>
    </row>
    <row r="18" spans="1:3">
      <c r="A18" s="35">
        <v>2614</v>
      </c>
      <c r="B18" s="33">
        <v>41012</v>
      </c>
      <c r="C18" s="27" t="str">
        <f>VLOOKUP(A18,VODANET!C$5:J1663,8,0)</f>
        <v>ACEITO</v>
      </c>
    </row>
    <row r="19" spans="1:3">
      <c r="A19" s="35">
        <v>2615</v>
      </c>
      <c r="B19" s="33">
        <v>41012</v>
      </c>
      <c r="C19" s="27" t="str">
        <f>VLOOKUP(A19,VODANET!C$5:J1664,8,0)</f>
        <v>ACEITO</v>
      </c>
    </row>
    <row r="20" spans="1:3">
      <c r="A20" s="35">
        <v>2617</v>
      </c>
      <c r="B20" s="33">
        <v>41012</v>
      </c>
      <c r="C20" s="27" t="str">
        <f>VLOOKUP(A20,VODANET!C$5:J1665,8,0)</f>
        <v>ACEITO</v>
      </c>
    </row>
    <row r="21" spans="1:3">
      <c r="A21" s="35">
        <v>2618</v>
      </c>
      <c r="B21" s="106">
        <v>41012</v>
      </c>
      <c r="C21" s="27" t="str">
        <f>VLOOKUP(A21,VODANET!C$5:J1666,8,0)</f>
        <v>ACEITO</v>
      </c>
    </row>
    <row r="22" spans="1:3">
      <c r="A22" s="35">
        <v>2619</v>
      </c>
      <c r="B22" s="33">
        <v>40954</v>
      </c>
      <c r="C22" s="27" t="str">
        <f>VLOOKUP(A22,VODANET!C$5:J1667,8,0)</f>
        <v>ACEITO</v>
      </c>
    </row>
    <row r="23" spans="1:3">
      <c r="A23" s="35">
        <v>2621</v>
      </c>
      <c r="B23" s="33">
        <v>41012</v>
      </c>
      <c r="C23" s="27" t="str">
        <f>VLOOKUP(A23,VODANET!C$5:J1668,8,0)</f>
        <v>ACEITO</v>
      </c>
    </row>
    <row r="24" spans="1:3">
      <c r="A24" s="35">
        <v>2622</v>
      </c>
      <c r="B24" s="33">
        <v>41012</v>
      </c>
      <c r="C24" s="27" t="str">
        <f>VLOOKUP(A24,VODANET!C$5:J1669,8,0)</f>
        <v>ACEITO</v>
      </c>
    </row>
    <row r="25" spans="1:3">
      <c r="A25" s="35">
        <v>2638</v>
      </c>
      <c r="B25" s="33">
        <v>41081</v>
      </c>
      <c r="C25" s="27" t="str">
        <f>VLOOKUP(A25,VODANET!C$5:J1670,8,0)</f>
        <v>ACEITO</v>
      </c>
    </row>
    <row r="26" spans="1:3">
      <c r="A26" s="35">
        <v>2639</v>
      </c>
      <c r="B26" s="33">
        <v>40954</v>
      </c>
      <c r="C26" s="27" t="str">
        <f>VLOOKUP(A26,VODANET!C$5:J1671,8,0)</f>
        <v>ACEITO</v>
      </c>
    </row>
    <row r="27" spans="1:3">
      <c r="A27" s="35">
        <v>2641</v>
      </c>
      <c r="B27" s="33">
        <v>40954</v>
      </c>
      <c r="C27" s="27" t="str">
        <f>VLOOKUP(A27,VODANET!C$5:J1672,8,0)</f>
        <v>ACEITO</v>
      </c>
    </row>
    <row r="28" spans="1:3">
      <c r="A28" s="35">
        <v>2642</v>
      </c>
      <c r="B28" s="106">
        <v>40927</v>
      </c>
      <c r="C28" s="27" t="str">
        <f>VLOOKUP(A28,VODANET!C$5:J1673,8,0)</f>
        <v>ACEITO</v>
      </c>
    </row>
    <row r="29" spans="1:3">
      <c r="A29" s="35">
        <v>2643</v>
      </c>
      <c r="B29" s="33">
        <v>41012</v>
      </c>
      <c r="C29" s="27" t="str">
        <f>VLOOKUP(A29,VODANET!C$5:J1674,8,0)</f>
        <v>ACEITO</v>
      </c>
    </row>
    <row r="30" spans="1:3">
      <c r="A30" s="35">
        <v>2644</v>
      </c>
      <c r="B30" s="33">
        <v>41012</v>
      </c>
      <c r="C30" s="27" t="str">
        <f>VLOOKUP(A30,VODANET!C$5:J1675,8,0)</f>
        <v>ACEITO</v>
      </c>
    </row>
    <row r="31" spans="1:3">
      <c r="A31" s="35">
        <v>2646</v>
      </c>
      <c r="B31" s="33">
        <v>40954</v>
      </c>
      <c r="C31" s="27" t="str">
        <f>VLOOKUP(A31,VODANET!C$5:J1676,8,0)</f>
        <v>ACEITO</v>
      </c>
    </row>
    <row r="32" spans="1:3">
      <c r="A32" s="35">
        <v>2647</v>
      </c>
      <c r="B32" s="33">
        <v>40927</v>
      </c>
      <c r="C32" s="27" t="str">
        <f>VLOOKUP(A32,VODANET!C$5:J1677,8,0)</f>
        <v>ACEITO</v>
      </c>
    </row>
    <row r="33" spans="1:3">
      <c r="A33" s="35">
        <v>2649</v>
      </c>
      <c r="B33" s="33">
        <v>40927</v>
      </c>
      <c r="C33" s="27" t="str">
        <f>VLOOKUP(A33,VODANET!C$5:J1678,8,0)</f>
        <v>ACEITO</v>
      </c>
    </row>
    <row r="34" spans="1:3">
      <c r="A34" s="35">
        <v>2650</v>
      </c>
      <c r="B34" s="33">
        <v>40954</v>
      </c>
      <c r="C34" s="27" t="str">
        <f>VLOOKUP(A34,VODANET!C$5:J1679,8,0)</f>
        <v>ACEITO</v>
      </c>
    </row>
    <row r="35" spans="1:3">
      <c r="A35" s="35">
        <v>2651</v>
      </c>
      <c r="B35" s="33">
        <v>40927</v>
      </c>
      <c r="C35" s="27" t="str">
        <f>VLOOKUP(A35,VODANET!C$5:J1680,8,0)</f>
        <v>ACEITO</v>
      </c>
    </row>
    <row r="36" spans="1:3">
      <c r="A36" s="35">
        <v>2653</v>
      </c>
      <c r="B36" s="33">
        <v>41012</v>
      </c>
      <c r="C36" s="27" t="str">
        <f>VLOOKUP(A36,VODANET!C$5:J1681,8,0)</f>
        <v>ACEITO</v>
      </c>
    </row>
    <row r="37" spans="1:3">
      <c r="A37" s="35">
        <v>2655</v>
      </c>
      <c r="B37" s="33">
        <v>40927</v>
      </c>
      <c r="C37" s="27" t="str">
        <f>VLOOKUP(A37,VODANET!C$5:J1682,8,0)</f>
        <v>ACEITO</v>
      </c>
    </row>
    <row r="38" spans="1:3">
      <c r="A38" s="35">
        <v>2656</v>
      </c>
      <c r="B38" s="33">
        <v>40927</v>
      </c>
      <c r="C38" s="27" t="str">
        <f>VLOOKUP(A38,VODANET!C$5:J1683,8,0)</f>
        <v>ACEITO</v>
      </c>
    </row>
    <row r="39" spans="1:3">
      <c r="A39" s="35">
        <v>2658</v>
      </c>
      <c r="B39" s="33">
        <v>40954</v>
      </c>
      <c r="C39" s="27" t="str">
        <f>VLOOKUP(A39,VODANET!C$5:J1684,8,0)</f>
        <v>ACEITO</v>
      </c>
    </row>
    <row r="40" spans="1:3">
      <c r="A40" s="35">
        <v>2659</v>
      </c>
      <c r="B40" s="33">
        <v>40954</v>
      </c>
      <c r="C40" s="27" t="str">
        <f>VLOOKUP(A40,VODANET!C$5:J1685,8,0)</f>
        <v>ACEITO</v>
      </c>
    </row>
    <row r="41" spans="1:3">
      <c r="A41" s="35">
        <v>2660</v>
      </c>
      <c r="B41" s="32">
        <v>41143</v>
      </c>
      <c r="C41" s="27" t="str">
        <f>VLOOKUP(A41,VODANET!C$5:J1686,8,0)</f>
        <v>ACEITO</v>
      </c>
    </row>
    <row r="42" spans="1:3">
      <c r="A42" s="35">
        <v>2661</v>
      </c>
      <c r="B42" s="33">
        <v>41012</v>
      </c>
      <c r="C42" s="27" t="str">
        <f>VLOOKUP(A42,VODANET!C$5:J1687,8,0)</f>
        <v>ACEITO</v>
      </c>
    </row>
    <row r="43" spans="1:3">
      <c r="A43" s="35">
        <v>2662</v>
      </c>
      <c r="B43" s="33">
        <v>41012</v>
      </c>
      <c r="C43" s="27" t="str">
        <f>VLOOKUP(A43,VODANET!C$5:J1688,8,0)</f>
        <v>ACEITO</v>
      </c>
    </row>
    <row r="44" spans="1:3">
      <c r="A44" s="35">
        <v>2663</v>
      </c>
      <c r="B44" s="33">
        <v>40954</v>
      </c>
      <c r="C44" s="27" t="str">
        <f>VLOOKUP(A44,VODANET!C$5:J1689,8,0)</f>
        <v>ACEITO</v>
      </c>
    </row>
    <row r="45" spans="1:3">
      <c r="A45" s="35">
        <v>2664</v>
      </c>
      <c r="B45" s="33">
        <v>41012</v>
      </c>
      <c r="C45" s="27" t="str">
        <f>VLOOKUP(A45,VODANET!C$5:J1690,8,0)</f>
        <v>ACEITO</v>
      </c>
    </row>
    <row r="46" spans="1:3">
      <c r="A46" s="35">
        <v>2665</v>
      </c>
      <c r="B46" s="33">
        <v>40927</v>
      </c>
      <c r="C46" s="27" t="str">
        <f>VLOOKUP(A46,VODANET!C$5:J1691,8,0)</f>
        <v>ACEITO</v>
      </c>
    </row>
    <row r="47" spans="1:3">
      <c r="A47" s="35">
        <v>2666</v>
      </c>
      <c r="B47" s="33">
        <v>40984</v>
      </c>
      <c r="C47" s="27" t="str">
        <f>VLOOKUP(A47,VODANET!C$5:J1692,8,0)</f>
        <v>ACEITO</v>
      </c>
    </row>
    <row r="48" spans="1:3">
      <c r="A48" s="35">
        <v>2667</v>
      </c>
      <c r="B48" s="33">
        <v>40954</v>
      </c>
      <c r="C48" s="27" t="str">
        <f>VLOOKUP(A48,VODANET!C$5:J1693,8,0)</f>
        <v>ACEITO</v>
      </c>
    </row>
    <row r="49" spans="1:3">
      <c r="A49" s="35">
        <v>2687</v>
      </c>
      <c r="B49" s="33">
        <v>41012</v>
      </c>
      <c r="C49" s="27" t="str">
        <f>VLOOKUP(A49,VODANET!C$5:J1694,8,0)</f>
        <v>ACEITO</v>
      </c>
    </row>
    <row r="50" spans="1:3">
      <c r="A50" s="35">
        <v>2688</v>
      </c>
      <c r="B50" s="221">
        <v>41012</v>
      </c>
      <c r="C50" s="27" t="str">
        <f>VLOOKUP(A50,VODANET!C$5:J1695,8,0)</f>
        <v>ACEITO</v>
      </c>
    </row>
    <row r="51" spans="1:3">
      <c r="A51" s="35">
        <v>2689</v>
      </c>
      <c r="B51" s="61">
        <v>41012</v>
      </c>
      <c r="C51" s="27" t="str">
        <f>VLOOKUP(A51,VODANET!C$5:J1696,8,0)</f>
        <v>ACEITO</v>
      </c>
    </row>
    <row r="52" spans="1:3">
      <c r="A52" s="35">
        <v>2742</v>
      </c>
      <c r="B52" s="33">
        <v>41012</v>
      </c>
      <c r="C52" s="27" t="str">
        <f>VLOOKUP(A52,VODANET!C$5:J1697,8,0)</f>
        <v>ACEITO</v>
      </c>
    </row>
    <row r="53" spans="1:3">
      <c r="A53" s="35">
        <v>2731</v>
      </c>
      <c r="B53" s="32">
        <v>40927</v>
      </c>
      <c r="C53" s="27" t="str">
        <f>VLOOKUP(A53,VODANET!C$5:J1698,8,0)</f>
        <v>ACEITO</v>
      </c>
    </row>
    <row r="54" spans="1:3">
      <c r="A54" s="35">
        <v>2732</v>
      </c>
      <c r="B54" s="32">
        <v>40927</v>
      </c>
      <c r="C54" s="27" t="str">
        <f>VLOOKUP(A54,VODANET!C$5:J1699,8,0)</f>
        <v>ACEITO</v>
      </c>
    </row>
    <row r="55" spans="1:3">
      <c r="A55" s="35">
        <v>2733</v>
      </c>
      <c r="B55" s="33">
        <v>41012</v>
      </c>
      <c r="C55" s="27" t="str">
        <f>VLOOKUP(A55,VODANET!C$5:J1700,8,0)</f>
        <v>ACEITO</v>
      </c>
    </row>
    <row r="56" spans="1:3">
      <c r="A56" s="35">
        <v>2734</v>
      </c>
      <c r="B56" s="32">
        <v>41012</v>
      </c>
      <c r="C56" s="27" t="str">
        <f>VLOOKUP(A56,VODANET!C$5:J1701,8,0)</f>
        <v>ACEITO</v>
      </c>
    </row>
    <row r="57" spans="1:3">
      <c r="A57" s="35">
        <v>2735</v>
      </c>
      <c r="B57" s="32">
        <v>40927</v>
      </c>
      <c r="C57" s="27" t="str">
        <f>VLOOKUP(A57,VODANET!C$5:J1702,8,0)</f>
        <v>ACEITO</v>
      </c>
    </row>
    <row r="58" spans="1:3">
      <c r="A58" s="35">
        <v>2736</v>
      </c>
      <c r="B58" s="33">
        <v>40927</v>
      </c>
      <c r="C58" s="27" t="str">
        <f>VLOOKUP(A58,VODANET!C$5:J1703,8,0)</f>
        <v>ACEITO</v>
      </c>
    </row>
    <row r="59" spans="1:3">
      <c r="A59" s="35">
        <v>2737</v>
      </c>
      <c r="B59" s="32">
        <v>41012</v>
      </c>
      <c r="C59" s="27" t="str">
        <f>VLOOKUP(A59,VODANET!C$5:J1704,8,0)</f>
        <v>ACEITO</v>
      </c>
    </row>
    <row r="60" spans="1:3">
      <c r="A60" s="35">
        <v>2738</v>
      </c>
      <c r="B60" s="33">
        <v>40927</v>
      </c>
      <c r="C60" s="27" t="str">
        <f>VLOOKUP(A60,VODANET!C$5:J1705,8,0)</f>
        <v>ACEITO</v>
      </c>
    </row>
    <row r="61" spans="1:3">
      <c r="A61" s="35">
        <v>2739</v>
      </c>
      <c r="B61" s="32">
        <v>40927</v>
      </c>
      <c r="C61" s="27" t="str">
        <f>VLOOKUP(A61,VODANET!C$5:J1706,8,0)</f>
        <v>ACEITO</v>
      </c>
    </row>
    <row r="62" spans="1:3">
      <c r="A62" s="35">
        <v>2740</v>
      </c>
      <c r="B62" s="33">
        <v>41012</v>
      </c>
      <c r="C62" s="27" t="str">
        <f>VLOOKUP(A62,VODANET!C$5:J1707,8,0)</f>
        <v>ACEITO</v>
      </c>
    </row>
    <row r="63" spans="1:3">
      <c r="A63" s="35">
        <v>2741</v>
      </c>
      <c r="B63" s="32">
        <v>40927</v>
      </c>
      <c r="C63" s="27" t="str">
        <f>VLOOKUP(A63,VODANET!C$5:J1708,8,0)</f>
        <v>ACEITO</v>
      </c>
    </row>
    <row r="64" spans="1:3">
      <c r="A64" s="35">
        <v>2722</v>
      </c>
      <c r="B64" s="33">
        <v>40927</v>
      </c>
      <c r="C64" s="27" t="str">
        <f>VLOOKUP(A64,VODANET!C$5:J1709,8,0)</f>
        <v>ACEITO</v>
      </c>
    </row>
    <row r="65" spans="1:3">
      <c r="A65" s="35">
        <v>2721</v>
      </c>
      <c r="B65" s="33">
        <v>41012</v>
      </c>
      <c r="C65" s="27" t="str">
        <f>VLOOKUP(A65,VODANET!C$5:J1710,8,0)</f>
        <v>ACEITO</v>
      </c>
    </row>
    <row r="66" spans="1:3">
      <c r="A66" s="35">
        <v>2723</v>
      </c>
      <c r="B66" s="32">
        <v>40954</v>
      </c>
      <c r="C66" s="27" t="str">
        <f>VLOOKUP(A66,VODANET!C$5:J1711,8,0)</f>
        <v>ACEITO</v>
      </c>
    </row>
    <row r="67" spans="1:3">
      <c r="A67" s="35">
        <v>2718</v>
      </c>
      <c r="B67" s="33">
        <v>40984</v>
      </c>
      <c r="C67" s="27" t="str">
        <f>VLOOKUP(A67,VODANET!C$5:J1712,8,0)</f>
        <v>ACEITO</v>
      </c>
    </row>
    <row r="68" spans="1:3">
      <c r="A68" s="35">
        <v>2717</v>
      </c>
      <c r="B68" s="32">
        <v>41012</v>
      </c>
      <c r="C68" s="27" t="str">
        <f>VLOOKUP(A68,VODANET!C$5:J1713,8,0)</f>
        <v>ACEITO</v>
      </c>
    </row>
    <row r="69" spans="1:3">
      <c r="A69" s="35">
        <v>2701</v>
      </c>
      <c r="B69" s="33">
        <v>40927</v>
      </c>
      <c r="C69" s="27" t="str">
        <f>VLOOKUP(A69,VODANET!C$5:J1714,8,0)</f>
        <v>ACEITO</v>
      </c>
    </row>
    <row r="70" spans="1:3">
      <c r="A70" s="35">
        <v>2695</v>
      </c>
      <c r="B70" s="33">
        <v>40927</v>
      </c>
      <c r="C70" s="27" t="str">
        <f>VLOOKUP(A70,VODANET!C$5:J1715,8,0)</f>
        <v>ACEITO</v>
      </c>
    </row>
    <row r="71" spans="1:3">
      <c r="A71" s="35">
        <v>2694</v>
      </c>
      <c r="B71" s="33">
        <v>41012</v>
      </c>
      <c r="C71" s="27" t="str">
        <f>VLOOKUP(A71,VODANET!C$5:J1716,8,0)</f>
        <v>ACEITO</v>
      </c>
    </row>
    <row r="72" spans="1:3">
      <c r="A72" s="35">
        <v>2693</v>
      </c>
      <c r="B72" s="33">
        <v>40927</v>
      </c>
      <c r="C72" s="27" t="str">
        <f>VLOOKUP(A72,VODANET!C$5:J1717,8,0)</f>
        <v>ACEITO</v>
      </c>
    </row>
    <row r="73" spans="1:3">
      <c r="A73" s="35">
        <v>2692</v>
      </c>
      <c r="B73" s="33">
        <v>40954</v>
      </c>
      <c r="C73" s="27" t="str">
        <f>VLOOKUP(A73,VODANET!C$5:J1718,8,0)</f>
        <v>ACEITO</v>
      </c>
    </row>
    <row r="74" spans="1:3">
      <c r="A74" s="35">
        <v>2690</v>
      </c>
      <c r="B74" s="32">
        <v>40954</v>
      </c>
      <c r="C74" s="27" t="str">
        <f>VLOOKUP(A74,VODANET!C$5:J1719,8,0)</f>
        <v>ACEITO</v>
      </c>
    </row>
    <row r="75" spans="1:3">
      <c r="A75" s="35">
        <v>2974</v>
      </c>
      <c r="B75" s="61">
        <v>41012</v>
      </c>
      <c r="C75" s="27" t="str">
        <f>VLOOKUP(A75,VODANET!C$5:J1720,8,0)</f>
        <v>ACEITO</v>
      </c>
    </row>
    <row r="76" spans="1:3">
      <c r="A76" s="35">
        <v>2975</v>
      </c>
      <c r="B76" s="32">
        <v>40984</v>
      </c>
      <c r="C76" s="27" t="str">
        <f>VLOOKUP(A76,VODANET!C$5:J1721,8,0)</f>
        <v>ACEITO</v>
      </c>
    </row>
    <row r="77" spans="1:3">
      <c r="A77" s="35">
        <v>2977</v>
      </c>
      <c r="B77" s="32">
        <v>40984</v>
      </c>
      <c r="C77" s="27" t="str">
        <f>VLOOKUP(A77,VODANET!C$5:J1722,8,0)</f>
        <v>ACEITO</v>
      </c>
    </row>
    <row r="78" spans="1:3">
      <c r="A78" s="35">
        <v>2979</v>
      </c>
      <c r="B78" s="32">
        <v>40984</v>
      </c>
      <c r="C78" s="27" t="str">
        <f>VLOOKUP(A78,VODANET!C$5:J1723,8,0)</f>
        <v>ACEITO</v>
      </c>
    </row>
    <row r="79" spans="1:3">
      <c r="A79" s="35">
        <v>2980</v>
      </c>
      <c r="B79" s="32">
        <v>40984</v>
      </c>
      <c r="C79" s="27" t="str">
        <f>VLOOKUP(A79,VODANET!C$5:J1724,8,0)</f>
        <v>ACEITO</v>
      </c>
    </row>
    <row r="80" spans="1:3">
      <c r="A80" s="35">
        <v>2981</v>
      </c>
      <c r="B80" s="32">
        <v>40984</v>
      </c>
      <c r="C80" s="27" t="str">
        <f>VLOOKUP(A80,VODANET!C$5:J1725,8,0)</f>
        <v>ACEITO</v>
      </c>
    </row>
    <row r="81" spans="1:3">
      <c r="A81" s="35">
        <v>2983</v>
      </c>
      <c r="B81" s="61">
        <v>41012</v>
      </c>
      <c r="C81" s="27" t="str">
        <f>VLOOKUP(A81,VODANET!C$5:J1726,8,0)</f>
        <v>ACEITO</v>
      </c>
    </row>
    <row r="82" spans="1:3">
      <c r="A82" s="35">
        <v>2984</v>
      </c>
      <c r="B82" s="32">
        <v>40984</v>
      </c>
      <c r="C82" s="27" t="str">
        <f>VLOOKUP(A82,VODANET!C$5:J1727,8,0)</f>
        <v>ACEITO</v>
      </c>
    </row>
    <row r="83" spans="1:3">
      <c r="A83" s="35">
        <v>2985</v>
      </c>
      <c r="B83" s="61">
        <v>41012</v>
      </c>
      <c r="C83" s="27" t="str">
        <f>VLOOKUP(A83,VODANET!C$5:J1728,8,0)</f>
        <v>ACEITO</v>
      </c>
    </row>
    <row r="84" spans="1:3">
      <c r="A84" s="52">
        <v>3003</v>
      </c>
      <c r="B84" s="109">
        <v>40984</v>
      </c>
      <c r="C84" s="27" t="str">
        <f>VLOOKUP(A84,VODANET!C$5:J1729,8,0)</f>
        <v>ACEITO</v>
      </c>
    </row>
    <row r="85" spans="1:3">
      <c r="A85" s="35">
        <v>3006</v>
      </c>
      <c r="B85" s="32">
        <v>41254</v>
      </c>
      <c r="C85" s="27" t="str">
        <f>VLOOKUP(A85,VODANET!C$5:J1730,8,0)</f>
        <v>ACEITO</v>
      </c>
    </row>
    <row r="86" spans="1:3">
      <c r="A86" s="35">
        <v>3010</v>
      </c>
      <c r="B86" s="109">
        <v>40984</v>
      </c>
      <c r="C86" s="27" t="str">
        <f>VLOOKUP(A86,VODANET!C$5:J1731,8,0)</f>
        <v>ACEITO</v>
      </c>
    </row>
    <row r="87" spans="1:3">
      <c r="A87" s="35">
        <v>3015</v>
      </c>
      <c r="B87" s="32">
        <v>40984</v>
      </c>
      <c r="C87" s="27" t="str">
        <f>VLOOKUP(A87,VODANET!C$5:J1732,8,0)</f>
        <v>ACEITO</v>
      </c>
    </row>
    <row r="88" spans="1:3">
      <c r="A88" s="35">
        <v>3017</v>
      </c>
      <c r="B88" s="32">
        <v>40984</v>
      </c>
      <c r="C88" s="27" t="str">
        <f>VLOOKUP(A88,VODANET!C$5:J1733,8,0)</f>
        <v>ACEITO</v>
      </c>
    </row>
    <row r="89" spans="1:3">
      <c r="A89" s="35">
        <v>3020</v>
      </c>
      <c r="B89" s="32">
        <v>40984</v>
      </c>
      <c r="C89" s="27" t="str">
        <f>VLOOKUP(A89,VODANET!C$5:J1734,8,0)</f>
        <v>ACEITO</v>
      </c>
    </row>
    <row r="90" spans="1:3">
      <c r="A90" s="35">
        <v>3022</v>
      </c>
      <c r="B90" s="32">
        <v>41254</v>
      </c>
      <c r="C90" s="27" t="str">
        <f>VLOOKUP(A90,VODANET!C$5:J1735,8,0)</f>
        <v>ACEITO</v>
      </c>
    </row>
    <row r="91" spans="1:3">
      <c r="A91" s="35">
        <v>3033</v>
      </c>
      <c r="B91" s="61">
        <v>41271</v>
      </c>
      <c r="C91" s="27" t="str">
        <f>VLOOKUP(A91,VODANET!C$5:J1736,8,0)</f>
        <v>ACEITO</v>
      </c>
    </row>
    <row r="92" spans="1:3">
      <c r="A92" s="35">
        <v>2989</v>
      </c>
      <c r="B92" s="61">
        <v>41012</v>
      </c>
      <c r="C92" s="27" t="str">
        <f>VLOOKUP(A92,VODANET!C$5:J1737,8,0)</f>
        <v>ACEITO</v>
      </c>
    </row>
    <row r="93" spans="1:3">
      <c r="A93" s="35">
        <v>2992</v>
      </c>
      <c r="B93" s="32">
        <v>40984</v>
      </c>
      <c r="C93" s="27" t="str">
        <f>VLOOKUP(A93,VODANET!C$5:J1738,8,0)</f>
        <v>ACEITO</v>
      </c>
    </row>
    <row r="94" spans="1:3">
      <c r="A94" s="35">
        <v>2996</v>
      </c>
      <c r="B94" s="32">
        <v>40984</v>
      </c>
      <c r="C94" s="27" t="str">
        <f>VLOOKUP(A94,VODANET!C$5:J1739,8,0)</f>
        <v>ACEITO</v>
      </c>
    </row>
    <row r="95" spans="1:3">
      <c r="A95" s="35">
        <v>2997</v>
      </c>
      <c r="B95" s="32">
        <v>40984</v>
      </c>
      <c r="C95" s="27" t="str">
        <f>VLOOKUP(A95,VODANET!C$5:J1740,8,0)</f>
        <v>ACEITO</v>
      </c>
    </row>
    <row r="96" spans="1:3">
      <c r="A96" s="35">
        <v>3024</v>
      </c>
      <c r="B96" s="32">
        <v>40984</v>
      </c>
      <c r="C96" s="27" t="str">
        <f>VLOOKUP(A96,VODANET!C$5:J1741,8,0)</f>
        <v>ACEITO</v>
      </c>
    </row>
    <row r="97" spans="1:3">
      <c r="A97" s="35">
        <v>3011</v>
      </c>
      <c r="B97" s="32">
        <v>41277</v>
      </c>
      <c r="C97" s="27" t="str">
        <f>VLOOKUP(A97,VODANET!C$5:J1742,8,0)</f>
        <v>ACEITO</v>
      </c>
    </row>
    <row r="98" spans="1:3">
      <c r="A98" s="35">
        <v>3016</v>
      </c>
      <c r="B98" s="32">
        <v>41277</v>
      </c>
      <c r="C98" s="27" t="str">
        <f>VLOOKUP(A98,VODANET!C$5:J1743,8,0)</f>
        <v>ACEITO</v>
      </c>
    </row>
    <row r="99" spans="1:3">
      <c r="A99" s="35">
        <v>3019</v>
      </c>
      <c r="B99" s="32">
        <v>41012</v>
      </c>
      <c r="C99" s="27" t="str">
        <f>VLOOKUP(A99,VODANET!C$5:J1744,8,0)</f>
        <v>ACEITO</v>
      </c>
    </row>
    <row r="100" spans="1:3">
      <c r="A100" s="35">
        <v>3025</v>
      </c>
      <c r="B100" s="32">
        <v>40984</v>
      </c>
      <c r="C100" s="27" t="str">
        <f>VLOOKUP(A100,VODANET!C$5:J1745,8,0)</f>
        <v>ACEITO</v>
      </c>
    </row>
    <row r="101" spans="1:3">
      <c r="A101" s="35">
        <v>3036</v>
      </c>
      <c r="B101" s="32">
        <v>40984</v>
      </c>
      <c r="C101" s="27" t="str">
        <f>VLOOKUP(A101,VODANET!C$5:J1746,8,0)</f>
        <v>ACEITO</v>
      </c>
    </row>
    <row r="102" spans="1:3">
      <c r="A102" s="35">
        <v>3039</v>
      </c>
      <c r="B102" s="32">
        <v>41254</v>
      </c>
      <c r="C102" s="27" t="str">
        <f>VLOOKUP(A102,VODANET!C$5:J1747,8,0)</f>
        <v>ACEITO</v>
      </c>
    </row>
    <row r="103" spans="1:3">
      <c r="A103" s="35">
        <v>3057</v>
      </c>
      <c r="B103" s="32">
        <v>40984</v>
      </c>
      <c r="C103" s="27" t="str">
        <f>VLOOKUP(A103,VODANET!C$5:J1748,8,0)</f>
        <v>ACEITO</v>
      </c>
    </row>
    <row r="104" spans="1:3">
      <c r="A104" s="35">
        <v>3075</v>
      </c>
      <c r="B104" s="32">
        <v>40984</v>
      </c>
      <c r="C104" s="27" t="str">
        <f>VLOOKUP(A104,VODANET!C$5:J1749,8,0)</f>
        <v>ACEITO</v>
      </c>
    </row>
    <row r="105" spans="1:3">
      <c r="A105" s="35">
        <v>3068</v>
      </c>
      <c r="B105" s="32">
        <v>41143</v>
      </c>
      <c r="C105" s="27" t="str">
        <f>VLOOKUP(A105,VODANET!C$5:J1750,8,0)</f>
        <v>ACEITO</v>
      </c>
    </row>
    <row r="106" spans="1:3">
      <c r="A106" s="35">
        <v>3037</v>
      </c>
      <c r="B106" s="32">
        <v>41254</v>
      </c>
      <c r="C106" s="27" t="str">
        <f>VLOOKUP(A106,VODANET!C$5:J1751,8,0)</f>
        <v>ACEITO</v>
      </c>
    </row>
    <row r="107" spans="1:3">
      <c r="A107" s="35">
        <v>3074</v>
      </c>
      <c r="B107" s="32">
        <v>40984</v>
      </c>
      <c r="C107" s="27" t="str">
        <f>VLOOKUP(A107,VODANET!C$5:J1752,8,0)</f>
        <v>ACEITO</v>
      </c>
    </row>
    <row r="108" spans="1:3">
      <c r="A108" s="35">
        <v>3076</v>
      </c>
      <c r="B108" s="61">
        <v>41291</v>
      </c>
      <c r="C108" s="27" t="str">
        <f>VLOOKUP(A108,VODANET!C$5:J1753,8,0)</f>
        <v>ACEITO</v>
      </c>
    </row>
    <row r="109" spans="1:3">
      <c r="A109" s="35">
        <v>3050</v>
      </c>
      <c r="B109" s="32">
        <v>41058</v>
      </c>
      <c r="C109" s="27" t="str">
        <f>VLOOKUP(A109,VODANET!C$5:J1754,8,0)</f>
        <v>ACEITO</v>
      </c>
    </row>
    <row r="110" spans="1:3">
      <c r="A110" s="35">
        <v>3045</v>
      </c>
      <c r="B110" s="32">
        <v>41058</v>
      </c>
      <c r="C110" s="27" t="str">
        <f>VLOOKUP(A110,VODANET!C$5:J1755,8,0)</f>
        <v>ACEITO</v>
      </c>
    </row>
    <row r="111" spans="1:3">
      <c r="A111" s="35">
        <v>3058</v>
      </c>
      <c r="B111" s="32">
        <v>41254</v>
      </c>
      <c r="C111" s="27" t="str">
        <f>VLOOKUP(A111,VODANET!C$5:J1756,8,0)</f>
        <v>ACEITO</v>
      </c>
    </row>
    <row r="112" spans="1:3">
      <c r="A112" s="35">
        <v>3122</v>
      </c>
      <c r="B112" s="32">
        <v>41254</v>
      </c>
      <c r="C112" s="27" t="str">
        <f>VLOOKUP(A112,VODANET!C$5:J1757,8,0)</f>
        <v>ACEITO</v>
      </c>
    </row>
    <row r="113" spans="1:3">
      <c r="A113" s="35">
        <v>3107</v>
      </c>
      <c r="B113" s="32">
        <v>41277</v>
      </c>
      <c r="C113" s="27" t="str">
        <f>VLOOKUP(A113,VODANET!C$5:J1758,8,0)</f>
        <v>ACEITO</v>
      </c>
    </row>
    <row r="114" spans="1:3">
      <c r="A114" s="35">
        <v>3112</v>
      </c>
      <c r="B114" s="32">
        <v>41254</v>
      </c>
      <c r="C114" s="27" t="str">
        <f>VLOOKUP(A114,VODANET!C$5:J1759,8,0)</f>
        <v>ACEITO</v>
      </c>
    </row>
    <row r="115" spans="1:3">
      <c r="A115" s="35">
        <v>3127</v>
      </c>
      <c r="B115" s="32">
        <v>41254</v>
      </c>
      <c r="C115" s="27" t="str">
        <f>VLOOKUP(A115,VODANET!C$5:J1760,8,0)</f>
        <v>ACEITO</v>
      </c>
    </row>
    <row r="116" spans="1:3">
      <c r="A116" s="35">
        <v>3115</v>
      </c>
      <c r="B116" s="32">
        <v>41058</v>
      </c>
      <c r="C116" s="27" t="str">
        <f>VLOOKUP(A116,VODANET!C$5:J1761,8,0)</f>
        <v>ACEITO</v>
      </c>
    </row>
    <row r="117" spans="1:3">
      <c r="A117" s="35">
        <v>3092</v>
      </c>
      <c r="B117" s="61">
        <v>41271</v>
      </c>
      <c r="C117" s="27" t="str">
        <f>VLOOKUP(A117,VODANET!C$5:J1762,8,0)</f>
        <v>ACEITO</v>
      </c>
    </row>
    <row r="118" spans="1:3">
      <c r="A118" s="35">
        <v>3124</v>
      </c>
      <c r="B118" s="32">
        <v>41024</v>
      </c>
      <c r="C118" s="27" t="str">
        <f>VLOOKUP(A118,VODANET!C$5:J1763,8,0)</f>
        <v>ACEITO</v>
      </c>
    </row>
    <row r="119" spans="1:3">
      <c r="A119" s="35">
        <v>3102</v>
      </c>
      <c r="B119" s="61">
        <v>41277</v>
      </c>
      <c r="C119" s="27" t="str">
        <f>VLOOKUP(A119,VODANET!C$5:J1764,8,0)</f>
        <v>ACEITO</v>
      </c>
    </row>
    <row r="120" spans="1:3">
      <c r="A120" s="35">
        <v>3098</v>
      </c>
      <c r="B120" s="32">
        <v>41254</v>
      </c>
      <c r="C120" s="27" t="str">
        <f>VLOOKUP(A120,VODANET!C$5:J1765,8,0)</f>
        <v>ACEITO</v>
      </c>
    </row>
    <row r="121" spans="1:3">
      <c r="A121" s="35">
        <v>3138</v>
      </c>
      <c r="B121" s="32">
        <v>41058</v>
      </c>
      <c r="C121" s="27" t="str">
        <f>VLOOKUP(A121,VODANET!C$5:J1766,8,0)</f>
        <v>ACEITO</v>
      </c>
    </row>
    <row r="122" spans="1:3">
      <c r="A122" s="35">
        <v>3136</v>
      </c>
      <c r="B122" s="32">
        <v>41254</v>
      </c>
      <c r="C122" s="27" t="str">
        <f>VLOOKUP(A122,VODANET!C$5:J1767,8,0)</f>
        <v>ACEITO</v>
      </c>
    </row>
    <row r="123" spans="1:3">
      <c r="A123" s="35">
        <v>3352</v>
      </c>
      <c r="B123" s="32">
        <v>41092</v>
      </c>
      <c r="C123" s="27" t="str">
        <f>VLOOKUP(A123,VODANET!C$5:J1768,8,0)</f>
        <v>ACEITO</v>
      </c>
    </row>
    <row r="124" spans="1:3">
      <c r="A124" s="35">
        <v>3189</v>
      </c>
      <c r="B124" s="32">
        <v>41277</v>
      </c>
      <c r="C124" s="27" t="str">
        <f>VLOOKUP(A124,VODANET!C$5:J1769,8,0)</f>
        <v>ACEITO</v>
      </c>
    </row>
    <row r="125" spans="1:3">
      <c r="A125" s="35">
        <v>3353</v>
      </c>
      <c r="B125" s="32">
        <v>41092</v>
      </c>
      <c r="C125" s="27" t="str">
        <f>VLOOKUP(A125,VODANET!C$5:J1770,8,0)</f>
        <v>ACEITO</v>
      </c>
    </row>
    <row r="126" spans="1:3">
      <c r="A126" s="35">
        <v>3210</v>
      </c>
      <c r="B126" s="61">
        <v>41254</v>
      </c>
      <c r="C126" s="27" t="str">
        <f>VLOOKUP(A126,VODANET!C$5:J1771,8,0)</f>
        <v>ACEITO</v>
      </c>
    </row>
    <row r="127" spans="1:3">
      <c r="A127" s="35">
        <v>3213</v>
      </c>
      <c r="B127" s="32">
        <v>41058</v>
      </c>
      <c r="C127" s="27" t="str">
        <f>VLOOKUP(A127,VODANET!C$5:J1772,8,0)</f>
        <v>ACEITO</v>
      </c>
    </row>
    <row r="128" spans="1:3">
      <c r="A128" s="35">
        <v>3185</v>
      </c>
      <c r="B128" s="61">
        <v>41291</v>
      </c>
      <c r="C128" s="27" t="str">
        <f>VLOOKUP(A128,VODANET!C$5:J1773,8,0)</f>
        <v>ACEITO</v>
      </c>
    </row>
    <row r="129" spans="1:3">
      <c r="A129" s="35">
        <v>3183</v>
      </c>
      <c r="B129" s="32">
        <v>41058</v>
      </c>
      <c r="C129" s="27" t="str">
        <f>VLOOKUP(A129,VODANET!C$5:J1774,8,0)</f>
        <v>ACEITO</v>
      </c>
    </row>
    <row r="130" spans="1:3">
      <c r="A130" s="35">
        <v>3218</v>
      </c>
      <c r="B130" s="32">
        <v>41058</v>
      </c>
      <c r="C130" s="27" t="str">
        <f>VLOOKUP(A130,VODANET!C$5:J1775,8,0)</f>
        <v>ACEITO</v>
      </c>
    </row>
    <row r="131" spans="1:3">
      <c r="A131" s="35">
        <v>3216</v>
      </c>
      <c r="B131" s="61">
        <v>41271</v>
      </c>
      <c r="C131" s="27" t="str">
        <f>VLOOKUP(A131,VODANET!C$5:J1776,8,0)</f>
        <v>ACEITO</v>
      </c>
    </row>
    <row r="132" spans="1:3">
      <c r="A132" s="35">
        <v>3219</v>
      </c>
      <c r="B132" s="32">
        <v>41058</v>
      </c>
      <c r="C132" s="27" t="str">
        <f>VLOOKUP(A132,VODANET!C$5:J1777,8,0)</f>
        <v>ACEITO</v>
      </c>
    </row>
    <row r="133" spans="1:3">
      <c r="A133" s="35">
        <v>3221</v>
      </c>
      <c r="B133" s="32">
        <v>41058</v>
      </c>
      <c r="C133" s="27" t="str">
        <f>VLOOKUP(A133,VODANET!C$5:J1778,8,0)</f>
        <v>ACEITO</v>
      </c>
    </row>
    <row r="134" spans="1:3">
      <c r="A134" s="35">
        <v>3223</v>
      </c>
      <c r="B134" s="32">
        <v>41058</v>
      </c>
      <c r="C134" s="27" t="str">
        <f>VLOOKUP(A134,VODANET!C$5:J1779,8,0)</f>
        <v>ACEITO</v>
      </c>
    </row>
    <row r="135" spans="1:3">
      <c r="A135" s="35">
        <v>3231</v>
      </c>
      <c r="B135" s="32">
        <v>41058</v>
      </c>
      <c r="C135" s="27" t="str">
        <f>VLOOKUP(A135,VODANET!C$5:J1780,8,0)</f>
        <v>ACEITO</v>
      </c>
    </row>
    <row r="136" spans="1:3">
      <c r="A136" s="35">
        <v>3355</v>
      </c>
      <c r="B136" s="32">
        <v>41092</v>
      </c>
      <c r="C136" s="27" t="str">
        <f>VLOOKUP(A136,VODANET!C$5:J1781,8,0)</f>
        <v>ACEITO</v>
      </c>
    </row>
    <row r="137" spans="1:3">
      <c r="A137" s="35">
        <v>3233</v>
      </c>
      <c r="B137" s="32">
        <v>41058</v>
      </c>
      <c r="C137" s="27" t="str">
        <f>VLOOKUP(A137,VODANET!C$5:J1782,8,0)</f>
        <v>ACEITO</v>
      </c>
    </row>
    <row r="138" spans="1:3">
      <c r="A138" s="35">
        <v>3236</v>
      </c>
      <c r="B138" s="32">
        <v>41058</v>
      </c>
      <c r="C138" s="27" t="str">
        <f>VLOOKUP(A138,VODANET!C$5:J1783,8,0)</f>
        <v>ACEITO</v>
      </c>
    </row>
    <row r="139" spans="1:3">
      <c r="A139" s="35">
        <v>3238</v>
      </c>
      <c r="B139" s="32">
        <v>41058</v>
      </c>
      <c r="C139" s="27" t="str">
        <f>VLOOKUP(A139,VODANET!C$5:J1784,8,0)</f>
        <v>ACEITO</v>
      </c>
    </row>
    <row r="140" spans="1:3">
      <c r="A140" s="35">
        <v>3240</v>
      </c>
      <c r="B140" s="32">
        <v>41058</v>
      </c>
      <c r="C140" s="27" t="str">
        <f>VLOOKUP(A140,VODANET!C$5:J1785,8,0)</f>
        <v>ACEITO</v>
      </c>
    </row>
    <row r="141" spans="1:3">
      <c r="A141" s="35">
        <v>3242</v>
      </c>
      <c r="B141" s="32">
        <v>41058</v>
      </c>
      <c r="C141" s="27" t="str">
        <f>VLOOKUP(A141,VODANET!C$5:J1786,8,0)</f>
        <v>ACEITO</v>
      </c>
    </row>
    <row r="142" spans="1:3">
      <c r="A142" s="35">
        <v>3243</v>
      </c>
      <c r="B142" s="32">
        <v>41058</v>
      </c>
      <c r="C142" s="27" t="str">
        <f>VLOOKUP(A142,VODANET!C$5:J1787,8,0)</f>
        <v>ACEITO</v>
      </c>
    </row>
    <row r="143" spans="1:3">
      <c r="A143" s="35">
        <v>3244</v>
      </c>
      <c r="B143" s="32">
        <v>41058</v>
      </c>
      <c r="C143" s="27" t="str">
        <f>VLOOKUP(A143,VODANET!C$5:J1788,8,0)</f>
        <v>ACEITO</v>
      </c>
    </row>
    <row r="144" spans="1:3">
      <c r="A144" s="35">
        <v>3357</v>
      </c>
      <c r="B144" s="32">
        <v>41092</v>
      </c>
      <c r="C144" s="27" t="str">
        <f>VLOOKUP(A144,VODANET!C$5:J1789,8,0)</f>
        <v>ACEITO</v>
      </c>
    </row>
    <row r="145" spans="1:3">
      <c r="A145" s="35">
        <v>3246</v>
      </c>
      <c r="B145" s="32">
        <v>41058</v>
      </c>
      <c r="C145" s="27" t="str">
        <f>VLOOKUP(A145,VODANET!C$5:J1790,8,0)</f>
        <v>ACEITO</v>
      </c>
    </row>
    <row r="146" spans="1:3">
      <c r="A146" s="35">
        <v>3248</v>
      </c>
      <c r="B146" s="32">
        <v>41058</v>
      </c>
      <c r="C146" s="27" t="str">
        <f>VLOOKUP(A146,VODANET!C$5:J1791,8,0)</f>
        <v>ACEITO</v>
      </c>
    </row>
    <row r="147" spans="1:3">
      <c r="A147" s="35">
        <v>3249</v>
      </c>
      <c r="B147" s="32">
        <v>41058</v>
      </c>
      <c r="C147" s="27" t="str">
        <f>VLOOKUP(A147,VODANET!C$5:J1792,8,0)</f>
        <v>ACEITO</v>
      </c>
    </row>
    <row r="148" spans="1:3">
      <c r="A148" s="35">
        <v>3250</v>
      </c>
      <c r="B148" s="61">
        <v>41271</v>
      </c>
      <c r="C148" s="27" t="str">
        <f>VLOOKUP(A148,VODANET!C$5:J1793,8,0)</f>
        <v>ACEITO</v>
      </c>
    </row>
    <row r="149" spans="1:3">
      <c r="A149" s="35">
        <v>3252</v>
      </c>
      <c r="B149" s="32">
        <v>41058</v>
      </c>
      <c r="C149" s="27" t="str">
        <f>VLOOKUP(A149,VODANET!C$5:J1794,8,0)</f>
        <v>ACEITO</v>
      </c>
    </row>
    <row r="150" spans="1:3">
      <c r="A150" s="35">
        <v>3254</v>
      </c>
      <c r="B150" s="32">
        <v>41058</v>
      </c>
      <c r="C150" s="27" t="str">
        <f>VLOOKUP(A150,VODANET!C$5:J1795,8,0)</f>
        <v>ACEITO</v>
      </c>
    </row>
    <row r="151" spans="1:3">
      <c r="A151" s="35">
        <v>3255</v>
      </c>
      <c r="B151" s="32">
        <v>41058</v>
      </c>
      <c r="C151" s="27" t="str">
        <f>VLOOKUP(A151,VODANET!C$5:J1796,8,0)</f>
        <v>ACEITO</v>
      </c>
    </row>
    <row r="152" spans="1:3">
      <c r="A152" s="35">
        <v>3492</v>
      </c>
      <c r="B152" s="32">
        <v>41092</v>
      </c>
      <c r="C152" s="27" t="str">
        <f>VLOOKUP(A152,VODANET!C$5:J1797,8,0)</f>
        <v>ACEITO</v>
      </c>
    </row>
    <row r="153" spans="1:3">
      <c r="A153" s="35">
        <v>3494</v>
      </c>
      <c r="B153" s="32">
        <v>41092</v>
      </c>
      <c r="C153" s="27" t="str">
        <f>VLOOKUP(A153,VODANET!C$5:J1798,8,0)</f>
        <v>ACEITO</v>
      </c>
    </row>
    <row r="154" spans="1:3">
      <c r="A154" s="35">
        <v>3266</v>
      </c>
      <c r="B154" s="32">
        <v>41058</v>
      </c>
      <c r="C154" s="27" t="str">
        <f>VLOOKUP(A154,VODANET!C$5:J1799,8,0)</f>
        <v>ACEITO</v>
      </c>
    </row>
    <row r="155" spans="1:3">
      <c r="A155" s="35">
        <v>3268</v>
      </c>
      <c r="B155" s="32">
        <v>41254</v>
      </c>
      <c r="C155" s="27" t="str">
        <f>VLOOKUP(A155,VODANET!C$5:J1800,8,0)</f>
        <v>ACEITO</v>
      </c>
    </row>
    <row r="156" spans="1:3">
      <c r="A156" s="35">
        <v>3270</v>
      </c>
      <c r="B156" s="32">
        <v>41058</v>
      </c>
      <c r="C156" s="27" t="str">
        <f>VLOOKUP(A156,VODANET!C$5:J1801,8,0)</f>
        <v>ACEITO</v>
      </c>
    </row>
    <row r="157" spans="1:3">
      <c r="A157" s="35">
        <v>3271</v>
      </c>
      <c r="B157" s="32">
        <v>41058</v>
      </c>
      <c r="C157" s="27" t="str">
        <f>VLOOKUP(A157,VODANET!C$5:J1802,8,0)</f>
        <v>ACEITO</v>
      </c>
    </row>
    <row r="158" spans="1:3">
      <c r="A158" s="35">
        <v>3272</v>
      </c>
      <c r="B158" s="32">
        <v>41058</v>
      </c>
      <c r="C158" s="27" t="str">
        <f>VLOOKUP(A158,VODANET!C$5:J1803,8,0)</f>
        <v>ACEITO</v>
      </c>
    </row>
    <row r="159" spans="1:3">
      <c r="A159" s="35">
        <v>3265</v>
      </c>
      <c r="B159" s="32">
        <v>41058</v>
      </c>
      <c r="C159" s="27" t="str">
        <f>VLOOKUP(A159,VODANET!C$5:J1804,8,0)</f>
        <v>ACEITO</v>
      </c>
    </row>
    <row r="160" spans="1:3">
      <c r="A160" s="35">
        <v>3378</v>
      </c>
      <c r="B160" s="109">
        <v>41092</v>
      </c>
      <c r="C160" s="27" t="str">
        <f>VLOOKUP(A160,VODANET!C$5:J1805,8,0)</f>
        <v>ACEITO</v>
      </c>
    </row>
    <row r="161" spans="1:3">
      <c r="A161" s="35">
        <v>3379</v>
      </c>
      <c r="B161" s="109">
        <v>41092</v>
      </c>
      <c r="C161" s="27" t="str">
        <f>VLOOKUP(A161,VODANET!C$5:J1806,8,0)</f>
        <v>ACEITO</v>
      </c>
    </row>
    <row r="162" spans="1:3">
      <c r="A162" s="35">
        <v>3380</v>
      </c>
      <c r="B162" s="109">
        <v>41092</v>
      </c>
      <c r="C162" s="27" t="str">
        <f>VLOOKUP(A162,VODANET!C$5:J1807,8,0)</f>
        <v>ACEITO</v>
      </c>
    </row>
    <row r="163" spans="1:3">
      <c r="A163" s="35">
        <v>3381</v>
      </c>
      <c r="B163" s="109">
        <v>41092</v>
      </c>
      <c r="C163" s="27" t="str">
        <f>VLOOKUP(A163,VODANET!C$5:J1808,8,0)</f>
        <v>ACEITO</v>
      </c>
    </row>
    <row r="164" spans="1:3">
      <c r="A164" s="35">
        <v>3382</v>
      </c>
      <c r="B164" s="109">
        <v>41092</v>
      </c>
      <c r="C164" s="27" t="str">
        <f>VLOOKUP(A164,VODANET!C$5:J1809,8,0)</f>
        <v>ACEITO</v>
      </c>
    </row>
    <row r="165" spans="1:3">
      <c r="A165" s="35">
        <v>3330</v>
      </c>
      <c r="B165" s="32">
        <v>41254</v>
      </c>
      <c r="C165" s="27" t="str">
        <f>VLOOKUP(A165,VODANET!C$5:J1810,8,0)</f>
        <v>ACEITO</v>
      </c>
    </row>
    <row r="166" spans="1:3">
      <c r="A166" s="35">
        <v>3383</v>
      </c>
      <c r="B166" s="109">
        <v>41092</v>
      </c>
      <c r="C166" s="27" t="str">
        <f>VLOOKUP(A166,VODANET!C$5:J1811,8,0)</f>
        <v>ACEITO</v>
      </c>
    </row>
    <row r="167" spans="1:3">
      <c r="A167" s="35">
        <v>3385</v>
      </c>
      <c r="B167" s="109">
        <v>41092</v>
      </c>
      <c r="C167" s="27" t="str">
        <f>VLOOKUP(A167,VODANET!C$5:J1812,8,0)</f>
        <v>ACEITO</v>
      </c>
    </row>
    <row r="168" spans="1:3">
      <c r="A168" s="35">
        <v>3332</v>
      </c>
      <c r="B168" s="32">
        <v>41058</v>
      </c>
      <c r="C168" s="27" t="str">
        <f>VLOOKUP(A168,VODANET!C$5:J1813,8,0)</f>
        <v>ACEITO</v>
      </c>
    </row>
    <row r="169" spans="1:3">
      <c r="A169" s="35">
        <v>3386</v>
      </c>
      <c r="B169" s="109">
        <v>41092</v>
      </c>
      <c r="C169" s="27" t="str">
        <f>VLOOKUP(A169,VODANET!C$5:J1814,8,0)</f>
        <v>ACEITO</v>
      </c>
    </row>
    <row r="170" spans="1:3">
      <c r="A170" s="35">
        <v>3341</v>
      </c>
      <c r="B170" s="32">
        <v>41254</v>
      </c>
      <c r="C170" s="27" t="str">
        <f>VLOOKUP(A170,VODANET!C$5:J1815,8,0)</f>
        <v>ACEITO</v>
      </c>
    </row>
    <row r="171" spans="1:3">
      <c r="A171" s="35">
        <v>3387</v>
      </c>
      <c r="B171" s="109">
        <v>41092</v>
      </c>
      <c r="C171" s="27" t="str">
        <f>VLOOKUP(A171,VODANET!C$5:J1816,8,0)</f>
        <v>ACEITO</v>
      </c>
    </row>
    <row r="172" spans="1:3">
      <c r="A172" s="35">
        <v>3339</v>
      </c>
      <c r="B172" s="32">
        <v>41254</v>
      </c>
      <c r="C172" s="27" t="str">
        <f>VLOOKUP(A172,VODANET!C$5:J1817,8,0)</f>
        <v>ACEITO</v>
      </c>
    </row>
    <row r="173" spans="1:3">
      <c r="A173" s="35">
        <v>3209</v>
      </c>
      <c r="B173" s="32">
        <v>41092</v>
      </c>
      <c r="C173" s="27" t="str">
        <f>VLOOKUP(A173,VODANET!C$5:J1818,8,0)</f>
        <v>ACEITO</v>
      </c>
    </row>
    <row r="174" spans="1:3">
      <c r="A174" s="35">
        <v>3496</v>
      </c>
      <c r="B174" s="109">
        <v>41092</v>
      </c>
      <c r="C174" s="27" t="str">
        <f>VLOOKUP(A174,VODANET!C$5:J1819,8,0)</f>
        <v>ACEITO</v>
      </c>
    </row>
    <row r="175" spans="1:3">
      <c r="A175" s="35">
        <v>3259</v>
      </c>
      <c r="B175" s="32">
        <v>41092</v>
      </c>
      <c r="C175" s="27" t="str">
        <f>VLOOKUP(A175,VODANET!C$5:J1820,8,0)</f>
        <v>ACEITO</v>
      </c>
    </row>
    <row r="176" spans="1:3">
      <c r="A176" s="35">
        <v>3319</v>
      </c>
      <c r="B176" s="32">
        <v>41092</v>
      </c>
      <c r="C176" s="27" t="str">
        <f>VLOOKUP(A176,VODANET!C$5:J1821,8,0)</f>
        <v>ACEITO</v>
      </c>
    </row>
    <row r="177" spans="1:3">
      <c r="A177" s="35">
        <v>3371</v>
      </c>
      <c r="B177" s="109">
        <v>41092</v>
      </c>
      <c r="C177" s="27" t="str">
        <f>VLOOKUP(A177,VODANET!C$5:J1822,8,0)</f>
        <v>ACEITO</v>
      </c>
    </row>
    <row r="178" spans="1:3">
      <c r="A178" s="35">
        <v>3372</v>
      </c>
      <c r="B178" s="109">
        <v>41092</v>
      </c>
      <c r="C178" s="27" t="str">
        <f>VLOOKUP(A178,VODANET!C$5:J1823,8,0)</f>
        <v>ACEITO</v>
      </c>
    </row>
    <row r="179" spans="1:3">
      <c r="A179" s="35">
        <v>3358</v>
      </c>
      <c r="B179" s="32">
        <v>41143</v>
      </c>
      <c r="C179" s="27" t="str">
        <f>VLOOKUP(A179,VODANET!C$5:J1824,8,0)</f>
        <v>ACEITO</v>
      </c>
    </row>
    <row r="180" spans="1:3">
      <c r="A180" s="35">
        <v>3359</v>
      </c>
      <c r="B180" s="109">
        <v>41092</v>
      </c>
      <c r="C180" s="27" t="str">
        <f>VLOOKUP(A180,VODANET!C$5:J1825,8,0)</f>
        <v>ACEITO</v>
      </c>
    </row>
    <row r="181" spans="1:3">
      <c r="A181" s="35">
        <v>3361</v>
      </c>
      <c r="B181" s="32">
        <v>41143</v>
      </c>
      <c r="C181" s="27" t="str">
        <f>VLOOKUP(A181,VODANET!C$5:J1826,8,0)</f>
        <v>ACEITO</v>
      </c>
    </row>
    <row r="182" spans="1:3">
      <c r="A182" s="35">
        <v>3362</v>
      </c>
      <c r="B182" s="32">
        <v>41143</v>
      </c>
      <c r="C182" s="27" t="str">
        <f>VLOOKUP(A182,VODANET!C$5:J1827,8,0)</f>
        <v>ACEITO</v>
      </c>
    </row>
    <row r="183" spans="1:3">
      <c r="A183" s="35">
        <v>3363</v>
      </c>
      <c r="B183" s="32">
        <v>41143</v>
      </c>
      <c r="C183" s="27" t="str">
        <f>VLOOKUP(A183,VODANET!C$5:J1828,8,0)</f>
        <v>ACEITO</v>
      </c>
    </row>
    <row r="184" spans="1:3">
      <c r="A184" s="35">
        <v>3325</v>
      </c>
      <c r="B184" s="109">
        <v>41092</v>
      </c>
      <c r="C184" s="27" t="str">
        <f>VLOOKUP(A184,VODANET!C$5:J1829,8,0)</f>
        <v>ACEITO</v>
      </c>
    </row>
    <row r="185" spans="1:3">
      <c r="A185" s="35">
        <v>3326</v>
      </c>
      <c r="B185" s="32">
        <v>41092</v>
      </c>
      <c r="C185" s="27" t="str">
        <f>VLOOKUP(A185,VODANET!C$5:J1830,8,0)</f>
        <v>ACEITO</v>
      </c>
    </row>
    <row r="186" spans="1:3">
      <c r="A186" s="35">
        <v>3327</v>
      </c>
      <c r="B186" s="32">
        <v>41092</v>
      </c>
      <c r="C186" s="27" t="str">
        <f>VLOOKUP(A186,VODANET!C$5:J1831,8,0)</f>
        <v>ACEITO</v>
      </c>
    </row>
    <row r="187" spans="1:3">
      <c r="A187" s="35">
        <v>3329</v>
      </c>
      <c r="B187" s="109">
        <v>41092</v>
      </c>
      <c r="C187" s="27" t="str">
        <f>VLOOKUP(A187,VODANET!C$5:J1832,8,0)</f>
        <v>ACEITO</v>
      </c>
    </row>
    <row r="188" spans="1:3">
      <c r="A188" s="35">
        <v>3333</v>
      </c>
      <c r="B188" s="109">
        <v>41092</v>
      </c>
      <c r="C188" s="27" t="str">
        <f>VLOOKUP(A188,VODANET!C$5:J1833,8,0)</f>
        <v>ACEITO</v>
      </c>
    </row>
    <row r="189" spans="1:3">
      <c r="A189" s="35">
        <v>3335</v>
      </c>
      <c r="B189" s="32">
        <v>41092</v>
      </c>
      <c r="C189" s="27" t="str">
        <f>VLOOKUP(A189,VODANET!C$5:J1834,8,0)</f>
        <v>ACEITO</v>
      </c>
    </row>
    <row r="190" spans="1:3">
      <c r="A190" s="35">
        <v>3337</v>
      </c>
      <c r="B190" s="32">
        <v>41092</v>
      </c>
      <c r="C190" s="27" t="str">
        <f>VLOOKUP(A190,VODANET!C$5:J1835,8,0)</f>
        <v>ACEITO</v>
      </c>
    </row>
    <row r="191" spans="1:3">
      <c r="A191" s="35">
        <v>3340</v>
      </c>
      <c r="B191" s="32">
        <v>41092</v>
      </c>
      <c r="C191" s="27" t="str">
        <f>VLOOKUP(A191,VODANET!C$5:J1836,8,0)</f>
        <v>ACEITO</v>
      </c>
    </row>
    <row r="192" spans="1:3">
      <c r="A192" s="35">
        <v>3343</v>
      </c>
      <c r="B192" s="109">
        <v>41092</v>
      </c>
      <c r="C192" s="27" t="str">
        <f>VLOOKUP(A192,VODANET!C$5:J1837,8,0)</f>
        <v>ACEITO</v>
      </c>
    </row>
    <row r="193" spans="1:3">
      <c r="A193" s="35">
        <v>3388</v>
      </c>
      <c r="B193" s="109">
        <v>41092</v>
      </c>
      <c r="C193" s="27" t="str">
        <f>VLOOKUP(A193,VODANET!C$5:J1838,8,0)</f>
        <v>ACEITO</v>
      </c>
    </row>
    <row r="194" spans="1:3">
      <c r="A194" s="35">
        <v>3508</v>
      </c>
      <c r="B194" s="109">
        <v>41092</v>
      </c>
      <c r="C194" s="27" t="str">
        <f>VLOOKUP(A194,VODANET!C$5:J1839,8,0)</f>
        <v>ACEITO</v>
      </c>
    </row>
    <row r="195" spans="1:3">
      <c r="A195" s="35">
        <v>3344</v>
      </c>
      <c r="B195" s="109">
        <v>41092</v>
      </c>
      <c r="C195" s="27" t="str">
        <f>VLOOKUP(A195,VODANET!C$5:J1840,8,0)</f>
        <v>ACEITO</v>
      </c>
    </row>
    <row r="196" spans="1:3">
      <c r="A196" s="35">
        <v>3349</v>
      </c>
      <c r="B196" s="32">
        <v>41092</v>
      </c>
      <c r="C196" s="27" t="str">
        <f>VLOOKUP(A196,VODANET!C$5:J1841,8,0)</f>
        <v>ACEITO</v>
      </c>
    </row>
    <row r="197" spans="1:3">
      <c r="A197" s="35">
        <v>3373</v>
      </c>
      <c r="B197" s="109">
        <v>41092</v>
      </c>
      <c r="C197" s="27" t="str">
        <f>VLOOKUP(A197,VODANET!C$5:J1842,8,0)</f>
        <v>ACEITO</v>
      </c>
    </row>
    <row r="198" spans="1:3">
      <c r="A198" s="35">
        <v>3374</v>
      </c>
      <c r="B198" s="109">
        <v>41092</v>
      </c>
      <c r="C198" s="27" t="str">
        <f>VLOOKUP(A198,VODANET!C$5:J1843,8,0)</f>
        <v>ACEITO</v>
      </c>
    </row>
    <row r="199" spans="1:3">
      <c r="A199" s="35">
        <v>3376</v>
      </c>
      <c r="B199" s="32">
        <v>41092</v>
      </c>
      <c r="C199" s="27" t="str">
        <f>VLOOKUP(A199,VODANET!C$5:J1844,8,0)</f>
        <v>ACEITO</v>
      </c>
    </row>
    <row r="200" spans="1:3">
      <c r="A200" s="35">
        <v>3375</v>
      </c>
      <c r="B200" s="32">
        <v>41092</v>
      </c>
      <c r="C200" s="27" t="str">
        <f>VLOOKUP(A200,VODANET!C$5:J1845,8,0)</f>
        <v>ACEITO</v>
      </c>
    </row>
    <row r="201" spans="1:3">
      <c r="A201" s="35">
        <v>3453</v>
      </c>
      <c r="B201" s="32">
        <v>41143</v>
      </c>
      <c r="C201" s="27" t="str">
        <f>VLOOKUP(A201,VODANET!C$5:J1846,8,0)</f>
        <v>ACEITO</v>
      </c>
    </row>
    <row r="202" spans="1:3">
      <c r="A202" s="35">
        <v>3450</v>
      </c>
      <c r="B202" s="32">
        <v>41143</v>
      </c>
      <c r="C202" s="27" t="str">
        <f>VLOOKUP(A202,VODANET!C$5:J1847,8,0)</f>
        <v>ACEITO</v>
      </c>
    </row>
    <row r="203" spans="1:3">
      <c r="A203" s="35">
        <v>3448</v>
      </c>
      <c r="B203" s="32">
        <v>41143</v>
      </c>
      <c r="C203" s="27" t="str">
        <f>VLOOKUP(A203,VODANET!C$5:J1848,8,0)</f>
        <v>ACEITO</v>
      </c>
    </row>
    <row r="204" spans="1:3">
      <c r="A204" s="35">
        <v>3445</v>
      </c>
      <c r="B204" s="32">
        <v>41143</v>
      </c>
      <c r="C204" s="27" t="str">
        <f>VLOOKUP(A204,VODANET!C$5:J1849,8,0)</f>
        <v>ACEITO</v>
      </c>
    </row>
    <row r="205" spans="1:3">
      <c r="A205" s="35">
        <v>3444</v>
      </c>
      <c r="B205" s="32">
        <v>41254</v>
      </c>
      <c r="C205" s="27" t="str">
        <f>VLOOKUP(A205,VODANET!C$5:J1850,8,0)</f>
        <v>ACEITO</v>
      </c>
    </row>
    <row r="206" spans="1:3">
      <c r="A206" s="35">
        <v>3443</v>
      </c>
      <c r="B206" s="32">
        <v>41143</v>
      </c>
      <c r="C206" s="27" t="str">
        <f>VLOOKUP(A206,VODANET!C$5:J1851,8,0)</f>
        <v>ACEITO</v>
      </c>
    </row>
    <row r="207" spans="1:3">
      <c r="A207" s="35">
        <v>3442</v>
      </c>
      <c r="B207" s="32">
        <v>41143</v>
      </c>
      <c r="C207" s="27" t="str">
        <f>VLOOKUP(A207,VODANET!C$5:J1852,8,0)</f>
        <v>ACEITO</v>
      </c>
    </row>
    <row r="208" spans="1:3">
      <c r="A208" s="35">
        <v>3460</v>
      </c>
      <c r="B208" s="32">
        <v>41254</v>
      </c>
      <c r="C208" s="27" t="str">
        <f>VLOOKUP(A208,VODANET!C$5:J1853,8,0)</f>
        <v>ACEITO</v>
      </c>
    </row>
    <row r="209" spans="1:3">
      <c r="A209" s="35">
        <v>3459</v>
      </c>
      <c r="B209" s="32">
        <v>41143</v>
      </c>
      <c r="C209" s="27" t="str">
        <f>VLOOKUP(A209,VODANET!C$5:J1854,8,0)</f>
        <v>ACEITO</v>
      </c>
    </row>
    <row r="210" spans="1:3">
      <c r="A210" s="35">
        <v>3456</v>
      </c>
      <c r="B210" s="32">
        <v>41143</v>
      </c>
      <c r="C210" s="27" t="str">
        <f>VLOOKUP(A210,VODANET!C$5:J1855,8,0)</f>
        <v>ACEITO</v>
      </c>
    </row>
    <row r="211" spans="1:3">
      <c r="A211" s="35">
        <v>3457</v>
      </c>
      <c r="B211" s="32">
        <v>41143</v>
      </c>
      <c r="C211" s="27" t="str">
        <f>VLOOKUP(A211,VODANET!C$5:J1856,8,0)</f>
        <v>ACEITO</v>
      </c>
    </row>
    <row r="212" spans="1:3">
      <c r="A212" s="35">
        <v>3458</v>
      </c>
      <c r="B212" s="32">
        <v>41254</v>
      </c>
      <c r="C212" s="27" t="str">
        <f>VLOOKUP(A212,VODANET!C$5:J1857,8,0)</f>
        <v>ACEITO</v>
      </c>
    </row>
    <row r="213" spans="1:3">
      <c r="A213" s="35">
        <v>3461</v>
      </c>
      <c r="B213" s="32">
        <v>41254</v>
      </c>
      <c r="C213" s="27" t="str">
        <f>VLOOKUP(A213,VODANET!C$5:J1858,8,0)</f>
        <v>ACEITO</v>
      </c>
    </row>
    <row r="214" spans="1:3">
      <c r="A214" s="35">
        <v>3470</v>
      </c>
      <c r="B214" s="32">
        <v>41143</v>
      </c>
      <c r="C214" s="27" t="str">
        <f>VLOOKUP(A214,VODANET!C$5:J1859,8,0)</f>
        <v>ACEITO</v>
      </c>
    </row>
    <row r="215" spans="1:3">
      <c r="A215" s="35">
        <v>3468</v>
      </c>
      <c r="B215" s="32">
        <v>41143</v>
      </c>
      <c r="C215" s="27" t="str">
        <f>VLOOKUP(A215,VODANET!C$5:J1860,8,0)</f>
        <v>ACEITO</v>
      </c>
    </row>
    <row r="216" spans="1:3">
      <c r="A216" s="35">
        <v>3467</v>
      </c>
      <c r="B216" s="32">
        <v>41143</v>
      </c>
      <c r="C216" s="27" t="str">
        <f>VLOOKUP(A216,VODANET!C$5:J1861,8,0)</f>
        <v>ACEITO</v>
      </c>
    </row>
    <row r="217" spans="1:3">
      <c r="A217" s="35">
        <v>3464</v>
      </c>
      <c r="B217" s="32">
        <v>41143</v>
      </c>
      <c r="C217" s="27" t="str">
        <f>VLOOKUP(A217,VODANET!C$5:J1862,8,0)</f>
        <v>ACEITO</v>
      </c>
    </row>
    <row r="218" spans="1:3">
      <c r="A218" s="35">
        <v>3465</v>
      </c>
      <c r="B218" s="32">
        <v>41143</v>
      </c>
      <c r="C218" s="27" t="str">
        <f>VLOOKUP(A218,VODANET!C$5:J1863,8,0)</f>
        <v>ACEITO</v>
      </c>
    </row>
    <row r="219" spans="1:3">
      <c r="A219" s="35">
        <v>3466</v>
      </c>
      <c r="B219" s="32">
        <v>41143</v>
      </c>
      <c r="C219" s="27" t="str">
        <f>VLOOKUP(A219,VODANET!C$5:J1864,8,0)</f>
        <v>ACEITO</v>
      </c>
    </row>
    <row r="220" spans="1:3">
      <c r="A220" s="35">
        <v>3484</v>
      </c>
      <c r="B220" s="32">
        <v>41143</v>
      </c>
      <c r="C220" s="27" t="str">
        <f>VLOOKUP(A220,VODANET!C$5:J1865,8,0)</f>
        <v>ACEITO</v>
      </c>
    </row>
    <row r="221" spans="1:3">
      <c r="A221" s="35">
        <v>3485</v>
      </c>
      <c r="B221" s="32">
        <v>41143</v>
      </c>
      <c r="C221" s="27" t="str">
        <f>VLOOKUP(A221,VODANET!C$5:J1866,8,0)</f>
        <v>ACEITO</v>
      </c>
    </row>
    <row r="222" spans="1:3">
      <c r="A222" s="35">
        <v>3493</v>
      </c>
      <c r="B222" s="61">
        <v>41092</v>
      </c>
      <c r="C222" s="27" t="str">
        <f>VLOOKUP(A222,VODANET!C$5:J1867,8,0)</f>
        <v>ACEITO</v>
      </c>
    </row>
    <row r="223" spans="1:3">
      <c r="A223" s="35">
        <v>3232</v>
      </c>
      <c r="B223" s="32">
        <v>41058</v>
      </c>
      <c r="C223" s="27" t="str">
        <f>VLOOKUP(A223,VODANET!C$5:J1868,8,0)</f>
        <v>ACEITO</v>
      </c>
    </row>
    <row r="224" spans="1:3">
      <c r="A224" s="35">
        <v>3498</v>
      </c>
      <c r="B224" s="61">
        <v>41271</v>
      </c>
      <c r="C224" s="27" t="str">
        <f>VLOOKUP(A224,VODANET!C$5:J1869,8,0)</f>
        <v>ACEITO</v>
      </c>
    </row>
    <row r="225" spans="1:3">
      <c r="A225" s="35">
        <v>3499</v>
      </c>
      <c r="B225" s="61">
        <v>41271</v>
      </c>
      <c r="C225" s="27" t="str">
        <f>VLOOKUP(A225,VODANET!C$5:J1870,8,0)</f>
        <v>ACEITO</v>
      </c>
    </row>
    <row r="226" spans="1:3">
      <c r="A226" s="35">
        <v>3501</v>
      </c>
      <c r="B226" s="61">
        <v>41271</v>
      </c>
      <c r="C226" s="27" t="str">
        <f>VLOOKUP(A226,VODANET!C$5:J1871,8,0)</f>
        <v>ACEITO</v>
      </c>
    </row>
    <row r="227" spans="1:3">
      <c r="A227" s="35">
        <v>3235</v>
      </c>
      <c r="B227" s="32">
        <v>41058</v>
      </c>
      <c r="C227" s="27" t="str">
        <f>VLOOKUP(A227,VODANET!C$5:J1872,8,0)</f>
        <v>ACEITO</v>
      </c>
    </row>
    <row r="228" spans="1:3">
      <c r="A228" s="35">
        <v>3504</v>
      </c>
      <c r="B228" s="61">
        <v>41271</v>
      </c>
      <c r="C228" s="27" t="str">
        <f>VLOOKUP(A228,VODANET!C$5:J1873,8,0)</f>
        <v>ACEITO</v>
      </c>
    </row>
    <row r="229" spans="1:3">
      <c r="A229" s="35">
        <v>3506</v>
      </c>
      <c r="B229" s="61">
        <v>41277</v>
      </c>
      <c r="C229" s="27" t="str">
        <f>VLOOKUP(A229,VODANET!C$5:J1874,8,0)</f>
        <v>ACEITO</v>
      </c>
    </row>
    <row r="230" spans="1:3">
      <c r="A230" s="35">
        <v>3377</v>
      </c>
      <c r="B230" s="32">
        <v>41092</v>
      </c>
      <c r="C230" s="27" t="str">
        <f>VLOOKUP(A230,VODANET!C$5:J1875,8,0)</f>
        <v>ACEITO</v>
      </c>
    </row>
    <row r="231" spans="1:3">
      <c r="A231" s="35">
        <v>3510</v>
      </c>
      <c r="B231" s="61">
        <v>41254</v>
      </c>
      <c r="C231" s="27" t="str">
        <f>VLOOKUP(A231,VODANET!C$5:J1876,8,0)</f>
        <v>ACEITO</v>
      </c>
    </row>
    <row r="232" spans="1:3">
      <c r="A232" s="35">
        <v>3512</v>
      </c>
      <c r="B232" s="61">
        <v>41271</v>
      </c>
      <c r="C232" s="27" t="str">
        <f>VLOOKUP(A232,VODANET!C$5:J1877,8,0)</f>
        <v>ACEITO</v>
      </c>
    </row>
    <row r="233" spans="1:3">
      <c r="A233" s="35">
        <v>3516</v>
      </c>
      <c r="B233" s="109">
        <v>41092</v>
      </c>
      <c r="C233" s="27" t="str">
        <f>VLOOKUP(A233,VODANET!C$5:J1878,8,0)</f>
        <v>ACEITO</v>
      </c>
    </row>
    <row r="234" spans="1:3">
      <c r="A234" s="35">
        <v>3520</v>
      </c>
      <c r="B234" s="32">
        <v>41254</v>
      </c>
      <c r="C234" s="27" t="str">
        <f>VLOOKUP(A234,VODANET!C$5:J1879,8,0)</f>
        <v>ACEITO</v>
      </c>
    </row>
    <row r="235" spans="1:3">
      <c r="A235" s="35">
        <v>3522</v>
      </c>
      <c r="B235" s="61">
        <v>41254</v>
      </c>
      <c r="C235" s="27" t="str">
        <f>VLOOKUP(A235,VODANET!C$5:J1880,8,0)</f>
        <v>ACEITO</v>
      </c>
    </row>
    <row r="236" spans="1:3">
      <c r="A236" s="35">
        <v>3523</v>
      </c>
      <c r="B236" s="61">
        <v>41277</v>
      </c>
      <c r="C236" s="27" t="str">
        <f>VLOOKUP(A236,VODANET!C$5:J1881,8,0)</f>
        <v>ACEITO</v>
      </c>
    </row>
    <row r="237" spans="1:3">
      <c r="A237" s="35">
        <v>3524</v>
      </c>
      <c r="B237" s="61">
        <v>41277</v>
      </c>
      <c r="C237" s="27" t="str">
        <f>VLOOKUP(A237,VODANET!C$5:J1882,8,0)</f>
        <v>ACEITO</v>
      </c>
    </row>
    <row r="238" spans="1:3">
      <c r="A238" s="35">
        <v>3525</v>
      </c>
      <c r="B238" s="32">
        <v>41254</v>
      </c>
      <c r="C238" s="27" t="str">
        <f>VLOOKUP(A238,VODANET!C$5:J1883,8,0)</f>
        <v>ACEITO</v>
      </c>
    </row>
    <row r="239" spans="1:3">
      <c r="A239" s="35">
        <v>3526</v>
      </c>
      <c r="B239" s="32">
        <v>41254</v>
      </c>
      <c r="C239" s="27" t="str">
        <f>VLOOKUP(A239,VODANET!C$5:J1884,8,0)</f>
        <v>ACEITO</v>
      </c>
    </row>
    <row r="240" spans="1:3">
      <c r="A240" s="35">
        <v>3527</v>
      </c>
      <c r="B240" s="32">
        <v>41277</v>
      </c>
      <c r="C240" s="27" t="str">
        <f>VLOOKUP(A240,VODANET!C$5:J1885,8,0)</f>
        <v>ACEITO</v>
      </c>
    </row>
    <row r="241" spans="1:3">
      <c r="A241" s="35">
        <v>3531</v>
      </c>
      <c r="B241" s="32">
        <v>41143</v>
      </c>
      <c r="C241" s="27" t="str">
        <f>VLOOKUP(A241,VODANET!C$5:J1886,8,0)</f>
        <v>ACEITO</v>
      </c>
    </row>
    <row r="242" spans="1:3">
      <c r="A242" s="35">
        <v>3532</v>
      </c>
      <c r="B242" s="32">
        <v>41143</v>
      </c>
      <c r="C242" s="27" t="str">
        <f>VLOOKUP(A242,VODANET!C$5:J1887,8,0)</f>
        <v>ACEITO</v>
      </c>
    </row>
    <row r="243" spans="1:3">
      <c r="A243" s="35">
        <v>3533</v>
      </c>
      <c r="B243" s="32">
        <v>41143</v>
      </c>
      <c r="C243" s="27" t="str">
        <f>VLOOKUP(A243,VODANET!C$5:J1888,8,0)</f>
        <v>ACEITO</v>
      </c>
    </row>
    <row r="244" spans="1:3">
      <c r="A244" s="35">
        <v>3534</v>
      </c>
      <c r="B244" s="32">
        <v>41143</v>
      </c>
      <c r="C244" s="27" t="str">
        <f>VLOOKUP(A244,VODANET!C$5:J1889,8,0)</f>
        <v>ACEITO</v>
      </c>
    </row>
    <row r="245" spans="1:3">
      <c r="A245" s="35">
        <v>3535</v>
      </c>
      <c r="B245" s="32">
        <v>41143</v>
      </c>
      <c r="C245" s="27" t="str">
        <f>VLOOKUP(A245,VODANET!C$5:J1890,8,0)</f>
        <v>ACEITO</v>
      </c>
    </row>
    <row r="246" spans="1:3">
      <c r="A246" s="35">
        <v>3538</v>
      </c>
      <c r="B246" s="32">
        <v>41143</v>
      </c>
      <c r="C246" s="27" t="str">
        <f>VLOOKUP(A246,VODANET!C$5:J1891,8,0)</f>
        <v>ACEITO</v>
      </c>
    </row>
    <row r="247" spans="1:3">
      <c r="A247" s="35">
        <v>3539</v>
      </c>
      <c r="B247" s="32">
        <v>41143</v>
      </c>
      <c r="C247" s="27" t="str">
        <f>VLOOKUP(A247,VODANET!C$5:J1892,8,0)</f>
        <v>ACEITO</v>
      </c>
    </row>
    <row r="248" spans="1:3">
      <c r="A248" s="35">
        <v>3542</v>
      </c>
      <c r="B248" s="32">
        <v>41143</v>
      </c>
      <c r="C248" s="27" t="str">
        <f>VLOOKUP(A248,VODANET!C$5:J1893,8,0)</f>
        <v>ACEITO</v>
      </c>
    </row>
    <row r="249" spans="1:3">
      <c r="A249" s="35">
        <v>3543</v>
      </c>
      <c r="B249" s="32">
        <v>41254</v>
      </c>
      <c r="C249" s="27" t="str">
        <f>VLOOKUP(A249,VODANET!C$5:J1894,8,0)</f>
        <v>ACEITO</v>
      </c>
    </row>
    <row r="250" spans="1:3">
      <c r="A250" s="35">
        <v>3545</v>
      </c>
      <c r="B250" s="32">
        <v>41143</v>
      </c>
      <c r="C250" s="27" t="str">
        <f>VLOOKUP(A250,VODANET!C$5:J1895,8,0)</f>
        <v>ACEITO</v>
      </c>
    </row>
    <row r="251" spans="1:3">
      <c r="A251" s="35">
        <v>3546</v>
      </c>
      <c r="B251" s="32">
        <v>41143</v>
      </c>
      <c r="C251" s="27" t="str">
        <f>VLOOKUP(A251,VODANET!C$5:J1896,8,0)</f>
        <v>ACEITO</v>
      </c>
    </row>
    <row r="252" spans="1:3">
      <c r="A252" s="35">
        <v>3548</v>
      </c>
      <c r="B252" s="32">
        <v>41143</v>
      </c>
      <c r="C252" s="27" t="str">
        <f>VLOOKUP(A252,VODANET!C$5:J1897,8,0)</f>
        <v>ACEITO</v>
      </c>
    </row>
    <row r="253" spans="1:3">
      <c r="A253" s="35">
        <v>3552</v>
      </c>
      <c r="B253" s="32">
        <v>41290</v>
      </c>
      <c r="C253" s="27" t="str">
        <f>VLOOKUP(A253,VODANET!C$5:J1898,8,0)</f>
        <v>ACEITO</v>
      </c>
    </row>
    <row r="254" spans="1:3">
      <c r="A254" s="35">
        <v>3564</v>
      </c>
      <c r="B254" s="32">
        <v>41143</v>
      </c>
      <c r="C254" s="27" t="str">
        <f>VLOOKUP(A254,VODANET!C$5:J1899,8,0)</f>
        <v>ACEITO</v>
      </c>
    </row>
    <row r="255" spans="1:3">
      <c r="A255" s="35">
        <v>3559</v>
      </c>
      <c r="B255" s="32">
        <v>41254</v>
      </c>
      <c r="C255" s="27" t="str">
        <f>VLOOKUP(A255,VODANET!C$5:J1900,8,0)</f>
        <v>ACEITO</v>
      </c>
    </row>
    <row r="256" spans="1:3">
      <c r="A256" s="35">
        <v>3558</v>
      </c>
      <c r="B256" s="32">
        <v>41254</v>
      </c>
      <c r="C256" s="27" t="str">
        <f>VLOOKUP(A256,VODANET!C$5:J1901,8,0)</f>
        <v>ACEITO</v>
      </c>
    </row>
    <row r="257" spans="1:3">
      <c r="A257" s="35">
        <v>3557</v>
      </c>
      <c r="B257" s="32">
        <v>41143</v>
      </c>
      <c r="C257" s="27" t="str">
        <f>VLOOKUP(A257,VODANET!C$5:J1902,8,0)</f>
        <v>ACEITO</v>
      </c>
    </row>
    <row r="258" spans="1:3">
      <c r="A258" s="35">
        <v>3555</v>
      </c>
      <c r="B258" s="32">
        <v>41143</v>
      </c>
      <c r="C258" s="27" t="str">
        <f>VLOOKUP(A258,VODANET!C$5:J1903,8,0)</f>
        <v>ACEITO</v>
      </c>
    </row>
    <row r="259" spans="1:3">
      <c r="A259" s="35">
        <v>3569</v>
      </c>
      <c r="B259" s="32">
        <v>41143</v>
      </c>
      <c r="C259" s="27" t="str">
        <f>VLOOKUP(A259,VODANET!C$5:J1904,8,0)</f>
        <v>ACEITO</v>
      </c>
    </row>
    <row r="260" spans="1:3">
      <c r="A260" s="35">
        <v>3572</v>
      </c>
      <c r="B260" s="32">
        <v>41143</v>
      </c>
      <c r="C260" s="27" t="str">
        <f>VLOOKUP(A260,VODANET!C$5:J1905,8,0)</f>
        <v>ACEITO</v>
      </c>
    </row>
    <row r="261" spans="1:3">
      <c r="A261" s="35">
        <v>3573</v>
      </c>
      <c r="B261" s="32">
        <v>41143</v>
      </c>
      <c r="C261" s="27" t="str">
        <f>VLOOKUP(A261,VODANET!C$5:J1906,8,0)</f>
        <v>ACEITO</v>
      </c>
    </row>
    <row r="262" spans="1:3">
      <c r="A262" s="35">
        <v>3576</v>
      </c>
      <c r="B262" s="61">
        <v>41271</v>
      </c>
      <c r="C262" s="27" t="str">
        <f>VLOOKUP(A262,VODANET!C$5:J1907,8,0)</f>
        <v>ACEITO</v>
      </c>
    </row>
    <row r="263" spans="1:3">
      <c r="A263" s="35">
        <v>3629</v>
      </c>
      <c r="B263" s="61">
        <v>41277</v>
      </c>
      <c r="C263" s="27" t="str">
        <f>VLOOKUP(A263,VODANET!C$5:J1908,8,0)</f>
        <v>ACEITO</v>
      </c>
    </row>
    <row r="264" spans="1:3">
      <c r="A264" s="35">
        <v>3628</v>
      </c>
      <c r="B264" s="32">
        <v>41254</v>
      </c>
      <c r="C264" s="27" t="str">
        <f>VLOOKUP(A264,VODANET!C$5:J1909,8,0)</f>
        <v>ACEITO</v>
      </c>
    </row>
    <row r="265" spans="1:3">
      <c r="A265" s="35">
        <v>3616</v>
      </c>
      <c r="B265" s="32">
        <v>41291</v>
      </c>
      <c r="C265" s="27" t="str">
        <f>VLOOKUP(A265,VODANET!C$5:J1910,8,0)</f>
        <v>ACEITO</v>
      </c>
    </row>
    <row r="266" spans="1:3">
      <c r="A266" s="35">
        <v>3618</v>
      </c>
      <c r="B266" s="32">
        <v>41291</v>
      </c>
      <c r="C266" s="27" t="str">
        <f>VLOOKUP(A266,VODANET!C$5:J1911,8,0)</f>
        <v>ACEITO</v>
      </c>
    </row>
    <row r="267" spans="1:3">
      <c r="A267" s="35">
        <v>3594</v>
      </c>
      <c r="B267" s="61">
        <v>41271</v>
      </c>
      <c r="C267" s="27" t="str">
        <f>VLOOKUP(A267,VODANET!C$5:J1912,8,0)</f>
        <v>ACEITO</v>
      </c>
    </row>
    <row r="268" spans="1:3">
      <c r="A268" s="35">
        <v>3597</v>
      </c>
      <c r="B268" s="61">
        <v>41271</v>
      </c>
      <c r="C268" s="27" t="str">
        <f>VLOOKUP(A268,VODANET!C$5:J1913,8,0)</f>
        <v>ACEITO</v>
      </c>
    </row>
    <row r="269" spans="1:3">
      <c r="A269" s="35">
        <v>3598</v>
      </c>
      <c r="B269" s="61">
        <v>41271</v>
      </c>
      <c r="C269" s="27" t="str">
        <f>VLOOKUP(A269,VODANET!C$5:J1914,8,0)</f>
        <v>ACEITO</v>
      </c>
    </row>
    <row r="270" spans="1:3">
      <c r="A270" s="35">
        <v>3600</v>
      </c>
      <c r="B270" s="61">
        <v>41271</v>
      </c>
      <c r="C270" s="27" t="str">
        <f>VLOOKUP(A270,VODANET!C$5:J1915,8,0)</f>
        <v>ACEITO</v>
      </c>
    </row>
    <row r="271" spans="1:3">
      <c r="A271" s="35">
        <v>3603</v>
      </c>
      <c r="B271" s="61">
        <v>41271</v>
      </c>
      <c r="C271" s="27" t="str">
        <f>VLOOKUP(A271,VODANET!C$5:J1916,8,0)</f>
        <v>ACEITO</v>
      </c>
    </row>
    <row r="272" spans="1:3">
      <c r="A272" s="35">
        <v>3592</v>
      </c>
      <c r="B272" s="32">
        <v>41143</v>
      </c>
      <c r="C272" s="27" t="str">
        <f>VLOOKUP(A272,VODANET!C$5:J1917,8,0)</f>
        <v>ACEITO</v>
      </c>
    </row>
    <row r="273" spans="1:3">
      <c r="A273" s="35">
        <v>3591</v>
      </c>
      <c r="B273" s="32">
        <v>41143</v>
      </c>
      <c r="C273" s="27" t="str">
        <f>VLOOKUP(A273,VODANET!C$5:J1918,8,0)</f>
        <v>ACEITO</v>
      </c>
    </row>
    <row r="274" spans="1:3">
      <c r="A274" s="35">
        <v>3611</v>
      </c>
      <c r="B274" s="32">
        <v>41254</v>
      </c>
      <c r="C274" s="27" t="str">
        <f>VLOOKUP(A274,VODANET!C$5:J1919,8,0)</f>
        <v>ACEITO</v>
      </c>
    </row>
    <row r="275" spans="1:3">
      <c r="A275" s="35">
        <v>3767</v>
      </c>
      <c r="B275" s="61">
        <v>41271</v>
      </c>
      <c r="C275" s="27" t="str">
        <f>VLOOKUP(A275,VODANET!C$5:J1920,8,0)</f>
        <v>ACEITO</v>
      </c>
    </row>
    <row r="276" spans="1:3">
      <c r="A276" s="35">
        <v>3763</v>
      </c>
      <c r="B276" s="61">
        <v>41271</v>
      </c>
      <c r="C276" s="27" t="str">
        <f>VLOOKUP(A276,VODANET!C$5:J1921,8,0)</f>
        <v>ACEITO</v>
      </c>
    </row>
    <row r="277" spans="1:3">
      <c r="A277" s="35">
        <v>3764</v>
      </c>
      <c r="B277" s="61">
        <v>41254</v>
      </c>
      <c r="C277" s="27" t="str">
        <f>VLOOKUP(A277,VODANET!C$5:J1922,8,0)</f>
        <v>ACEITO</v>
      </c>
    </row>
    <row r="278" spans="1:3">
      <c r="A278" s="35">
        <v>3761</v>
      </c>
      <c r="B278" s="61">
        <v>41271</v>
      </c>
      <c r="C278" s="27" t="str">
        <f>VLOOKUP(A278,VODANET!C$5:J1923,8,0)</f>
        <v>ACEITO</v>
      </c>
    </row>
    <row r="279" spans="1:3">
      <c r="A279" s="35">
        <v>3660</v>
      </c>
      <c r="B279" s="32">
        <v>41254</v>
      </c>
      <c r="C279" s="27" t="str">
        <f>VLOOKUP(A279,VODANET!C$5:J1924,8,0)</f>
        <v>ACEITO</v>
      </c>
    </row>
    <row r="280" spans="1:3">
      <c r="A280" s="35">
        <v>3695</v>
      </c>
      <c r="B280" s="32">
        <v>41254</v>
      </c>
      <c r="C280" s="27" t="str">
        <f>VLOOKUP(A280,VODANET!C$5:J1925,8,0)</f>
        <v>ACEITO</v>
      </c>
    </row>
    <row r="281" spans="1:3">
      <c r="A281" s="35">
        <v>3718</v>
      </c>
      <c r="B281" s="61">
        <v>41271</v>
      </c>
      <c r="C281" s="27" t="str">
        <f>VLOOKUP(A281,VODANET!C$5:J1926,8,0)</f>
        <v>ACEITO</v>
      </c>
    </row>
    <row r="282" spans="1:3">
      <c r="A282" s="35">
        <v>3671</v>
      </c>
      <c r="B282" s="61">
        <v>41271</v>
      </c>
      <c r="C282" s="27" t="str">
        <f>VLOOKUP(A282,VODANET!C$5:J1927,8,0)</f>
        <v>ACEITO</v>
      </c>
    </row>
    <row r="283" spans="1:3">
      <c r="A283" s="35">
        <v>3670</v>
      </c>
      <c r="B283" s="61">
        <v>41271</v>
      </c>
      <c r="C283" s="27" t="str">
        <f>VLOOKUP(A283,VODANET!C$5:J1928,8,0)</f>
        <v>ACEITO</v>
      </c>
    </row>
    <row r="284" spans="1:3">
      <c r="A284" s="35">
        <v>3661</v>
      </c>
      <c r="B284" s="32">
        <v>41254</v>
      </c>
      <c r="C284" s="27" t="str">
        <f>VLOOKUP(A284,VODANET!C$5:J1929,8,0)</f>
        <v>ACEITO</v>
      </c>
    </row>
    <row r="285" spans="1:3">
      <c r="A285" s="35">
        <v>3750</v>
      </c>
      <c r="B285" s="32">
        <v>41254</v>
      </c>
      <c r="C285" s="27" t="str">
        <f>VLOOKUP(A285,VODANET!C$5:J1930,8,0)</f>
        <v>ACEITO</v>
      </c>
    </row>
    <row r="286" spans="1:3">
      <c r="A286" s="35">
        <v>3734</v>
      </c>
      <c r="B286" s="32">
        <v>41277</v>
      </c>
      <c r="C286" s="27" t="str">
        <f>VLOOKUP(A286,VODANET!C$5:J1931,8,0)</f>
        <v>ACEITO</v>
      </c>
    </row>
    <row r="287" spans="1:3">
      <c r="A287" s="35">
        <v>3659</v>
      </c>
      <c r="B287" s="32">
        <v>41254</v>
      </c>
      <c r="C287" s="27" t="str">
        <f>VLOOKUP(A287,VODANET!C$5:J1932,8,0)</f>
        <v>ACEITO</v>
      </c>
    </row>
    <row r="288" spans="1:3">
      <c r="A288" s="35">
        <v>3662</v>
      </c>
      <c r="B288" s="61">
        <v>41254</v>
      </c>
      <c r="C288" s="27" t="str">
        <f>VLOOKUP(A288,VODANET!C$5:J1933,8,0)</f>
        <v>ACEITO</v>
      </c>
    </row>
    <row r="289" spans="1:3">
      <c r="A289" s="35">
        <v>3799</v>
      </c>
      <c r="B289" s="61">
        <v>41271</v>
      </c>
      <c r="C289" s="27" t="str">
        <f>VLOOKUP(A289,VODANET!C$5:J1934,8,0)</f>
        <v>ACEITO</v>
      </c>
    </row>
    <row r="290" spans="1:3">
      <c r="A290" s="35">
        <v>3797</v>
      </c>
      <c r="B290" s="61">
        <v>41271</v>
      </c>
      <c r="C290" s="27" t="str">
        <f>VLOOKUP(A290,VODANET!C$5:J1935,8,0)</f>
        <v>ACEITO</v>
      </c>
    </row>
    <row r="291" spans="1:3">
      <c r="A291" s="35">
        <v>3795</v>
      </c>
      <c r="B291" s="16">
        <v>41271</v>
      </c>
      <c r="C291" s="27" t="str">
        <f>VLOOKUP(A291,VODANET!C$5:J1936,8,0)</f>
        <v>ACEITO</v>
      </c>
    </row>
    <row r="292" spans="1:3">
      <c r="A292" s="35">
        <v>3793</v>
      </c>
      <c r="B292" s="61">
        <v>41135</v>
      </c>
      <c r="C292" s="27" t="str">
        <f>VLOOKUP(A292,VODANET!C$5:J1937,8,0)</f>
        <v>ACEITO</v>
      </c>
    </row>
    <row r="293" spans="1:3">
      <c r="A293" s="35">
        <v>3786</v>
      </c>
      <c r="B293" s="61">
        <v>41271</v>
      </c>
      <c r="C293" s="27" t="str">
        <f>VLOOKUP(A293,VODANET!C$5:J1938,8,0)</f>
        <v>ACEITO</v>
      </c>
    </row>
    <row r="294" spans="1:3">
      <c r="A294" s="35">
        <v>3800</v>
      </c>
      <c r="B294" s="61">
        <v>41135</v>
      </c>
      <c r="C294" s="27" t="str">
        <f>VLOOKUP(A294,VODANET!C$5:J1939,8,0)</f>
        <v>ACEITO</v>
      </c>
    </row>
    <row r="295" spans="1:3">
      <c r="A295" s="35">
        <v>3798</v>
      </c>
      <c r="B295" s="32">
        <v>41271</v>
      </c>
      <c r="C295" s="27" t="str">
        <f>VLOOKUP(A295,VODANET!C$5:J1940,8,0)</f>
        <v>ACEITO</v>
      </c>
    </row>
    <row r="296" spans="1:3">
      <c r="A296" s="35">
        <v>3796</v>
      </c>
      <c r="B296" s="61">
        <v>41135</v>
      </c>
      <c r="C296" s="27" t="str">
        <f>VLOOKUP(A296,VODANET!C$5:J1941,8,0)</f>
        <v>ACEITO</v>
      </c>
    </row>
    <row r="297" spans="1:3">
      <c r="A297" s="35">
        <v>3794</v>
      </c>
      <c r="B297" s="61">
        <v>41271</v>
      </c>
      <c r="C297" s="27" t="str">
        <f>VLOOKUP(A297,VODANET!C$5:J1942,8,0)</f>
        <v>ACEITO</v>
      </c>
    </row>
    <row r="298" spans="1:3">
      <c r="A298" s="35">
        <v>3792</v>
      </c>
      <c r="B298" s="61">
        <v>41271</v>
      </c>
      <c r="C298" s="27" t="str">
        <f>VLOOKUP(A298,VODANET!C$5:J1943,8,0)</f>
        <v>ACEITO</v>
      </c>
    </row>
    <row r="299" spans="1:3">
      <c r="A299" s="35">
        <v>3834</v>
      </c>
      <c r="B299" s="32">
        <v>41272</v>
      </c>
      <c r="C299" s="27" t="str">
        <f>VLOOKUP(A299,VODANET!C$5:J1944,8,0)</f>
        <v>ACEITO</v>
      </c>
    </row>
    <row r="300" spans="1:3">
      <c r="A300" s="35">
        <v>3835</v>
      </c>
      <c r="B300" s="61">
        <v>41135</v>
      </c>
      <c r="C300" s="27" t="str">
        <f>VLOOKUP(A300,VODANET!C$5:J1945,8,0)</f>
        <v>ACEITO</v>
      </c>
    </row>
    <row r="301" spans="1:3">
      <c r="A301" s="35">
        <v>3836</v>
      </c>
      <c r="B301" s="61">
        <v>41135</v>
      </c>
      <c r="C301" s="27" t="str">
        <f>VLOOKUP(A301,VODANET!C$5:J1946,8,0)</f>
        <v>ACEITO</v>
      </c>
    </row>
    <row r="302" spans="1:3">
      <c r="A302" s="35">
        <v>3837</v>
      </c>
      <c r="B302" s="61">
        <v>41135</v>
      </c>
      <c r="C302" s="27" t="str">
        <f>VLOOKUP(A302,VODANET!C$5:J1947,8,0)</f>
        <v>ACEITO</v>
      </c>
    </row>
    <row r="303" spans="1:3">
      <c r="A303" s="35">
        <v>3838</v>
      </c>
      <c r="B303" s="61">
        <v>41135</v>
      </c>
      <c r="C303" s="27" t="str">
        <f>VLOOKUP(A303,VODANET!C$5:J1948,8,0)</f>
        <v>ACEITO</v>
      </c>
    </row>
    <row r="304" spans="1:3">
      <c r="A304" s="35">
        <v>3829</v>
      </c>
      <c r="B304" s="32">
        <v>41150</v>
      </c>
      <c r="C304" s="27" t="str">
        <f>VLOOKUP(A304,VODANET!C$5:J1949,8,0)</f>
        <v>ACEITO</v>
      </c>
    </row>
    <row r="305" spans="1:3">
      <c r="A305" s="35">
        <v>3828</v>
      </c>
      <c r="B305" s="61">
        <v>41271</v>
      </c>
      <c r="C305" s="27" t="str">
        <f>VLOOKUP(A305,VODANET!C$5:J1950,8,0)</f>
        <v>ACEITO</v>
      </c>
    </row>
    <row r="306" spans="1:3">
      <c r="A306" s="35">
        <v>3817</v>
      </c>
      <c r="B306" s="61">
        <v>41271</v>
      </c>
      <c r="C306" s="27" t="str">
        <f>VLOOKUP(A306,VODANET!C$5:J1951,8,0)</f>
        <v>ACEITO</v>
      </c>
    </row>
    <row r="307" spans="1:3">
      <c r="A307" s="35">
        <v>3831</v>
      </c>
      <c r="B307" s="61">
        <v>41271</v>
      </c>
      <c r="C307" s="27" t="str">
        <f>VLOOKUP(A307,VODANET!C$5:J1952,8,0)</f>
        <v>ACEITO</v>
      </c>
    </row>
    <row r="308" spans="1:3">
      <c r="A308" s="35">
        <v>3820</v>
      </c>
      <c r="B308" s="32">
        <v>41272</v>
      </c>
      <c r="C308" s="27" t="str">
        <f>VLOOKUP(A308,VODANET!C$5:J1953,8,0)</f>
        <v>ACEITO</v>
      </c>
    </row>
    <row r="309" spans="1:3">
      <c r="A309" s="35">
        <v>3823</v>
      </c>
      <c r="B309" s="32">
        <v>41272</v>
      </c>
      <c r="C309" s="27" t="str">
        <f>VLOOKUP(A309,VODANET!C$5:J1954,8,0)</f>
        <v>ACEITO</v>
      </c>
    </row>
    <row r="310" spans="1:3">
      <c r="A310" s="35">
        <v>3821</v>
      </c>
      <c r="B310" s="32">
        <v>41272</v>
      </c>
      <c r="C310" s="27" t="str">
        <f>VLOOKUP(A310,VODANET!C$5:J1955,8,0)</f>
        <v>ACEITO</v>
      </c>
    </row>
    <row r="311" spans="1:3">
      <c r="A311" s="35">
        <v>3822</v>
      </c>
      <c r="B311" s="61">
        <v>41135</v>
      </c>
      <c r="C311" s="27" t="str">
        <f>VLOOKUP(A311,VODANET!C$5:J1956,8,0)</f>
        <v>ACEITO</v>
      </c>
    </row>
    <row r="312" spans="1:3">
      <c r="A312" s="35">
        <v>3818</v>
      </c>
      <c r="B312" s="32">
        <v>41272</v>
      </c>
      <c r="C312" s="27" t="str">
        <f>VLOOKUP(A312,VODANET!C$5:J1957,8,0)</f>
        <v>ACEITO</v>
      </c>
    </row>
    <row r="313" spans="1:3">
      <c r="A313" s="35">
        <v>3814</v>
      </c>
      <c r="B313" s="61">
        <v>41271</v>
      </c>
      <c r="C313" s="27" t="str">
        <f>VLOOKUP(A313,VODANET!C$5:J1958,8,0)</f>
        <v>ACEITO</v>
      </c>
    </row>
    <row r="314" spans="1:3">
      <c r="A314" s="35">
        <v>3867</v>
      </c>
      <c r="B314" s="61">
        <v>41271</v>
      </c>
      <c r="C314" s="27" t="str">
        <f>VLOOKUP(A314,VODANET!C$5:J1959,8,0)</f>
        <v>ACEITO</v>
      </c>
    </row>
    <row r="315" spans="1:3">
      <c r="A315" s="35">
        <v>3675</v>
      </c>
      <c r="B315" s="32">
        <v>41254</v>
      </c>
      <c r="C315" s="27" t="str">
        <f>VLOOKUP(A315,VODANET!C$5:J1960,8,0)</f>
        <v>ACEITO</v>
      </c>
    </row>
    <row r="316" spans="1:3">
      <c r="A316" s="35">
        <v>3850</v>
      </c>
      <c r="B316" s="61">
        <v>41277</v>
      </c>
      <c r="C316" s="27" t="str">
        <f>VLOOKUP(A316,VODANET!C$5:J1961,8,0)</f>
        <v>ACEITO</v>
      </c>
    </row>
    <row r="317" spans="1:3">
      <c r="A317" s="35">
        <v>3853</v>
      </c>
      <c r="B317" s="61">
        <v>41277</v>
      </c>
      <c r="C317" s="27" t="str">
        <f>VLOOKUP(A317,VODANET!C$5:J1962,8,0)</f>
        <v>ACEITO</v>
      </c>
    </row>
    <row r="318" spans="1:3">
      <c r="A318" s="35">
        <v>3866</v>
      </c>
      <c r="B318" s="32">
        <v>41277</v>
      </c>
      <c r="C318" s="27" t="str">
        <f>VLOOKUP(A318,VODANET!C$5:J1963,8,0)</f>
        <v>ACEITO</v>
      </c>
    </row>
    <row r="319" spans="1:3">
      <c r="A319" s="35">
        <v>3862</v>
      </c>
      <c r="B319" s="61">
        <v>41277</v>
      </c>
      <c r="C319" s="27" t="str">
        <f>VLOOKUP(A319,VODANET!C$5:J1964,8,0)</f>
        <v>ACEITO</v>
      </c>
    </row>
    <row r="320" spans="1:3">
      <c r="A320" s="35">
        <v>3872</v>
      </c>
      <c r="B320" s="61">
        <v>41295</v>
      </c>
      <c r="C320" s="27" t="str">
        <f>VLOOKUP(A320,VODANET!C$5:J1965,8,0)</f>
        <v>ACEITO</v>
      </c>
    </row>
    <row r="321" spans="1:3">
      <c r="A321" s="35">
        <v>3873</v>
      </c>
      <c r="B321" s="32">
        <v>41298</v>
      </c>
      <c r="C321" s="27" t="str">
        <f>VLOOKUP(A321,VODANET!C$5:J1966,8,0)</f>
        <v>ACEITO</v>
      </c>
    </row>
    <row r="322" spans="1:3">
      <c r="A322" s="35">
        <v>3887</v>
      </c>
      <c r="B322" s="32">
        <v>41254</v>
      </c>
      <c r="C322" s="27" t="str">
        <f>VLOOKUP(A322,VODANET!C$5:J1967,8,0)</f>
        <v>ACEITO</v>
      </c>
    </row>
    <row r="323" spans="1:3">
      <c r="A323" s="35">
        <v>3884</v>
      </c>
      <c r="B323" s="61">
        <v>41277</v>
      </c>
      <c r="C323" s="27" t="str">
        <f>VLOOKUP(A323,VODANET!C$5:J1968,8,0)</f>
        <v>ACEITO</v>
      </c>
    </row>
    <row r="324" spans="1:3">
      <c r="A324" s="35">
        <v>3883</v>
      </c>
      <c r="B324" s="32">
        <v>41254</v>
      </c>
      <c r="C324" s="27" t="str">
        <f>VLOOKUP(A324,VODANET!C$5:J1969,8,0)</f>
        <v>ACEITO</v>
      </c>
    </row>
    <row r="325" spans="1:3">
      <c r="A325" s="35">
        <v>3882</v>
      </c>
      <c r="B325" s="61">
        <v>41277</v>
      </c>
      <c r="C325" s="27" t="str">
        <f>VLOOKUP(A325,VODANET!C$5:J1970,8,0)</f>
        <v>ACEITO</v>
      </c>
    </row>
    <row r="326" spans="1:3">
      <c r="A326" s="35">
        <v>3889</v>
      </c>
      <c r="B326" s="32">
        <v>41254</v>
      </c>
      <c r="C326" s="27" t="str">
        <f>VLOOKUP(A326,VODANET!C$5:J1971,8,0)</f>
        <v>ACEITO</v>
      </c>
    </row>
    <row r="327" spans="1:3">
      <c r="A327" s="35">
        <v>3927</v>
      </c>
      <c r="B327" s="32">
        <v>41277</v>
      </c>
      <c r="C327" s="27" t="str">
        <f>VLOOKUP(A327,VODANET!C$5:J1972,8,0)</f>
        <v>ACEITO</v>
      </c>
    </row>
    <row r="328" spans="1:3">
      <c r="A328" s="35">
        <v>3933</v>
      </c>
      <c r="B328" s="32">
        <v>41277</v>
      </c>
      <c r="C328" s="27" t="str">
        <f>VLOOKUP(A328,VODANET!C$5:J1973,8,0)</f>
        <v>ACEITO</v>
      </c>
    </row>
    <row r="329" spans="1:3">
      <c r="A329" s="35">
        <v>3938</v>
      </c>
      <c r="B329" s="32">
        <v>41277</v>
      </c>
      <c r="C329" s="27" t="str">
        <f>VLOOKUP(A329,VODANET!C$5:J1974,8,0)</f>
        <v>ACEITO</v>
      </c>
    </row>
    <row r="330" spans="1:3">
      <c r="A330" s="35">
        <v>3935</v>
      </c>
      <c r="B330" s="32">
        <v>41277</v>
      </c>
      <c r="C330" s="27" t="str">
        <f>VLOOKUP(A330,VODANET!C$5:J1975,8,0)</f>
        <v>ACEITO</v>
      </c>
    </row>
    <row r="331" spans="1:3">
      <c r="A331" s="35">
        <v>3932</v>
      </c>
      <c r="B331" s="32">
        <v>41277</v>
      </c>
      <c r="C331" s="27" t="str">
        <f>VLOOKUP(A331,VODANET!C$5:J1976,8,0)</f>
        <v>ACEITO</v>
      </c>
    </row>
    <row r="332" spans="1:3">
      <c r="A332" s="35">
        <v>3931</v>
      </c>
      <c r="B332" s="32">
        <v>41277</v>
      </c>
      <c r="C332" s="27" t="str">
        <f>VLOOKUP(A332,VODANET!C$5:J1977,8,0)</f>
        <v>ACEITO</v>
      </c>
    </row>
    <row r="333" spans="1:3">
      <c r="A333" s="35">
        <v>3930</v>
      </c>
      <c r="B333" s="32">
        <v>41277</v>
      </c>
      <c r="C333" s="27" t="str">
        <f>VLOOKUP(A333,VODANET!C$5:J1978,8,0)</f>
        <v>ACEITO</v>
      </c>
    </row>
    <row r="334" spans="1:3">
      <c r="A334" s="35">
        <v>3928</v>
      </c>
      <c r="B334" s="32">
        <v>41277</v>
      </c>
      <c r="C334" s="27" t="str">
        <f>VLOOKUP(A334,VODANET!C$5:J1979,8,0)</f>
        <v>ACEITO</v>
      </c>
    </row>
    <row r="335" spans="1:3">
      <c r="A335" s="35">
        <v>3926</v>
      </c>
      <c r="B335" s="32">
        <v>41277</v>
      </c>
      <c r="C335" s="27" t="str">
        <f>VLOOKUP(A335,VODANET!C$5:J1980,8,0)</f>
        <v>ACEITO</v>
      </c>
    </row>
    <row r="336" spans="1:3">
      <c r="A336" s="35">
        <v>3913</v>
      </c>
      <c r="B336" s="32">
        <v>41254</v>
      </c>
      <c r="C336" s="27" t="str">
        <f>VLOOKUP(A336,VODANET!C$5:J1981,8,0)</f>
        <v>ACEITO</v>
      </c>
    </row>
    <row r="337" spans="1:3">
      <c r="A337" s="35">
        <v>3915</v>
      </c>
      <c r="B337" s="32">
        <v>41254</v>
      </c>
      <c r="C337" s="27" t="str">
        <f>VLOOKUP(A337,VODANET!C$5:J1982,8,0)</f>
        <v>ACEITO</v>
      </c>
    </row>
    <row r="338" spans="1:3">
      <c r="A338" s="35">
        <v>3968</v>
      </c>
      <c r="B338" s="32">
        <v>41291</v>
      </c>
      <c r="C338" s="27" t="str">
        <f>VLOOKUP(A338,VODANET!C$5:J1983,8,0)</f>
        <v>ACEITO</v>
      </c>
    </row>
    <row r="339" spans="1:3">
      <c r="A339" s="35">
        <v>3969</v>
      </c>
      <c r="B339" s="32">
        <v>41254</v>
      </c>
      <c r="C339" s="27" t="str">
        <f>VLOOKUP(A339,VODANET!C$5:J1984,8,0)</f>
        <v>ACEITO</v>
      </c>
    </row>
    <row r="340" spans="1:3">
      <c r="A340" s="35">
        <v>3984</v>
      </c>
      <c r="B340" s="61">
        <v>41277</v>
      </c>
      <c r="C340" s="27" t="str">
        <f>VLOOKUP(A340,VODANET!C$5:J1985,8,0)</f>
        <v>ACEITO</v>
      </c>
    </row>
    <row r="341" spans="1:3">
      <c r="A341" s="35">
        <v>3976</v>
      </c>
      <c r="B341" s="32">
        <v>41254</v>
      </c>
      <c r="C341" s="27" t="str">
        <f>VLOOKUP(A341,VODANET!C$5:J1986,8,0)</f>
        <v>ACEITO</v>
      </c>
    </row>
    <row r="342" spans="1:3">
      <c r="A342" s="35">
        <v>3983</v>
      </c>
      <c r="B342" s="61">
        <v>41277</v>
      </c>
      <c r="C342" s="27" t="str">
        <f>VLOOKUP(A342,VODANET!C$5:J1987,8,0)</f>
        <v>ACEITO</v>
      </c>
    </row>
    <row r="343" spans="1:3">
      <c r="A343" s="35">
        <v>3993</v>
      </c>
      <c r="B343" s="32">
        <v>41277</v>
      </c>
      <c r="C343" s="27" t="str">
        <f>VLOOKUP(A343,VODANET!C$5:J1988,8,0)</f>
        <v>ACEITO</v>
      </c>
    </row>
    <row r="344" spans="1:3">
      <c r="A344" s="35">
        <v>3995</v>
      </c>
      <c r="B344" s="61">
        <v>41277</v>
      </c>
      <c r="C344" s="27" t="str">
        <f>VLOOKUP(A344,VODANET!C$5:J1989,8,0)</f>
        <v>ACEITO</v>
      </c>
    </row>
    <row r="345" spans="1:3">
      <c r="A345" s="35">
        <v>3996</v>
      </c>
      <c r="B345" s="61">
        <v>41277</v>
      </c>
      <c r="C345" s="27" t="str">
        <f>VLOOKUP(A345,VODANET!C$5:J1990,8,0)</f>
        <v>ACEITO</v>
      </c>
    </row>
    <row r="346" spans="1:3">
      <c r="A346" s="35">
        <v>4002</v>
      </c>
      <c r="B346" s="61">
        <v>41277</v>
      </c>
      <c r="C346" s="27" t="str">
        <f>VLOOKUP(A346,VODANET!C$5:J1991,8,0)</f>
        <v>ACEITO</v>
      </c>
    </row>
    <row r="347" spans="1:3">
      <c r="A347" s="199">
        <v>4008</v>
      </c>
      <c r="B347" s="203">
        <v>41277</v>
      </c>
      <c r="C347" s="27" t="str">
        <f>VLOOKUP(A347,VODANET!C$5:J1992,8,0)</f>
        <v>ACEITO</v>
      </c>
    </row>
    <row r="348" spans="1:3">
      <c r="A348" s="35">
        <v>4013</v>
      </c>
      <c r="B348" s="61">
        <v>41277</v>
      </c>
      <c r="C348" s="27" t="str">
        <f>VLOOKUP(A348,VODANET!C$5:J1993,8,0)</f>
        <v>ACEITO</v>
      </c>
    </row>
    <row r="349" spans="1:3">
      <c r="A349" s="35">
        <v>4015</v>
      </c>
      <c r="B349" s="61">
        <v>41277</v>
      </c>
      <c r="C349" s="27" t="str">
        <f>VLOOKUP(A349,VODANET!C$5:J1994,8,0)</f>
        <v>ACEITO</v>
      </c>
    </row>
    <row r="350" spans="1:3">
      <c r="A350" s="35">
        <v>4019</v>
      </c>
      <c r="B350" s="32">
        <v>41277</v>
      </c>
      <c r="C350" s="27" t="str">
        <f>VLOOKUP(A350,VODANET!C$5:J1995,8,0)</f>
        <v>ACEITO</v>
      </c>
    </row>
    <row r="351" spans="1:3">
      <c r="A351" s="35">
        <v>4048</v>
      </c>
      <c r="B351" s="32">
        <v>41254</v>
      </c>
      <c r="C351" s="27" t="str">
        <f>VLOOKUP(A351,VODANET!C$5:J1996,8,0)</f>
        <v>ACEITO</v>
      </c>
    </row>
    <row r="352" spans="1:3">
      <c r="A352" s="35">
        <v>4073</v>
      </c>
      <c r="B352" s="32">
        <v>41277</v>
      </c>
      <c r="C352" s="27" t="str">
        <f>VLOOKUP(A352,VODANET!C$5:J1997,8,0)</f>
        <v>ACEITO</v>
      </c>
    </row>
    <row r="353" spans="1:3">
      <c r="A353" s="35">
        <v>4068</v>
      </c>
      <c r="B353" s="61">
        <v>41277</v>
      </c>
      <c r="C353" s="27" t="str">
        <f>VLOOKUP(A353,VODANET!C$5:J1998,8,0)</f>
        <v>ACEITO</v>
      </c>
    </row>
    <row r="354" spans="1:3">
      <c r="A354" s="35">
        <v>4065</v>
      </c>
      <c r="B354" s="32">
        <v>41254</v>
      </c>
      <c r="C354" s="27" t="str">
        <f>VLOOKUP(A354,VODANET!C$5:J1999,8,0)</f>
        <v>ACEITO</v>
      </c>
    </row>
    <row r="355" spans="1:3">
      <c r="A355" s="35">
        <v>4064</v>
      </c>
      <c r="B355" s="32">
        <v>41254</v>
      </c>
      <c r="C355" s="27" t="str">
        <f>VLOOKUP(A355,VODANET!C$5:J2000,8,0)</f>
        <v>ACEITO</v>
      </c>
    </row>
    <row r="356" spans="1:3">
      <c r="A356" s="35">
        <v>4088</v>
      </c>
      <c r="B356" s="32">
        <v>41277</v>
      </c>
      <c r="C356" s="27" t="str">
        <f>VLOOKUP(A356,VODANET!C$5:J2001,8,0)</f>
        <v>ACEITO</v>
      </c>
    </row>
    <row r="357" spans="1:3">
      <c r="A357" s="35">
        <v>4089</v>
      </c>
      <c r="B357" s="61">
        <v>41277</v>
      </c>
      <c r="C357" s="27" t="str">
        <f>VLOOKUP(A357,VODANET!C$5:J2002,8,0)</f>
        <v>ACEITO</v>
      </c>
    </row>
    <row r="358" spans="1:3">
      <c r="A358" s="35">
        <v>4086</v>
      </c>
      <c r="B358" s="32">
        <v>41254</v>
      </c>
      <c r="C358" s="27" t="str">
        <f>VLOOKUP(A358,VODANET!C$5:J2003,8,0)</f>
        <v>ACEITO</v>
      </c>
    </row>
    <row r="359" spans="1:3">
      <c r="A359" s="35">
        <v>4085</v>
      </c>
      <c r="B359" s="32">
        <v>41254</v>
      </c>
      <c r="C359" s="27" t="str">
        <f>VLOOKUP(A359,VODANET!C$5:J2004,8,0)</f>
        <v>ACEITO</v>
      </c>
    </row>
    <row r="360" spans="1:3">
      <c r="A360" s="35">
        <v>4084</v>
      </c>
      <c r="B360" s="32">
        <v>41254</v>
      </c>
      <c r="C360" s="27" t="str">
        <f>VLOOKUP(A360,VODANET!C$5:J2005,8,0)</f>
        <v>ACEITO</v>
      </c>
    </row>
    <row r="361" spans="1:3">
      <c r="A361" s="35">
        <v>4082</v>
      </c>
      <c r="B361" s="32">
        <v>41254</v>
      </c>
      <c r="C361" s="27" t="str">
        <f>VLOOKUP(A361,VODANET!C$5:J2006,8,0)</f>
        <v>ACEITO</v>
      </c>
    </row>
    <row r="362" spans="1:3">
      <c r="A362" s="35">
        <v>4083</v>
      </c>
      <c r="B362" s="32">
        <v>41254</v>
      </c>
      <c r="C362" s="27" t="str">
        <f>VLOOKUP(A362,VODANET!C$5:J2007,8,0)</f>
        <v>ACEITO</v>
      </c>
    </row>
    <row r="363" spans="1:3">
      <c r="A363" s="35">
        <v>4080</v>
      </c>
      <c r="B363" s="32">
        <v>41277</v>
      </c>
      <c r="C363" s="27" t="str">
        <f>VLOOKUP(A363,VODANET!C$5:J2008,8,0)</f>
        <v>ACEITO</v>
      </c>
    </row>
    <row r="364" spans="1:3">
      <c r="A364" s="35">
        <v>4100</v>
      </c>
      <c r="B364" s="32">
        <v>41277</v>
      </c>
      <c r="C364" s="27" t="str">
        <f>VLOOKUP(A364,VODANET!C$5:J2009,8,0)</f>
        <v>ACEITO</v>
      </c>
    </row>
    <row r="365" spans="1:3">
      <c r="A365" s="35">
        <v>4101</v>
      </c>
      <c r="B365" s="32">
        <v>41277</v>
      </c>
      <c r="C365" s="27" t="str">
        <f>VLOOKUP(A365,VODANET!C$5:J2010,8,0)</f>
        <v>ACEITO</v>
      </c>
    </row>
    <row r="366" spans="1:3">
      <c r="A366" s="35">
        <v>4126</v>
      </c>
      <c r="B366" s="32">
        <v>41254</v>
      </c>
      <c r="C366" s="27" t="str">
        <f>VLOOKUP(A366,VODANET!C$5:J2011,8,0)</f>
        <v>ACEITO</v>
      </c>
    </row>
    <row r="367" spans="1:3">
      <c r="A367" s="35">
        <v>4125</v>
      </c>
      <c r="B367" s="32">
        <v>41277</v>
      </c>
      <c r="C367" s="27" t="str">
        <f>VLOOKUP(A367,VODANET!C$5:J2012,8,0)</f>
        <v>ACEITO</v>
      </c>
    </row>
    <row r="368" spans="1:3">
      <c r="A368" s="35">
        <v>4124</v>
      </c>
      <c r="B368" s="32">
        <v>41254</v>
      </c>
      <c r="C368" s="27" t="str">
        <f>VLOOKUP(A368,VODANET!C$5:J2013,8,0)</f>
        <v>ACEITO</v>
      </c>
    </row>
    <row r="369" spans="1:3">
      <c r="A369" s="35">
        <v>4123</v>
      </c>
      <c r="B369" s="32">
        <v>41254</v>
      </c>
      <c r="C369" s="27" t="str">
        <f>VLOOKUP(A369,VODANET!C$5:J2014,8,0)</f>
        <v>ACEITO</v>
      </c>
    </row>
    <row r="370" spans="1:3">
      <c r="A370" s="35">
        <v>4122</v>
      </c>
      <c r="B370" s="32">
        <v>41254</v>
      </c>
      <c r="C370" s="27" t="str">
        <f>VLOOKUP(A370,VODANET!C$5:J2015,8,0)</f>
        <v>ACEITO</v>
      </c>
    </row>
    <row r="371" spans="1:3">
      <c r="A371" s="35">
        <v>4098</v>
      </c>
      <c r="B371" s="61">
        <v>41277</v>
      </c>
      <c r="C371" s="27" t="str">
        <f>VLOOKUP(A371,VODANET!C$5:J2016,8,0)</f>
        <v>ACEITO</v>
      </c>
    </row>
    <row r="372" spans="1:3">
      <c r="A372" s="35">
        <v>4097</v>
      </c>
      <c r="B372" s="61">
        <v>41277</v>
      </c>
      <c r="C372" s="27" t="str">
        <f>VLOOKUP(A372,VODANET!C$5:J2017,8,0)</f>
        <v>ACEITO</v>
      </c>
    </row>
    <row r="373" spans="1:3">
      <c r="A373" s="35">
        <v>4093</v>
      </c>
      <c r="B373" s="61">
        <v>41277</v>
      </c>
      <c r="C373" s="27" t="str">
        <f>VLOOKUP(A373,VODANET!C$5:J2018,8,0)</f>
        <v>ACEITO</v>
      </c>
    </row>
    <row r="374" spans="1:3">
      <c r="A374" s="35">
        <v>4094</v>
      </c>
      <c r="B374" s="61">
        <v>41277</v>
      </c>
      <c r="C374" s="27" t="str">
        <f>VLOOKUP(A374,VODANET!C$5:J2019,8,0)</f>
        <v>ACEITO</v>
      </c>
    </row>
    <row r="375" spans="1:3">
      <c r="A375" s="35">
        <v>4121</v>
      </c>
      <c r="B375" s="32">
        <v>41254</v>
      </c>
      <c r="C375" s="27" t="str">
        <f>VLOOKUP(A375,VODANET!C$5:J2020,8,0)</f>
        <v>ACEITO</v>
      </c>
    </row>
    <row r="376" spans="1:3">
      <c r="A376" s="35">
        <v>4120</v>
      </c>
      <c r="B376" s="32">
        <v>41254</v>
      </c>
      <c r="C376" s="27" t="str">
        <f>VLOOKUP(A376,VODANET!C$5:J2021,8,0)</f>
        <v>ACEITO</v>
      </c>
    </row>
    <row r="377" spans="1:3">
      <c r="A377" s="35">
        <v>4119</v>
      </c>
      <c r="B377" s="61">
        <v>41277</v>
      </c>
      <c r="C377" s="27" t="str">
        <f>VLOOKUP(A377,VODANET!C$5:J2022,8,0)</f>
        <v>ACEITO</v>
      </c>
    </row>
    <row r="378" spans="1:3">
      <c r="A378" s="35">
        <v>4117</v>
      </c>
      <c r="B378" s="32">
        <v>41277</v>
      </c>
      <c r="C378" s="27" t="str">
        <f>VLOOKUP(A378,VODANET!C$5:J2023,8,0)</f>
        <v>ACEITO</v>
      </c>
    </row>
    <row r="379" spans="1:3">
      <c r="A379" s="35">
        <v>4114</v>
      </c>
      <c r="B379" s="61">
        <v>41277</v>
      </c>
      <c r="C379" s="27" t="str">
        <f>VLOOKUP(A379,VODANET!C$5:J2024,8,0)</f>
        <v>ACEITO</v>
      </c>
    </row>
    <row r="380" spans="1:3">
      <c r="A380" s="35">
        <v>4113</v>
      </c>
      <c r="B380" s="32">
        <v>41277</v>
      </c>
      <c r="C380" s="27" t="str">
        <f>VLOOKUP(A380,VODANET!C$5:J2025,8,0)</f>
        <v>ACEITO</v>
      </c>
    </row>
    <row r="381" spans="1:3">
      <c r="A381" s="35">
        <v>4110</v>
      </c>
      <c r="B381" s="32">
        <v>41277</v>
      </c>
      <c r="C381" s="27" t="str">
        <f>VLOOKUP(A381,VODANET!C$5:J2026,8,0)</f>
        <v>ACEITO</v>
      </c>
    </row>
    <row r="382" spans="1:3">
      <c r="A382" s="35">
        <v>4109</v>
      </c>
      <c r="B382" s="32">
        <v>41277</v>
      </c>
      <c r="C382" s="27" t="str">
        <f>VLOOKUP(A382,VODANET!C$5:J2027,8,0)</f>
        <v>ACEITO</v>
      </c>
    </row>
    <row r="383" spans="1:3">
      <c r="A383" s="35">
        <v>4108</v>
      </c>
      <c r="B383" s="61">
        <v>41277</v>
      </c>
      <c r="C383" s="27" t="str">
        <f>VLOOKUP(A383,VODANET!C$5:J2028,8,0)</f>
        <v>ACEITO</v>
      </c>
    </row>
    <row r="384" spans="1:3">
      <c r="A384" s="35">
        <v>4107</v>
      </c>
      <c r="B384" s="32">
        <v>41277</v>
      </c>
      <c r="C384" s="27" t="str">
        <f>VLOOKUP(A384,VODANET!C$5:J2029,8,0)</f>
        <v>ACEITO</v>
      </c>
    </row>
    <row r="385" spans="1:3">
      <c r="A385" s="35">
        <v>4163</v>
      </c>
      <c r="B385" s="32">
        <v>41254</v>
      </c>
      <c r="C385" s="27" t="str">
        <f>VLOOKUP(A385,VODANET!C$5:J2030,8,0)</f>
        <v>ACEITO</v>
      </c>
    </row>
    <row r="386" spans="1:3">
      <c r="A386" s="35">
        <v>4174</v>
      </c>
      <c r="B386" s="61">
        <v>41271</v>
      </c>
      <c r="C386" s="27" t="str">
        <f>VLOOKUP(A386,VODANET!C$5:J2031,8,0)</f>
        <v>ACEITO</v>
      </c>
    </row>
    <row r="387" spans="1:3">
      <c r="A387" s="35">
        <v>4169</v>
      </c>
      <c r="B387" s="61">
        <v>41271</v>
      </c>
      <c r="C387" s="27" t="str">
        <f>VLOOKUP(A387,VODANET!C$5:J2032,8,0)</f>
        <v>ACEITO</v>
      </c>
    </row>
    <row r="388" spans="1:3">
      <c r="A388" s="35">
        <v>4150</v>
      </c>
      <c r="B388" s="32">
        <v>41254</v>
      </c>
      <c r="C388" s="27" t="str">
        <f>VLOOKUP(A388,VODANET!C$5:J2033,8,0)</f>
        <v>ACEITO</v>
      </c>
    </row>
    <row r="389" spans="1:3">
      <c r="A389" s="35">
        <v>4151</v>
      </c>
      <c r="B389" s="32">
        <v>41254</v>
      </c>
      <c r="C389" s="27" t="str">
        <f>VLOOKUP(A389,VODANET!C$5:J2034,8,0)</f>
        <v>ACEITO</v>
      </c>
    </row>
    <row r="390" spans="1:3">
      <c r="A390" s="35">
        <v>4153</v>
      </c>
      <c r="B390" s="32">
        <v>41254</v>
      </c>
      <c r="C390" s="27" t="str">
        <f>VLOOKUP(A390,VODANET!C$5:J2035,8,0)</f>
        <v>ACEITO</v>
      </c>
    </row>
    <row r="391" spans="1:3">
      <c r="A391" s="35">
        <v>4155</v>
      </c>
      <c r="B391" s="32">
        <v>41254</v>
      </c>
      <c r="C391" s="27" t="str">
        <f>VLOOKUP(A391,VODANET!C$5:J2036,8,0)</f>
        <v>ACEITO</v>
      </c>
    </row>
    <row r="392" spans="1:3">
      <c r="A392" s="35">
        <v>4159</v>
      </c>
      <c r="B392" s="32">
        <v>41277</v>
      </c>
      <c r="C392" s="27" t="str">
        <f>VLOOKUP(A392,VODANET!C$5:J2037,8,0)</f>
        <v>ACEITO</v>
      </c>
    </row>
    <row r="393" spans="1:3">
      <c r="A393" s="35">
        <v>4160</v>
      </c>
      <c r="B393" s="61">
        <v>41277</v>
      </c>
      <c r="C393" s="27" t="str">
        <f>VLOOKUP(A393,VODANET!C$5:J2038,8,0)</f>
        <v>ACEITO</v>
      </c>
    </row>
    <row r="394" spans="1:3">
      <c r="A394" s="35">
        <v>4161</v>
      </c>
      <c r="B394" s="32">
        <v>41277</v>
      </c>
      <c r="C394" s="27" t="str">
        <f>VLOOKUP(A394,VODANET!C$5:J2039,8,0)</f>
        <v>ACEITO</v>
      </c>
    </row>
    <row r="395" spans="1:3">
      <c r="A395" s="35">
        <v>4162</v>
      </c>
      <c r="B395" s="61">
        <v>41277</v>
      </c>
      <c r="C395" s="27" t="str">
        <f>VLOOKUP(A395,VODANET!C$5:J2040,8,0)</f>
        <v>ACEITO</v>
      </c>
    </row>
    <row r="396" spans="1:3">
      <c r="A396" s="35">
        <v>4198</v>
      </c>
      <c r="B396" s="32">
        <v>41254</v>
      </c>
      <c r="C396" s="27" t="str">
        <f>VLOOKUP(A396,VODANET!C$5:J2041,8,0)</f>
        <v>ACEITO</v>
      </c>
    </row>
    <row r="397" spans="1:3">
      <c r="A397" s="35">
        <v>4194</v>
      </c>
      <c r="B397" s="32">
        <v>41254</v>
      </c>
      <c r="C397" s="27" t="str">
        <f>VLOOKUP(A397,VODANET!C$5:J2042,8,0)</f>
        <v>ACEITO</v>
      </c>
    </row>
    <row r="398" spans="1:3">
      <c r="A398" s="35">
        <v>4197</v>
      </c>
      <c r="B398" s="32">
        <v>41254</v>
      </c>
      <c r="C398" s="27" t="str">
        <f>VLOOKUP(A398,VODANET!C$5:J2043,8,0)</f>
        <v>ACEITO</v>
      </c>
    </row>
    <row r="399" spans="1:3">
      <c r="A399" s="35">
        <v>4195</v>
      </c>
      <c r="B399" s="32">
        <v>41254</v>
      </c>
      <c r="C399" s="27" t="str">
        <f>VLOOKUP(A399,VODANET!C$5:J2044,8,0)</f>
        <v>ACEITO</v>
      </c>
    </row>
    <row r="400" spans="1:3">
      <c r="A400" s="35">
        <v>4196</v>
      </c>
      <c r="B400" s="32">
        <v>41254</v>
      </c>
      <c r="C400" s="27" t="str">
        <f>VLOOKUP(A400,VODANET!C$5:J2045,8,0)</f>
        <v>ACEITO</v>
      </c>
    </row>
    <row r="401" spans="1:3">
      <c r="A401" s="35">
        <v>4190</v>
      </c>
      <c r="B401" s="61">
        <v>41277</v>
      </c>
      <c r="C401" s="27" t="str">
        <f>VLOOKUP(A401,VODANET!C$5:J2046,8,0)</f>
        <v>ACEITO</v>
      </c>
    </row>
    <row r="402" spans="1:3">
      <c r="A402" s="35">
        <v>4180</v>
      </c>
      <c r="B402" s="32">
        <v>41254</v>
      </c>
      <c r="C402" s="27" t="str">
        <f>VLOOKUP(A402,VODANET!C$5:J2047,8,0)</f>
        <v>ACEITO</v>
      </c>
    </row>
    <row r="403" spans="1:3">
      <c r="A403" s="35">
        <v>4175</v>
      </c>
      <c r="B403" s="61">
        <v>41271</v>
      </c>
      <c r="C403" s="27" t="str">
        <f>VLOOKUP(A403,VODANET!C$5:J2048,8,0)</f>
        <v>ACEITO</v>
      </c>
    </row>
    <row r="404" spans="1:3">
      <c r="A404" s="35">
        <v>4177</v>
      </c>
      <c r="B404" s="61">
        <v>41271</v>
      </c>
      <c r="C404" s="27" t="str">
        <f>VLOOKUP(A404,VODANET!C$5:J2049,8,0)</f>
        <v>ACEITO</v>
      </c>
    </row>
    <row r="405" spans="1:3">
      <c r="A405" s="35">
        <v>4178</v>
      </c>
      <c r="B405" s="61">
        <v>41271</v>
      </c>
      <c r="C405" s="27" t="str">
        <f>VLOOKUP(A405,VODANET!C$5:J2050,8,0)</f>
        <v>ACEITO</v>
      </c>
    </row>
    <row r="406" spans="1:3">
      <c r="A406" s="35">
        <v>4192</v>
      </c>
      <c r="B406" s="32">
        <v>41291</v>
      </c>
      <c r="C406" s="27" t="str">
        <f>VLOOKUP(A406,VODANET!C$5:J2051,8,0)</f>
        <v>ACEITO</v>
      </c>
    </row>
    <row r="407" spans="1:3">
      <c r="A407" s="35">
        <v>4215</v>
      </c>
      <c r="B407" s="61">
        <v>41277</v>
      </c>
      <c r="C407" s="27" t="str">
        <f>VLOOKUP(A407,VODANET!C$5:J2052,8,0)</f>
        <v>ACEITO</v>
      </c>
    </row>
    <row r="408" spans="1:3">
      <c r="A408" s="35">
        <v>4217</v>
      </c>
      <c r="B408" s="61">
        <v>41277</v>
      </c>
      <c r="C408" s="27" t="str">
        <f>VLOOKUP(A408,VODANET!C$5:J2053,8,0)</f>
        <v>ACEITO</v>
      </c>
    </row>
    <row r="409" spans="1:3">
      <c r="A409" s="35">
        <v>4216</v>
      </c>
      <c r="B409" s="61">
        <v>41277</v>
      </c>
      <c r="C409" s="27" t="str">
        <f>VLOOKUP(A409,VODANET!C$5:J2054,8,0)</f>
        <v>ACEITO</v>
      </c>
    </row>
    <row r="410" spans="1:3">
      <c r="A410" s="35">
        <v>4213</v>
      </c>
      <c r="B410" s="61">
        <v>41277</v>
      </c>
      <c r="C410" s="27" t="str">
        <f>VLOOKUP(A410,VODANET!C$5:J2055,8,0)</f>
        <v>ACEITO</v>
      </c>
    </row>
    <row r="411" spans="1:3">
      <c r="A411" s="35">
        <v>4228</v>
      </c>
      <c r="B411" s="32">
        <v>41254</v>
      </c>
      <c r="C411" s="27" t="str">
        <f>VLOOKUP(A411,VODANET!C$5:J2056,8,0)</f>
        <v>ACEITO</v>
      </c>
    </row>
    <row r="412" spans="1:3">
      <c r="A412" s="35">
        <v>4191</v>
      </c>
      <c r="B412" s="32">
        <v>41291</v>
      </c>
      <c r="C412" s="27" t="str">
        <f>VLOOKUP(A412,VODANET!C$5:J2057,8,0)</f>
        <v>ACEITO</v>
      </c>
    </row>
    <row r="413" spans="1:3">
      <c r="A413" s="35">
        <v>4243</v>
      </c>
      <c r="B413" s="32">
        <v>41254</v>
      </c>
      <c r="C413" s="27" t="str">
        <f>VLOOKUP(A413,VODANET!C$5:J2058,8,0)</f>
        <v>ACEITO</v>
      </c>
    </row>
    <row r="414" spans="1:3">
      <c r="A414" s="35">
        <v>4294</v>
      </c>
      <c r="B414" s="61">
        <v>41291</v>
      </c>
      <c r="C414" s="27" t="str">
        <f>VLOOKUP(A414,VODANET!C$5:J2059,8,0)</f>
        <v>ACEITO</v>
      </c>
    </row>
    <row r="415" spans="1:3">
      <c r="A415" s="35">
        <v>4257</v>
      </c>
      <c r="B415" s="32">
        <v>41254</v>
      </c>
      <c r="C415" s="27" t="str">
        <f>VLOOKUP(A415,VODANET!C$5:J2060,8,0)</f>
        <v>ACEITO</v>
      </c>
    </row>
    <row r="416" spans="1:3">
      <c r="A416" s="35">
        <v>4256</v>
      </c>
      <c r="B416" s="32">
        <v>41257</v>
      </c>
      <c r="C416" s="27" t="str">
        <f>VLOOKUP(A416,VODANET!C$5:J2061,8,0)</f>
        <v>ACEITO</v>
      </c>
    </row>
    <row r="417" spans="1:3">
      <c r="A417" s="35">
        <v>4254</v>
      </c>
      <c r="B417" s="61">
        <v>41277</v>
      </c>
      <c r="C417" s="27" t="str">
        <f>VLOOKUP(A417,VODANET!C$5:J2062,8,0)</f>
        <v>ACEITO</v>
      </c>
    </row>
    <row r="418" spans="1:3">
      <c r="A418" s="35">
        <v>4279</v>
      </c>
      <c r="B418" s="32">
        <v>41277</v>
      </c>
      <c r="C418" s="27" t="str">
        <f>VLOOKUP(A418,VODANET!C$5:J2063,8,0)</f>
        <v>ACEITO</v>
      </c>
    </row>
    <row r="419" spans="1:3">
      <c r="A419" s="35">
        <v>4277</v>
      </c>
      <c r="B419" s="32">
        <v>41254</v>
      </c>
      <c r="C419" s="27" t="str">
        <f>VLOOKUP(A419,VODANET!C$5:J2064,8,0)</f>
        <v>ACEITO</v>
      </c>
    </row>
    <row r="420" spans="1:3">
      <c r="A420" s="35">
        <v>4276</v>
      </c>
      <c r="B420" s="32">
        <v>41254</v>
      </c>
      <c r="C420" s="27" t="str">
        <f>VLOOKUP(A420,VODANET!C$5:J2065,8,0)</f>
        <v>ACEITO</v>
      </c>
    </row>
    <row r="421" spans="1:3">
      <c r="A421" s="35">
        <v>4275</v>
      </c>
      <c r="B421" s="61">
        <v>41254</v>
      </c>
      <c r="C421" s="27" t="str">
        <f>VLOOKUP(A421,VODANET!C$5:J2066,8,0)</f>
        <v>ACEITO</v>
      </c>
    </row>
    <row r="422" spans="1:3">
      <c r="A422" s="35">
        <v>4271</v>
      </c>
      <c r="B422" s="32">
        <v>41254</v>
      </c>
      <c r="C422" s="27" t="str">
        <f>VLOOKUP(A422,VODANET!C$5:J2067,8,0)</f>
        <v>ACEITO</v>
      </c>
    </row>
    <row r="423" spans="1:3">
      <c r="A423" s="35">
        <v>4381</v>
      </c>
      <c r="B423" s="61">
        <v>41277</v>
      </c>
      <c r="C423" s="27" t="str">
        <f>VLOOKUP(A423,VODANET!C$5:J2068,8,0)</f>
        <v>ACEITO</v>
      </c>
    </row>
    <row r="424" spans="1:3">
      <c r="A424" s="35">
        <v>4383</v>
      </c>
      <c r="B424" s="61">
        <v>41277</v>
      </c>
      <c r="C424" s="27" t="str">
        <f>VLOOKUP(A424,VODANET!C$5:J2069,8,0)</f>
        <v>ACEITO</v>
      </c>
    </row>
    <row r="425" spans="1:3">
      <c r="A425" s="35">
        <v>4384</v>
      </c>
      <c r="B425" s="61">
        <v>41277</v>
      </c>
      <c r="C425" s="27" t="str">
        <f>VLOOKUP(A425,VODANET!C$5:J2070,8,0)</f>
        <v>ACEITO</v>
      </c>
    </row>
    <row r="426" spans="1:3">
      <c r="A426" s="35">
        <v>4374</v>
      </c>
      <c r="B426" s="32">
        <v>41277</v>
      </c>
      <c r="C426" s="27" t="str">
        <f>VLOOKUP(A426,VODANET!C$5:J2071,8,0)</f>
        <v>ACEITO</v>
      </c>
    </row>
    <row r="427" spans="1:3">
      <c r="A427" s="35">
        <v>4367</v>
      </c>
      <c r="B427" s="61">
        <v>41277</v>
      </c>
      <c r="C427" s="27" t="str">
        <f>VLOOKUP(A427,VODANET!C$5:J2072,8,0)</f>
        <v>ACEITO</v>
      </c>
    </row>
    <row r="428" spans="1:3">
      <c r="A428" s="35">
        <v>4340</v>
      </c>
      <c r="B428" s="32">
        <v>41254</v>
      </c>
      <c r="C428" s="27" t="str">
        <f>VLOOKUP(A428,VODANET!C$5:J2073,8,0)</f>
        <v>ACEITO</v>
      </c>
    </row>
    <row r="429" spans="1:3">
      <c r="A429" s="35">
        <v>4335</v>
      </c>
      <c r="B429" s="32">
        <v>41254</v>
      </c>
      <c r="C429" s="27" t="str">
        <f>VLOOKUP(A429,VODANET!C$5:J2074,8,0)</f>
        <v>ACEITO</v>
      </c>
    </row>
    <row r="430" spans="1:3">
      <c r="A430" s="35">
        <v>4334</v>
      </c>
      <c r="B430" s="32">
        <v>41254</v>
      </c>
      <c r="C430" s="27" t="str">
        <f>VLOOKUP(A430,VODANET!C$5:J2075,8,0)</f>
        <v>ACEITO</v>
      </c>
    </row>
    <row r="431" spans="1:3">
      <c r="A431" s="35">
        <v>4333</v>
      </c>
      <c r="B431" s="32">
        <v>41254</v>
      </c>
      <c r="C431" s="27" t="str">
        <f>VLOOKUP(A431,VODANET!C$5:J2076,8,0)</f>
        <v>ACEITO</v>
      </c>
    </row>
    <row r="432" spans="1:3">
      <c r="A432" s="35">
        <v>4332</v>
      </c>
      <c r="B432" s="32">
        <v>41254</v>
      </c>
      <c r="C432" s="27" t="str">
        <f>VLOOKUP(A432,VODANET!C$5:J2077,8,0)</f>
        <v>ACEITO</v>
      </c>
    </row>
    <row r="433" spans="1:3">
      <c r="A433" s="35">
        <v>4326</v>
      </c>
      <c r="B433" s="32">
        <v>41254</v>
      </c>
      <c r="C433" s="27" t="str">
        <f>VLOOKUP(A433,VODANET!C$5:J2078,8,0)</f>
        <v>ACEITO</v>
      </c>
    </row>
    <row r="434" spans="1:3">
      <c r="A434" s="35">
        <v>4359</v>
      </c>
      <c r="B434" s="32">
        <v>41254</v>
      </c>
      <c r="C434" s="27" t="str">
        <f>VLOOKUP(A434,VODANET!C$5:J2079,8,0)</f>
        <v>ACEITO</v>
      </c>
    </row>
    <row r="435" spans="1:3">
      <c r="A435" s="35">
        <v>4325</v>
      </c>
      <c r="B435" s="32">
        <v>41277</v>
      </c>
      <c r="C435" s="27" t="str">
        <f>VLOOKUP(A435,VODANET!C$5:J2080,8,0)</f>
        <v>ACEITO</v>
      </c>
    </row>
    <row r="436" spans="1:3">
      <c r="A436" s="35">
        <v>4331</v>
      </c>
      <c r="B436" s="32">
        <v>41254</v>
      </c>
      <c r="C436" s="27" t="str">
        <f>VLOOKUP(A436,VODANET!C$5:J2081,8,0)</f>
        <v>ACEITO</v>
      </c>
    </row>
    <row r="437" spans="1:3">
      <c r="A437" s="35">
        <v>4324</v>
      </c>
      <c r="B437" s="32">
        <v>41254</v>
      </c>
      <c r="C437" s="27" t="str">
        <f>VLOOKUP(A437,VODANET!C$5:J2082,8,0)</f>
        <v>ACEITO</v>
      </c>
    </row>
    <row r="438" spans="1:3">
      <c r="A438" s="35">
        <v>4322</v>
      </c>
      <c r="B438" s="32">
        <v>41254</v>
      </c>
      <c r="C438" s="27" t="str">
        <f>VLOOKUP(A438,VODANET!C$5:J2083,8,0)</f>
        <v>ACEITO</v>
      </c>
    </row>
    <row r="439" spans="1:3">
      <c r="A439" s="35">
        <v>4329</v>
      </c>
      <c r="B439" s="32">
        <v>41254</v>
      </c>
      <c r="C439" s="27" t="str">
        <f>VLOOKUP(A439,VODANET!C$5:J2084,8,0)</f>
        <v>ACEITO</v>
      </c>
    </row>
    <row r="440" spans="1:3">
      <c r="A440" s="35">
        <v>4339</v>
      </c>
      <c r="B440" s="32">
        <v>41270</v>
      </c>
      <c r="C440" s="27" t="str">
        <f>VLOOKUP(A440,VODANET!C$5:J2085,8,0)</f>
        <v>ACEITO</v>
      </c>
    </row>
    <row r="441" spans="1:3">
      <c r="A441" s="35">
        <v>4338</v>
      </c>
      <c r="B441" s="61">
        <v>41270</v>
      </c>
      <c r="C441" s="27" t="str">
        <f>VLOOKUP(A441,VODANET!C$5:J2086,8,0)</f>
        <v>ACEITO</v>
      </c>
    </row>
    <row r="442" spans="1:3">
      <c r="A442" s="35">
        <v>4337</v>
      </c>
      <c r="B442" s="61">
        <v>41271</v>
      </c>
      <c r="C442" s="27" t="str">
        <f>VLOOKUP(A442,VODANET!C$5:J2087,8,0)</f>
        <v>ACEITO</v>
      </c>
    </row>
    <row r="443" spans="1:3">
      <c r="A443" s="35">
        <v>4346</v>
      </c>
      <c r="B443" s="61">
        <v>41277</v>
      </c>
      <c r="C443" s="27" t="str">
        <f>VLOOKUP(A443,VODANET!C$5:J2088,8,0)</f>
        <v>ACEITO</v>
      </c>
    </row>
    <row r="444" spans="1:3">
      <c r="A444" s="35">
        <v>4345</v>
      </c>
      <c r="B444" s="61">
        <v>41277</v>
      </c>
      <c r="C444" s="27" t="str">
        <f>VLOOKUP(A444,VODANET!C$5:J2089,8,0)</f>
        <v>ACEITO</v>
      </c>
    </row>
    <row r="445" spans="1:3">
      <c r="A445" s="35">
        <v>4437</v>
      </c>
      <c r="B445" s="61">
        <v>41277</v>
      </c>
      <c r="C445" s="27" t="str">
        <f>VLOOKUP(A445,VODANET!C$5:J2090,8,0)</f>
        <v>ACEITO</v>
      </c>
    </row>
    <row r="446" spans="1:3">
      <c r="A446" s="35">
        <v>4436</v>
      </c>
      <c r="B446" s="61">
        <v>41277</v>
      </c>
      <c r="C446" s="27" t="str">
        <f>VLOOKUP(A446,VODANET!C$5:J2091,8,0)</f>
        <v>ACEITO</v>
      </c>
    </row>
    <row r="447" spans="1:3">
      <c r="A447" s="35">
        <v>4413</v>
      </c>
      <c r="B447" s="61">
        <v>41277</v>
      </c>
      <c r="C447" s="27" t="str">
        <f>VLOOKUP(A447,VODANET!C$5:J2092,8,0)</f>
        <v>ACEITO</v>
      </c>
    </row>
    <row r="448" spans="1:3">
      <c r="A448" s="35">
        <v>4411</v>
      </c>
      <c r="B448" s="32">
        <v>41254</v>
      </c>
      <c r="C448" s="27" t="str">
        <f>VLOOKUP(A448,VODANET!C$5:J2093,8,0)</f>
        <v>ACEITO</v>
      </c>
    </row>
    <row r="449" spans="1:3">
      <c r="A449" s="35">
        <v>4403</v>
      </c>
      <c r="B449" s="61">
        <v>41277</v>
      </c>
      <c r="C449" s="27" t="str">
        <f>VLOOKUP(A449,VODANET!C$5:J2094,8,0)</f>
        <v>ACEITO</v>
      </c>
    </row>
    <row r="450" spans="1:3">
      <c r="A450" s="35">
        <v>4401</v>
      </c>
      <c r="B450" s="32">
        <v>41278</v>
      </c>
      <c r="C450" s="27" t="str">
        <f>VLOOKUP(A450,VODANET!C$5:J2095,8,0)</f>
        <v>ACEITO</v>
      </c>
    </row>
    <row r="451" spans="1:3">
      <c r="A451" s="35">
        <v>4397</v>
      </c>
      <c r="B451" s="61">
        <v>41277</v>
      </c>
      <c r="C451" s="27" t="str">
        <f>VLOOKUP(A451,VODANET!C$5:J2096,8,0)</f>
        <v>ACEITO</v>
      </c>
    </row>
    <row r="452" spans="1:3">
      <c r="A452" s="35">
        <v>4396</v>
      </c>
      <c r="B452" s="61">
        <v>41291</v>
      </c>
      <c r="C452" s="27" t="str">
        <f>VLOOKUP(A452,VODANET!C$5:J2097,8,0)</f>
        <v>ACEITO</v>
      </c>
    </row>
    <row r="453" spans="1:3">
      <c r="A453" s="35">
        <v>4395</v>
      </c>
      <c r="B453" s="32">
        <v>41277</v>
      </c>
      <c r="C453" s="27" t="str">
        <f>VLOOKUP(A453,VODANET!C$5:J2098,8,0)</f>
        <v>ACEITO</v>
      </c>
    </row>
    <row r="454" spans="1:3">
      <c r="A454" s="35">
        <v>4394</v>
      </c>
      <c r="B454" s="32">
        <v>41291</v>
      </c>
      <c r="C454" s="27" t="str">
        <f>VLOOKUP(A454,VODANET!C$5:J2099,8,0)</f>
        <v>ACEITO</v>
      </c>
    </row>
    <row r="455" spans="1:3">
      <c r="A455" s="35">
        <v>4380</v>
      </c>
      <c r="B455" s="61">
        <v>41277</v>
      </c>
      <c r="C455" s="27" t="str">
        <f>VLOOKUP(A455,VODANET!C$5:J2100,8,0)</f>
        <v>ACEITO</v>
      </c>
    </row>
    <row r="456" spans="1:3">
      <c r="A456" s="35">
        <v>4474</v>
      </c>
      <c r="B456" s="32">
        <v>41291</v>
      </c>
      <c r="C456" s="27" t="str">
        <f>VLOOKUP(A456,VODANET!C$5:J2101,8,0)</f>
        <v>ACEITO</v>
      </c>
    </row>
    <row r="457" spans="1:3">
      <c r="A457" s="35">
        <v>4455</v>
      </c>
      <c r="B457" s="32">
        <v>41254</v>
      </c>
      <c r="C457" s="27" t="str">
        <f>VLOOKUP(A457,VODANET!C$5:J2102,8,0)</f>
        <v>ACEITO</v>
      </c>
    </row>
    <row r="458" spans="1:3">
      <c r="A458" s="35">
        <v>4456</v>
      </c>
      <c r="B458" s="32">
        <v>41254</v>
      </c>
      <c r="C458" s="27" t="str">
        <f>VLOOKUP(A458,VODANET!C$5:J2103,8,0)</f>
        <v>ACEITO</v>
      </c>
    </row>
    <row r="459" spans="1:3">
      <c r="A459" s="35">
        <v>4454</v>
      </c>
      <c r="B459" s="32">
        <v>41254</v>
      </c>
      <c r="C459" s="27" t="str">
        <f>VLOOKUP(A459,VODANET!C$5:J2104,8,0)</f>
        <v>ACEITO</v>
      </c>
    </row>
    <row r="460" spans="1:3">
      <c r="A460" s="35">
        <v>4453</v>
      </c>
      <c r="B460" s="32">
        <v>41254</v>
      </c>
      <c r="C460" s="27" t="str">
        <f>VLOOKUP(A460,VODANET!C$5:J2105,8,0)</f>
        <v>ACEITO</v>
      </c>
    </row>
    <row r="461" spans="1:3">
      <c r="A461" s="35">
        <v>4452</v>
      </c>
      <c r="B461" s="32">
        <v>41254</v>
      </c>
      <c r="C461" s="27" t="str">
        <f>VLOOKUP(A461,VODANET!C$5:J2106,8,0)</f>
        <v>ACEITO</v>
      </c>
    </row>
    <row r="462" spans="1:3">
      <c r="A462" s="35">
        <v>4451</v>
      </c>
      <c r="B462" s="32">
        <v>41254</v>
      </c>
      <c r="C462" s="27" t="str">
        <f>VLOOKUP(A462,VODANET!C$5:J2107,8,0)</f>
        <v>ACEITO</v>
      </c>
    </row>
    <row r="463" spans="1:3">
      <c r="A463" s="35">
        <v>4450</v>
      </c>
      <c r="B463" s="32">
        <v>41254</v>
      </c>
      <c r="C463" s="27" t="str">
        <f>VLOOKUP(A463,VODANET!C$5:J2108,8,0)</f>
        <v>ACEITO</v>
      </c>
    </row>
    <row r="464" spans="1:3">
      <c r="A464" s="35">
        <v>4438</v>
      </c>
      <c r="B464" s="61">
        <v>41277</v>
      </c>
      <c r="C464" s="27" t="str">
        <f>VLOOKUP(A464,VODANET!C$5:J2109,8,0)</f>
        <v>ACEITO</v>
      </c>
    </row>
    <row r="465" spans="1:3">
      <c r="A465" s="35">
        <v>4464</v>
      </c>
      <c r="B465" s="61">
        <v>41277</v>
      </c>
      <c r="C465" s="27" t="str">
        <f>VLOOKUP(A465,VODANET!C$5:J2110,8,0)</f>
        <v>ACEITO</v>
      </c>
    </row>
    <row r="466" spans="1:3">
      <c r="A466" s="35">
        <v>4462</v>
      </c>
      <c r="B466" s="61">
        <v>41277</v>
      </c>
      <c r="C466" s="27" t="str">
        <f>VLOOKUP(A466,VODANET!C$5:J2111,8,0)</f>
        <v>ACEITO</v>
      </c>
    </row>
    <row r="467" spans="1:3">
      <c r="A467" s="35">
        <v>4460</v>
      </c>
      <c r="B467" s="61">
        <v>41277</v>
      </c>
      <c r="C467" s="27" t="str">
        <f>VLOOKUP(A467,VODANET!C$5:J2112,8,0)</f>
        <v>ACEITO</v>
      </c>
    </row>
    <row r="468" spans="1:3">
      <c r="A468" s="35">
        <v>4478</v>
      </c>
      <c r="B468" s="32">
        <v>41277</v>
      </c>
      <c r="C468" s="27" t="str">
        <f>VLOOKUP(A468,VODANET!C$5:J2113,8,0)</f>
        <v>ACEITO</v>
      </c>
    </row>
    <row r="469" spans="1:3">
      <c r="A469" s="35">
        <v>4479</v>
      </c>
      <c r="B469" s="32">
        <v>41277</v>
      </c>
      <c r="C469" s="27" t="str">
        <f>VLOOKUP(A469,VODANET!C$5:J2114,8,0)</f>
        <v>ACEITO</v>
      </c>
    </row>
    <row r="470" spans="1:3">
      <c r="A470" s="35">
        <v>4493</v>
      </c>
      <c r="B470" s="32">
        <v>41277</v>
      </c>
      <c r="C470" s="27" t="str">
        <f>VLOOKUP(A470,VODANET!C$5:J2115,8,0)</f>
        <v>ACEITO</v>
      </c>
    </row>
    <row r="471" spans="1:3">
      <c r="A471" s="35">
        <v>4494</v>
      </c>
      <c r="B471" s="61">
        <v>41277</v>
      </c>
      <c r="C471" s="27" t="str">
        <f>VLOOKUP(A471,VODANET!C$5:J2116,8,0)</f>
        <v>ACEITO</v>
      </c>
    </row>
    <row r="472" spans="1:3">
      <c r="A472" s="35">
        <v>4498</v>
      </c>
      <c r="B472" s="32">
        <v>41277</v>
      </c>
      <c r="C472" s="27" t="str">
        <f>VLOOKUP(A472,VODANET!C$5:J2117,8,0)</f>
        <v>ACEITO</v>
      </c>
    </row>
    <row r="473" spans="1:3">
      <c r="A473" s="35">
        <v>4500</v>
      </c>
      <c r="B473" s="61">
        <v>41277</v>
      </c>
      <c r="C473" s="27" t="str">
        <f>VLOOKUP(A473,VODANET!C$5:J2118,8,0)</f>
        <v>ACEITO</v>
      </c>
    </row>
    <row r="474" spans="1:3">
      <c r="A474" s="35">
        <v>4503</v>
      </c>
      <c r="B474" s="61">
        <v>41277</v>
      </c>
      <c r="C474" s="27" t="str">
        <f>VLOOKUP(A474,VODANET!C$5:J2119,8,0)</f>
        <v>ACEITO</v>
      </c>
    </row>
    <row r="475" spans="1:3">
      <c r="A475" s="35">
        <v>4506</v>
      </c>
      <c r="B475" s="32">
        <v>41254</v>
      </c>
      <c r="C475" s="27" t="str">
        <f>VLOOKUP(A475,VODANET!C$5:J2120,8,0)</f>
        <v>ACEITO</v>
      </c>
    </row>
    <row r="476" spans="1:3">
      <c r="A476" s="35">
        <v>4508</v>
      </c>
      <c r="B476" s="61">
        <v>41277</v>
      </c>
      <c r="C476" s="27" t="str">
        <f>VLOOKUP(A476,VODANET!C$5:J2121,8,0)</f>
        <v>ACEITO</v>
      </c>
    </row>
    <row r="477" spans="1:3">
      <c r="A477" s="35">
        <v>4509</v>
      </c>
      <c r="B477" s="61">
        <v>41277</v>
      </c>
      <c r="C477" s="27" t="str">
        <f>VLOOKUP(A477,VODANET!C$5:J2122,8,0)</f>
        <v>ACEITO</v>
      </c>
    </row>
    <row r="478" spans="1:3">
      <c r="A478" s="35">
        <v>4510</v>
      </c>
      <c r="B478" s="61">
        <v>41257</v>
      </c>
      <c r="C478" s="27" t="str">
        <f>VLOOKUP(A478,VODANET!C$5:J2123,8,0)</f>
        <v>ACEITO</v>
      </c>
    </row>
    <row r="479" spans="1:3">
      <c r="A479" s="35">
        <v>4513</v>
      </c>
      <c r="B479" s="32">
        <v>41278</v>
      </c>
      <c r="C479" s="27" t="str">
        <f>VLOOKUP(A479,VODANET!C$5:J2124,8,0)</f>
        <v>ACEITO</v>
      </c>
    </row>
    <row r="480" spans="1:3">
      <c r="A480" s="35">
        <v>4514</v>
      </c>
      <c r="B480" s="61">
        <v>41277</v>
      </c>
      <c r="C480" s="27" t="str">
        <f>VLOOKUP(A480,VODANET!C$5:J2125,8,0)</f>
        <v>ACEITO</v>
      </c>
    </row>
    <row r="481" spans="1:3">
      <c r="A481" s="35">
        <v>4518</v>
      </c>
      <c r="B481" s="32">
        <v>41277</v>
      </c>
      <c r="C481" s="27" t="str">
        <f>VLOOKUP(A481,VODANET!C$5:J2126,8,0)</f>
        <v>ACEITO</v>
      </c>
    </row>
    <row r="482" spans="1:3">
      <c r="A482" s="35">
        <v>4526</v>
      </c>
      <c r="B482" s="32">
        <v>41277</v>
      </c>
      <c r="C482" s="27" t="str">
        <f>VLOOKUP(A482,VODANET!C$5:J2127,8,0)</f>
        <v>ACEITO</v>
      </c>
    </row>
    <row r="483" spans="1:3">
      <c r="A483" s="35">
        <v>4527</v>
      </c>
      <c r="B483" s="61">
        <v>41278</v>
      </c>
      <c r="C483" s="27" t="str">
        <f>VLOOKUP(A483,VODANET!C$5:J2128,8,0)</f>
        <v>ACEITO</v>
      </c>
    </row>
    <row r="484" spans="1:3">
      <c r="A484" s="35">
        <v>4529</v>
      </c>
      <c r="B484" s="61">
        <v>41291</v>
      </c>
      <c r="C484" s="27" t="str">
        <f>VLOOKUP(A484,VODANET!C$5:J2129,8,0)</f>
        <v>ACEITO</v>
      </c>
    </row>
    <row r="485" spans="1:3">
      <c r="A485" s="35">
        <v>4532</v>
      </c>
      <c r="B485" s="61">
        <v>41277</v>
      </c>
      <c r="C485" s="27" t="str">
        <f>VLOOKUP(A485,VODANET!C$5:J2130,8,0)</f>
        <v>ACEITO</v>
      </c>
    </row>
    <row r="486" spans="1:3">
      <c r="A486" s="35">
        <v>4534</v>
      </c>
      <c r="B486" s="61">
        <v>41292</v>
      </c>
      <c r="C486" s="27" t="str">
        <f>VLOOKUP(A486,VODANET!C$5:J2131,8,0)</f>
        <v>ACEITO</v>
      </c>
    </row>
    <row r="487" spans="1:3">
      <c r="A487" s="35">
        <v>4535</v>
      </c>
      <c r="B487" s="32">
        <v>41291</v>
      </c>
      <c r="C487" s="27" t="str">
        <f>VLOOKUP(A487,VODANET!C$5:J2132,8,0)</f>
        <v>ACEITO</v>
      </c>
    </row>
    <row r="488" spans="1:3">
      <c r="A488" s="35">
        <v>4536</v>
      </c>
      <c r="B488" s="32">
        <v>41277</v>
      </c>
      <c r="C488" s="27" t="str">
        <f>VLOOKUP(A488,VODANET!C$5:J2133,8,0)</f>
        <v>ACEITO</v>
      </c>
    </row>
    <row r="489" spans="1:3">
      <c r="A489" s="35">
        <v>4537</v>
      </c>
      <c r="B489" s="32">
        <v>41277</v>
      </c>
      <c r="C489" s="27" t="str">
        <f>VLOOKUP(A489,VODANET!C$5:J2134,8,0)</f>
        <v>ACEITO</v>
      </c>
    </row>
    <row r="490" spans="1:3">
      <c r="A490" s="35">
        <v>4538</v>
      </c>
      <c r="B490" s="32">
        <v>41277</v>
      </c>
      <c r="C490" s="27" t="str">
        <f>VLOOKUP(A490,VODANET!C$5:J2135,8,0)</f>
        <v>ACEITO</v>
      </c>
    </row>
    <row r="491" spans="1:3">
      <c r="A491" s="35">
        <v>4540</v>
      </c>
      <c r="B491" s="61">
        <v>41277</v>
      </c>
      <c r="C491" s="27" t="str">
        <f>VLOOKUP(A491,VODANET!C$5:J2136,8,0)</f>
        <v>ACEITO</v>
      </c>
    </row>
    <row r="492" spans="1:3">
      <c r="A492" s="35">
        <v>4543</v>
      </c>
      <c r="B492" s="61">
        <v>41277</v>
      </c>
      <c r="C492" s="27" t="str">
        <f>VLOOKUP(A492,VODANET!C$5:J2137,8,0)</f>
        <v>ACEITO</v>
      </c>
    </row>
    <row r="493" spans="1:3">
      <c r="A493" s="35">
        <v>4567</v>
      </c>
      <c r="B493" s="32">
        <v>41254</v>
      </c>
      <c r="C493" s="27" t="str">
        <f>VLOOKUP(A493,VODANET!C$5:J2138,8,0)</f>
        <v>ACEITO</v>
      </c>
    </row>
    <row r="494" spans="1:3">
      <c r="A494" s="199">
        <v>4568</v>
      </c>
      <c r="B494" s="32">
        <v>41254</v>
      </c>
      <c r="C494" s="27" t="str">
        <f>VLOOKUP(A494,VODANET!C$5:J2139,8,0)</f>
        <v>ACEITO</v>
      </c>
    </row>
    <row r="495" spans="1:3">
      <c r="A495" s="35">
        <v>4570</v>
      </c>
      <c r="B495" s="32">
        <v>41254</v>
      </c>
      <c r="C495" s="27" t="str">
        <f>VLOOKUP(A495,VODANET!C$5:J2140,8,0)</f>
        <v>ACEITO</v>
      </c>
    </row>
    <row r="496" spans="1:3">
      <c r="A496" s="35">
        <v>4571</v>
      </c>
      <c r="B496" s="32">
        <v>41254</v>
      </c>
      <c r="C496" s="27" t="str">
        <f>VLOOKUP(A496,VODANET!C$5:J2141,8,0)</f>
        <v>ACEITO</v>
      </c>
    </row>
    <row r="497" spans="1:3">
      <c r="A497" s="35">
        <v>5155</v>
      </c>
      <c r="B497" s="61">
        <v>41271</v>
      </c>
      <c r="C497" s="27" t="str">
        <f>VLOOKUP(A497,VODANET!C$5:J2142,8,0)</f>
        <v>ACEITO</v>
      </c>
    </row>
    <row r="498" spans="1:3">
      <c r="A498" s="35">
        <v>5156</v>
      </c>
      <c r="B498" s="61">
        <v>41271</v>
      </c>
      <c r="C498" s="27" t="str">
        <f>VLOOKUP(A498,VODANET!C$5:J2143,8,0)</f>
        <v>ACEITO</v>
      </c>
    </row>
    <row r="499" spans="1:3">
      <c r="A499" s="35">
        <v>4587</v>
      </c>
      <c r="B499" s="61">
        <v>41628</v>
      </c>
      <c r="C499" s="27" t="str">
        <f>VLOOKUP(A499,VODANET!C$5:J2144,8,0)</f>
        <v>ACEITO</v>
      </c>
    </row>
    <row r="500" spans="1:3">
      <c r="A500" s="35">
        <v>4476</v>
      </c>
      <c r="B500" s="61">
        <v>41277</v>
      </c>
      <c r="C500" s="27" t="str">
        <f>VLOOKUP(A500,VODANET!C$5:J2145,8,0)</f>
        <v>ACEITO</v>
      </c>
    </row>
    <row r="501" spans="1:3">
      <c r="A501" s="35">
        <v>4608</v>
      </c>
      <c r="B501" s="32">
        <v>41291</v>
      </c>
      <c r="C501" s="27" t="str">
        <f>VLOOKUP(A501,VODANET!C$5:J2146,8,0)</f>
        <v>ACEITO</v>
      </c>
    </row>
    <row r="502" spans="1:3">
      <c r="A502" s="35">
        <v>4604</v>
      </c>
      <c r="B502" s="61">
        <v>41277</v>
      </c>
      <c r="C502" s="27" t="str">
        <f>VLOOKUP(A502,VODANET!C$5:J2147,8,0)</f>
        <v>ACEITO</v>
      </c>
    </row>
    <row r="503" spans="1:3">
      <c r="A503" s="35">
        <v>4599</v>
      </c>
      <c r="B503" s="32">
        <v>41277</v>
      </c>
      <c r="C503" s="27" t="str">
        <f>VLOOKUP(A503,VODANET!C$5:J2148,8,0)</f>
        <v>ACEITO</v>
      </c>
    </row>
    <row r="504" spans="1:3">
      <c r="A504" s="35">
        <v>4597</v>
      </c>
      <c r="B504" s="61">
        <v>41277</v>
      </c>
      <c r="C504" s="27" t="str">
        <f>VLOOKUP(A504,VODANET!C$5:J2149,8,0)</f>
        <v>ACEITO</v>
      </c>
    </row>
    <row r="505" spans="1:3">
      <c r="A505" s="35">
        <v>4595</v>
      </c>
      <c r="B505" s="32">
        <v>41278</v>
      </c>
      <c r="C505" s="27" t="str">
        <f>VLOOKUP(A505,VODANET!C$5:J2150,8,0)</f>
        <v>ACEITO</v>
      </c>
    </row>
    <row r="506" spans="1:3">
      <c r="A506" s="35">
        <v>4591</v>
      </c>
      <c r="B506" s="61">
        <v>41255</v>
      </c>
      <c r="C506" s="27" t="str">
        <f>VLOOKUP(A506,VODANET!C$5:J2151,8,0)</f>
        <v>ACEITO</v>
      </c>
    </row>
    <row r="507" spans="1:3">
      <c r="A507" s="35">
        <v>4637</v>
      </c>
      <c r="B507" s="61">
        <v>41277</v>
      </c>
      <c r="C507" s="27" t="str">
        <f>VLOOKUP(A507,VODANET!C$5:J2152,8,0)</f>
        <v>ACEITO</v>
      </c>
    </row>
    <row r="508" spans="1:3">
      <c r="A508" s="35">
        <v>4636</v>
      </c>
      <c r="B508" s="61">
        <v>41278</v>
      </c>
      <c r="C508" s="27" t="str">
        <f>VLOOKUP(A508,VODANET!C$5:J2153,8,0)</f>
        <v>ACEITO</v>
      </c>
    </row>
    <row r="509" spans="1:3">
      <c r="A509" s="35">
        <v>4630</v>
      </c>
      <c r="B509" s="32">
        <v>41277</v>
      </c>
      <c r="C509" s="27" t="str">
        <f>VLOOKUP(A509,VODANET!C$5:J2154,8,0)</f>
        <v>ACEITO</v>
      </c>
    </row>
    <row r="510" spans="1:3">
      <c r="A510" s="35">
        <v>4625</v>
      </c>
      <c r="B510" s="61">
        <v>41277</v>
      </c>
      <c r="C510" s="27" t="str">
        <f>VLOOKUP(A510,VODANET!C$5:J2155,8,0)</f>
        <v>ACEITO</v>
      </c>
    </row>
    <row r="511" spans="1:3">
      <c r="A511" s="35">
        <v>4618</v>
      </c>
      <c r="B511" s="61">
        <v>41277</v>
      </c>
      <c r="C511" s="27" t="str">
        <f>VLOOKUP(A511,VODANET!C$5:J2156,8,0)</f>
        <v>ACEITO</v>
      </c>
    </row>
    <row r="512" spans="1:3">
      <c r="A512" s="35">
        <v>4614</v>
      </c>
      <c r="B512" s="61">
        <v>41277</v>
      </c>
      <c r="C512" s="27" t="str">
        <f>VLOOKUP(A512,VODANET!C$5:J2157,8,0)</f>
        <v>ACEITO</v>
      </c>
    </row>
    <row r="513" spans="1:3">
      <c r="A513" s="35">
        <v>4613</v>
      </c>
      <c r="B513" s="61">
        <v>41277</v>
      </c>
      <c r="C513" s="27" t="str">
        <f>VLOOKUP(A513,VODANET!C$5:J2158,8,0)</f>
        <v>ACEITO</v>
      </c>
    </row>
    <row r="514" spans="1:3">
      <c r="A514" s="35">
        <v>4642</v>
      </c>
      <c r="B514" s="32">
        <v>41254</v>
      </c>
      <c r="C514" s="27" t="str">
        <f>VLOOKUP(A514,VODANET!C$5:J2159,8,0)</f>
        <v>ACEITO</v>
      </c>
    </row>
    <row r="515" spans="1:3">
      <c r="A515" s="35">
        <v>4643</v>
      </c>
      <c r="B515" s="61">
        <v>41277</v>
      </c>
      <c r="C515" s="27" t="str">
        <f>VLOOKUP(A515,VODANET!C$5:J2160,8,0)</f>
        <v>ACEITO</v>
      </c>
    </row>
    <row r="516" spans="1:3">
      <c r="A516" s="35">
        <v>4644</v>
      </c>
      <c r="B516" s="61">
        <v>41257</v>
      </c>
      <c r="C516" s="27" t="str">
        <f>VLOOKUP(A516,VODANET!C$5:J2161,8,0)</f>
        <v>ACEITO</v>
      </c>
    </row>
    <row r="517" spans="1:3">
      <c r="A517" s="35">
        <v>4646</v>
      </c>
      <c r="B517" s="61">
        <v>41277</v>
      </c>
      <c r="C517" s="27" t="str">
        <f>VLOOKUP(A517,VODANET!C$5:J2162,8,0)</f>
        <v>ACEITO</v>
      </c>
    </row>
    <row r="518" spans="1:3">
      <c r="A518" s="35">
        <v>4647</v>
      </c>
      <c r="B518" s="61">
        <v>41277</v>
      </c>
      <c r="C518" s="27" t="str">
        <f>VLOOKUP(A518,VODANET!C$5:J2163,8,0)</f>
        <v>ACEITO</v>
      </c>
    </row>
    <row r="519" spans="1:3">
      <c r="A519" s="35">
        <v>5510</v>
      </c>
      <c r="B519" s="61">
        <v>41277</v>
      </c>
      <c r="C519" s="27" t="str">
        <f>VLOOKUP(A519,VODANET!C$5:J2164,8,0)</f>
        <v>ACEITO</v>
      </c>
    </row>
    <row r="520" spans="1:3">
      <c r="A520" s="35">
        <v>5531</v>
      </c>
      <c r="B520" s="61">
        <v>41277</v>
      </c>
      <c r="C520" s="27" t="str">
        <f>VLOOKUP(A520,VODANET!C$5:J2165,8,0)</f>
        <v>ACEITO</v>
      </c>
    </row>
    <row r="521" spans="1:3">
      <c r="A521" s="35">
        <v>5538</v>
      </c>
      <c r="B521" s="32">
        <v>41277</v>
      </c>
      <c r="C521" s="27" t="str">
        <f>VLOOKUP(A521,VODANET!C$5:J2166,8,0)</f>
        <v>ACEITO</v>
      </c>
    </row>
    <row r="522" spans="1:3">
      <c r="A522" s="35">
        <v>5540</v>
      </c>
      <c r="B522" s="32">
        <v>41277</v>
      </c>
      <c r="C522" s="27" t="str">
        <f>VLOOKUP(A522,VODANET!C$5:J2167,8,0)</f>
        <v>ACEITO</v>
      </c>
    </row>
    <row r="523" spans="1:3">
      <c r="A523" s="35">
        <v>5541</v>
      </c>
      <c r="B523" s="61">
        <v>41271</v>
      </c>
      <c r="C523" s="27" t="str">
        <f>VLOOKUP(A523,VODANET!C$5:J2168,8,0)</f>
        <v>ACEITO</v>
      </c>
    </row>
    <row r="524" spans="1:3">
      <c r="A524" s="35">
        <v>5546</v>
      </c>
      <c r="B524" s="32">
        <v>41295</v>
      </c>
      <c r="C524" s="27" t="str">
        <f>VLOOKUP(A524,VODANET!C$5:J2169,8,0)</f>
        <v>ACEITO</v>
      </c>
    </row>
    <row r="525" spans="1:3">
      <c r="A525" s="35">
        <v>5547</v>
      </c>
      <c r="B525" s="32">
        <v>41295</v>
      </c>
      <c r="C525" s="27" t="str">
        <f>VLOOKUP(A525,VODANET!C$5:J2170,8,0)</f>
        <v>ACEITO</v>
      </c>
    </row>
    <row r="526" spans="1:3">
      <c r="A526" s="35">
        <v>5548</v>
      </c>
      <c r="B526" s="32">
        <v>41296</v>
      </c>
      <c r="C526" s="27" t="str">
        <f>VLOOKUP(A526,VODANET!C$5:J2171,8,0)</f>
        <v>ACEITO</v>
      </c>
    </row>
    <row r="527" spans="1:3">
      <c r="A527" s="35">
        <v>5549</v>
      </c>
      <c r="B527" s="61">
        <v>41271</v>
      </c>
      <c r="C527" s="27" t="str">
        <f>VLOOKUP(A527,VODANET!C$5:J2172,8,0)</f>
        <v>ACEITO</v>
      </c>
    </row>
    <row r="528" spans="1:3">
      <c r="A528" s="35">
        <v>5550</v>
      </c>
      <c r="B528" s="32">
        <v>41295</v>
      </c>
      <c r="C528" s="27" t="str">
        <f>VLOOKUP(A528,VODANET!C$5:J2173,8,0)</f>
        <v>ACEITO</v>
      </c>
    </row>
    <row r="529" spans="1:3">
      <c r="A529" s="35">
        <v>5551</v>
      </c>
      <c r="B529" s="32">
        <v>41295</v>
      </c>
      <c r="C529" s="27" t="str">
        <f>VLOOKUP(A529,VODANET!C$5:J2174,8,0)</f>
        <v>ACEITO</v>
      </c>
    </row>
    <row r="530" spans="1:3">
      <c r="A530" s="35">
        <v>5545</v>
      </c>
      <c r="B530" s="61">
        <v>41271</v>
      </c>
      <c r="C530" s="27" t="str">
        <f>VLOOKUP(A530,VODANET!C$5:J2175,8,0)</f>
        <v>ACEITO</v>
      </c>
    </row>
    <row r="531" spans="1:3">
      <c r="A531" s="35">
        <v>5552</v>
      </c>
      <c r="B531" s="61">
        <v>41271</v>
      </c>
      <c r="C531" s="27" t="str">
        <f>VLOOKUP(A531,VODANET!C$5:J2176,8,0)</f>
        <v>ACEITO</v>
      </c>
    </row>
    <row r="532" spans="1:3">
      <c r="A532" s="35">
        <v>5554</v>
      </c>
      <c r="B532" s="61">
        <v>41277</v>
      </c>
      <c r="C532" s="27" t="str">
        <f>VLOOKUP(A532,VODANET!C$5:J2177,8,0)</f>
        <v>ACEITO</v>
      </c>
    </row>
    <row r="533" spans="1:3">
      <c r="A533" s="35">
        <v>5558</v>
      </c>
      <c r="B533" s="61">
        <v>41277</v>
      </c>
      <c r="C533" s="27" t="str">
        <f>VLOOKUP(A533,VODANET!C$5:J2178,8,0)</f>
        <v>ACEITO</v>
      </c>
    </row>
    <row r="534" spans="1:3">
      <c r="A534" s="35">
        <v>5539</v>
      </c>
      <c r="B534" s="32">
        <v>41277</v>
      </c>
      <c r="C534" s="27" t="str">
        <f>VLOOKUP(A534,VODANET!C$5:J2179,8,0)</f>
        <v>ACEITO</v>
      </c>
    </row>
    <row r="535" spans="1:3">
      <c r="A535" s="35">
        <v>5033</v>
      </c>
      <c r="B535" s="61">
        <v>41281</v>
      </c>
      <c r="C535" s="27" t="str">
        <f>VLOOKUP(A535,VODANET!C$5:J2180,8,0)</f>
        <v>ACEITO</v>
      </c>
    </row>
    <row r="536" spans="1:3">
      <c r="A536" s="35">
        <v>5034</v>
      </c>
      <c r="B536" s="61">
        <v>41278</v>
      </c>
      <c r="C536" s="27" t="str">
        <f>VLOOKUP(A536,VODANET!C$5:J2181,8,0)</f>
        <v>ACEITO</v>
      </c>
    </row>
    <row r="537" spans="1:3">
      <c r="A537" s="35">
        <v>5035</v>
      </c>
      <c r="B537" s="32">
        <v>41278</v>
      </c>
      <c r="C537" s="27" t="str">
        <f>VLOOKUP(A537,VODANET!C$5:J2182,8,0)</f>
        <v>ACEITO</v>
      </c>
    </row>
    <row r="538" spans="1:3">
      <c r="A538" s="35">
        <v>5036</v>
      </c>
      <c r="B538" s="32">
        <v>41263</v>
      </c>
      <c r="C538" s="27" t="str">
        <f>VLOOKUP(A538,VODANET!C$5:J2183,8,0)</f>
        <v>ACEITO</v>
      </c>
    </row>
    <row r="539" spans="1:3">
      <c r="A539" s="35">
        <v>5037</v>
      </c>
      <c r="B539" s="32">
        <v>41278</v>
      </c>
      <c r="C539" s="27" t="str">
        <f>VLOOKUP(A539,VODANET!C$5:J2184,8,0)</f>
        <v>ACEITO</v>
      </c>
    </row>
    <row r="540" spans="1:3">
      <c r="A540" s="35">
        <v>5038</v>
      </c>
      <c r="B540" s="32">
        <v>41278</v>
      </c>
      <c r="C540" s="27" t="str">
        <f>VLOOKUP(A540,VODANET!C$5:J2185,8,0)</f>
        <v>ACEITO</v>
      </c>
    </row>
    <row r="541" spans="1:3">
      <c r="A541" s="35">
        <v>5039</v>
      </c>
      <c r="B541" s="32">
        <v>41278</v>
      </c>
      <c r="C541" s="27" t="str">
        <f>VLOOKUP(A541,VODANET!C$5:J2186,8,0)</f>
        <v>ACEITO</v>
      </c>
    </row>
    <row r="542" spans="1:3">
      <c r="A542" s="35">
        <v>5040</v>
      </c>
      <c r="B542" s="32">
        <v>41278</v>
      </c>
      <c r="C542" s="27" t="str">
        <f>VLOOKUP(A542,VODANET!C$5:J2187,8,0)</f>
        <v>ACEITO</v>
      </c>
    </row>
    <row r="543" spans="1:3">
      <c r="A543" s="35">
        <v>5052</v>
      </c>
      <c r="B543" s="32">
        <v>41277</v>
      </c>
      <c r="C543" s="27" t="str">
        <f>VLOOKUP(A543,VODANET!C$5:J2188,8,0)</f>
        <v>ACEITO</v>
      </c>
    </row>
    <row r="544" spans="1:3">
      <c r="A544" s="35">
        <v>5053</v>
      </c>
      <c r="B544" s="32">
        <v>41277</v>
      </c>
      <c r="C544" s="27" t="str">
        <f>VLOOKUP(A544,VODANET!C$5:J2189,8,0)</f>
        <v>ACEITO</v>
      </c>
    </row>
    <row r="545" spans="1:3">
      <c r="A545" s="35">
        <v>5054</v>
      </c>
      <c r="B545" s="32">
        <v>41278</v>
      </c>
      <c r="C545" s="27" t="str">
        <f>VLOOKUP(A545,VODANET!C$5:J2190,8,0)</f>
        <v>ACEITO</v>
      </c>
    </row>
    <row r="546" spans="1:3">
      <c r="A546" s="35">
        <v>5591</v>
      </c>
      <c r="B546" s="32">
        <v>41277</v>
      </c>
      <c r="C546" s="27" t="str">
        <f>VLOOKUP(A546,VODANET!C$5:J2191,8,0)</f>
        <v>ACEITO</v>
      </c>
    </row>
    <row r="547" spans="1:3">
      <c r="A547" s="35">
        <v>5592</v>
      </c>
      <c r="B547" s="32">
        <v>41277</v>
      </c>
      <c r="C547" s="27" t="str">
        <f>VLOOKUP(A547,VODANET!C$5:J2192,8,0)</f>
        <v>ACEITO</v>
      </c>
    </row>
    <row r="548" spans="1:3">
      <c r="A548" s="35">
        <v>5593</v>
      </c>
      <c r="B548" s="32">
        <v>41277</v>
      </c>
      <c r="C548" s="27" t="str">
        <f>VLOOKUP(A548,VODANET!C$5:J2193,8,0)</f>
        <v>ACEITO</v>
      </c>
    </row>
    <row r="549" spans="1:3">
      <c r="A549" s="35">
        <v>5595</v>
      </c>
      <c r="B549" s="32">
        <v>41277</v>
      </c>
      <c r="C549" s="27" t="str">
        <f>VLOOKUP(A549,VODANET!C$5:J2194,8,0)</f>
        <v>ACEITO</v>
      </c>
    </row>
    <row r="550" spans="1:3">
      <c r="A550" s="35">
        <v>5597</v>
      </c>
      <c r="B550" s="32">
        <v>41277</v>
      </c>
      <c r="C550" s="27" t="str">
        <f>VLOOKUP(A550,VODANET!C$5:J2195,8,0)</f>
        <v>ACEITO</v>
      </c>
    </row>
    <row r="551" spans="1:3">
      <c r="A551" s="35">
        <v>5598</v>
      </c>
      <c r="B551" s="32">
        <v>41277</v>
      </c>
      <c r="C551" s="27" t="str">
        <f>VLOOKUP(A551,VODANET!C$5:J2196,8,0)</f>
        <v>ACEITO</v>
      </c>
    </row>
    <row r="552" spans="1:3">
      <c r="A552" s="35">
        <v>5599</v>
      </c>
      <c r="B552" s="32">
        <v>41277</v>
      </c>
      <c r="C552" s="27" t="str">
        <f>VLOOKUP(A552,VODANET!C$5:J2197,8,0)</f>
        <v>ACEITO</v>
      </c>
    </row>
    <row r="553" spans="1:3">
      <c r="A553" s="35">
        <v>4652</v>
      </c>
      <c r="B553" s="32">
        <v>41278</v>
      </c>
      <c r="C553" s="27" t="str">
        <f>VLOOKUP(A553,VODANET!C$5:J2198,8,0)</f>
        <v>ACEITO</v>
      </c>
    </row>
    <row r="554" spans="1:3">
      <c r="A554" s="35">
        <v>5606</v>
      </c>
      <c r="B554" s="32">
        <v>41278</v>
      </c>
      <c r="C554" s="27" t="str">
        <f>VLOOKUP(A554,VODANET!C$5:J2199,8,0)</f>
        <v>ACEITO</v>
      </c>
    </row>
    <row r="555" spans="1:3">
      <c r="A555" s="35">
        <v>5118</v>
      </c>
      <c r="B555" s="61">
        <v>41295</v>
      </c>
      <c r="C555" s="27" t="str">
        <f>VLOOKUP(A555,VODANET!C$5:J2200,8,0)</f>
        <v>ACEITO</v>
      </c>
    </row>
    <row r="556" spans="1:3">
      <c r="A556" s="35">
        <v>5117</v>
      </c>
      <c r="B556" s="61">
        <v>41295</v>
      </c>
      <c r="C556" s="27" t="str">
        <f>VLOOKUP(A556,VODANET!C$5:J2201,8,0)</f>
        <v>ACEITO</v>
      </c>
    </row>
    <row r="557" spans="1:3">
      <c r="A557" s="35">
        <v>5116</v>
      </c>
      <c r="B557" s="61">
        <v>41298</v>
      </c>
      <c r="C557" s="27" t="str">
        <f>VLOOKUP(A557,VODANET!C$5:J2202,8,0)</f>
        <v>ACEITO</v>
      </c>
    </row>
    <row r="558" spans="1:3">
      <c r="A558" s="35">
        <v>5114</v>
      </c>
      <c r="B558" s="61">
        <v>41295</v>
      </c>
      <c r="C558" s="27" t="str">
        <f>VLOOKUP(A558,VODANET!C$5:J2203,8,0)</f>
        <v>ACEITO</v>
      </c>
    </row>
    <row r="559" spans="1:3">
      <c r="A559" s="35">
        <v>5113</v>
      </c>
      <c r="B559" s="61">
        <v>41298</v>
      </c>
      <c r="C559" s="27" t="str">
        <f>VLOOKUP(A559,VODANET!C$5:J2204,8,0)</f>
        <v>ACEITO</v>
      </c>
    </row>
    <row r="560" spans="1:3">
      <c r="A560" s="35">
        <v>5111</v>
      </c>
      <c r="B560" s="61">
        <v>41298</v>
      </c>
      <c r="C560" s="27" t="str">
        <f>VLOOKUP(A560,VODANET!C$5:J2205,8,0)</f>
        <v>ACEITO</v>
      </c>
    </row>
    <row r="561" spans="1:3">
      <c r="A561" s="35">
        <v>5109</v>
      </c>
      <c r="B561" s="32">
        <v>41299</v>
      </c>
      <c r="C561" s="27" t="str">
        <f>VLOOKUP(A561,VODANET!C$5:J2206,8,0)</f>
        <v>ACEITO</v>
      </c>
    </row>
    <row r="562" spans="1:3">
      <c r="A562" s="35">
        <v>5107</v>
      </c>
      <c r="B562" s="61">
        <v>41295</v>
      </c>
      <c r="C562" s="27" t="str">
        <f>VLOOKUP(A562,VODANET!C$5:J2207,8,0)</f>
        <v>ACEITO</v>
      </c>
    </row>
    <row r="563" spans="1:3">
      <c r="A563" s="35">
        <v>5105</v>
      </c>
      <c r="B563" s="32">
        <v>41299</v>
      </c>
      <c r="C563" s="27" t="str">
        <f>VLOOKUP(A563,VODANET!C$5:J2208,8,0)</f>
        <v>ACEITO</v>
      </c>
    </row>
    <row r="564" spans="1:3">
      <c r="A564" s="35">
        <v>5058</v>
      </c>
      <c r="B564" s="32">
        <v>41277</v>
      </c>
      <c r="C564" s="27" t="str">
        <f>VLOOKUP(A564,VODANET!C$5:J2209,8,0)</f>
        <v>ACEITO</v>
      </c>
    </row>
    <row r="565" spans="1:3">
      <c r="A565" s="35">
        <v>5057</v>
      </c>
      <c r="B565" s="61">
        <v>41281</v>
      </c>
      <c r="C565" s="27" t="str">
        <f>VLOOKUP(A565,VODANET!C$5:J2210,8,0)</f>
        <v>ACEITO</v>
      </c>
    </row>
    <row r="566" spans="1:3">
      <c r="A566" s="35">
        <v>5056</v>
      </c>
      <c r="B566" s="61">
        <v>41281</v>
      </c>
      <c r="C566" s="27" t="str">
        <f>VLOOKUP(A566,VODANET!C$5:J2211,8,0)</f>
        <v>ACEITO</v>
      </c>
    </row>
    <row r="567" spans="1:3">
      <c r="A567" s="35">
        <v>5055</v>
      </c>
      <c r="B567" s="32">
        <v>41278</v>
      </c>
      <c r="C567" s="27" t="str">
        <f>VLOOKUP(A567,VODANET!C$5:J2212,8,0)</f>
        <v>ACEITO</v>
      </c>
    </row>
    <row r="568" spans="1:3">
      <c r="A568" s="35">
        <v>5284</v>
      </c>
      <c r="B568" s="61">
        <v>41298</v>
      </c>
      <c r="C568" s="27" t="str">
        <f>VLOOKUP(A568,VODANET!C$5:J2213,8,0)</f>
        <v>ACEITO</v>
      </c>
    </row>
    <row r="569" spans="1:3">
      <c r="A569" s="35">
        <v>5285</v>
      </c>
      <c r="B569" s="32">
        <v>41298</v>
      </c>
      <c r="C569" s="27" t="str">
        <f>VLOOKUP(A569,VODANET!C$5:J2214,8,0)</f>
        <v>ACEITO</v>
      </c>
    </row>
    <row r="570" spans="1:3">
      <c r="A570">
        <v>4590</v>
      </c>
      <c r="B570" s="3">
        <v>41291</v>
      </c>
      <c r="C570" s="27" t="str">
        <f>VLOOKUP(A570,VODANET!C$5:J2215,8,0)</f>
        <v>ACEITO</v>
      </c>
    </row>
    <row r="571" spans="1:3">
      <c r="A571">
        <v>4320</v>
      </c>
      <c r="B571" s="3">
        <v>41291</v>
      </c>
      <c r="C571" s="27" t="str">
        <f>VLOOKUP(A571,VODANET!C$5:J2216,8,0)</f>
        <v>ACEITO</v>
      </c>
    </row>
    <row r="572" spans="1:3">
      <c r="A572">
        <v>3991</v>
      </c>
      <c r="B572" s="3">
        <v>41291</v>
      </c>
      <c r="C572" s="27" t="str">
        <f>VLOOKUP(A572,VODANET!C$5:J2217,8,0)</f>
        <v>ACEITO</v>
      </c>
    </row>
    <row r="573" spans="1:3">
      <c r="A573">
        <v>4193</v>
      </c>
      <c r="B573" s="3">
        <v>41291</v>
      </c>
      <c r="C573" s="27" t="str">
        <f>VLOOKUP(A573,VODANET!C$5:J2218,8,0)</f>
        <v>ACEITO</v>
      </c>
    </row>
    <row r="574" spans="1:3">
      <c r="A574">
        <v>4593</v>
      </c>
      <c r="B574" s="3">
        <v>41291</v>
      </c>
      <c r="C574" s="27" t="str">
        <f>VLOOKUP(A574,VODANET!C$5:J2219,8,0)</f>
        <v>ACEITO</v>
      </c>
    </row>
    <row r="575" spans="1:3">
      <c r="A575">
        <v>3348</v>
      </c>
      <c r="B575" s="3">
        <v>41291</v>
      </c>
      <c r="C575" s="27" t="str">
        <f>VLOOKUP(A575,VODANET!C$5:J2220,8,0)</f>
        <v>ACEITO</v>
      </c>
    </row>
    <row r="576" spans="1:3">
      <c r="A576">
        <v>4253</v>
      </c>
      <c r="B576" s="3">
        <v>41291</v>
      </c>
      <c r="C576" s="27" t="str">
        <f>VLOOKUP(A576,VODANET!C$5:J2221,8,0)</f>
        <v>ACEITO</v>
      </c>
    </row>
    <row r="577" spans="1:3">
      <c r="A577">
        <v>3487</v>
      </c>
      <c r="B577" s="3">
        <v>41291</v>
      </c>
      <c r="C577" s="27" t="str">
        <f>VLOOKUP(A577,VODANET!C$5:J2222,8,0)</f>
        <v>ACEITO</v>
      </c>
    </row>
    <row r="578" spans="1:3">
      <c r="A578">
        <v>4392</v>
      </c>
      <c r="B578" s="3">
        <v>41291</v>
      </c>
      <c r="C578" s="27" t="str">
        <f>VLOOKUP(A578,VODANET!C$5:J2223,8,0)</f>
        <v>ACEITO</v>
      </c>
    </row>
    <row r="579" spans="1:3">
      <c r="A579">
        <v>3967</v>
      </c>
      <c r="B579" s="3">
        <v>41291</v>
      </c>
      <c r="C579" s="27" t="str">
        <f>VLOOKUP(A579,VODANET!C$5:J2224,8,0)</f>
        <v>ACEITO</v>
      </c>
    </row>
    <row r="580" spans="1:3">
      <c r="A580">
        <v>3668</v>
      </c>
      <c r="B580" s="3">
        <v>41291</v>
      </c>
      <c r="C580" s="27" t="str">
        <f>VLOOKUP(A580,VODANET!C$5:J2225,8,0)</f>
        <v>ACEITO</v>
      </c>
    </row>
    <row r="581" spans="1:3">
      <c r="A581">
        <v>4491</v>
      </c>
      <c r="B581" s="3">
        <v>41291</v>
      </c>
      <c r="C581" s="27" t="str">
        <f>VLOOKUP(A581,VODANET!C$5:J2226,8,0)</f>
        <v>ACEITO</v>
      </c>
    </row>
    <row r="582" spans="1:3">
      <c r="A582">
        <v>4135</v>
      </c>
      <c r="B582" s="3">
        <v>41291</v>
      </c>
      <c r="C582" s="27" t="str">
        <f>VLOOKUP(A582,VODANET!C$5:J2227,8,0)</f>
        <v>ACEITO</v>
      </c>
    </row>
    <row r="583" spans="1:3">
      <c r="A583">
        <v>2987</v>
      </c>
      <c r="B583" s="3">
        <v>41291</v>
      </c>
      <c r="C583" s="27" t="str">
        <f>VLOOKUP(A583,VODANET!C$5:J2228,8,0)</f>
        <v>ACEITO</v>
      </c>
    </row>
    <row r="584" spans="1:3">
      <c r="A584">
        <v>4136</v>
      </c>
      <c r="B584" s="3">
        <v>41291</v>
      </c>
      <c r="C584" s="27" t="str">
        <f>VLOOKUP(A584,VODANET!C$5:J2229,8,0)</f>
        <v>ACEITO</v>
      </c>
    </row>
    <row r="585" spans="1:3">
      <c r="A585">
        <v>4130</v>
      </c>
      <c r="B585" s="3">
        <v>41291</v>
      </c>
      <c r="C585" s="27" t="str">
        <f>VLOOKUP(A585,VODANET!C$5:J2230,8,0)</f>
        <v>ACEITO</v>
      </c>
    </row>
    <row r="586" spans="1:3">
      <c r="A586">
        <v>4129</v>
      </c>
      <c r="B586" s="3">
        <v>41291</v>
      </c>
      <c r="C586" s="27" t="str">
        <f>VLOOKUP(A586,VODANET!C$5:J2231,8,0)</f>
        <v>ACEITO</v>
      </c>
    </row>
    <row r="587" spans="1:3">
      <c r="A587">
        <v>4482</v>
      </c>
      <c r="B587" s="3">
        <v>41291</v>
      </c>
      <c r="C587" s="27" t="str">
        <f>VLOOKUP(A587,VODANET!C$5:J2232,8,0)</f>
        <v>ACEITO</v>
      </c>
    </row>
    <row r="588" spans="1:3">
      <c r="A588">
        <v>4442</v>
      </c>
      <c r="B588" s="3">
        <v>41291</v>
      </c>
      <c r="C588" s="27" t="str">
        <f>VLOOKUP(A588,VODANET!C$5:J2233,8,0)</f>
        <v>ACEITO</v>
      </c>
    </row>
    <row r="589" spans="1:3">
      <c r="A589">
        <v>4440</v>
      </c>
      <c r="B589" s="3">
        <v>41291</v>
      </c>
      <c r="C589" s="27" t="str">
        <f>VLOOKUP(A589,VODANET!C$5:J2234,8,0)</f>
        <v>ACEITO</v>
      </c>
    </row>
    <row r="590" spans="1:3">
      <c r="A590">
        <v>4439</v>
      </c>
      <c r="B590" s="3">
        <v>41291</v>
      </c>
      <c r="C590" s="27" t="str">
        <f>VLOOKUP(A590,VODANET!C$5:J2235,8,0)</f>
        <v>ACEITO</v>
      </c>
    </row>
    <row r="591" spans="1:3">
      <c r="A591">
        <v>4504</v>
      </c>
      <c r="B591" s="3">
        <v>41291</v>
      </c>
      <c r="C591" s="27" t="str">
        <f>VLOOKUP(A591,VODANET!C$5:J2236,8,0)</f>
        <v>ACEITO</v>
      </c>
    </row>
    <row r="592" spans="1:3">
      <c r="A592">
        <v>4154</v>
      </c>
      <c r="B592" s="3">
        <v>41291</v>
      </c>
      <c r="C592" s="27" t="str">
        <f>VLOOKUP(A592,VODANET!C$5:J2237,8,0)</f>
        <v>ACEITO</v>
      </c>
    </row>
    <row r="593" spans="1:3">
      <c r="A593">
        <v>4298</v>
      </c>
      <c r="B593" s="3">
        <v>41291</v>
      </c>
      <c r="C593" s="27" t="str">
        <f>VLOOKUP(A593,VODANET!C$5:J2238,8,0)</f>
        <v>ACEITO</v>
      </c>
    </row>
    <row r="594" spans="1:3">
      <c r="A594">
        <v>4297</v>
      </c>
      <c r="B594" s="3">
        <v>41291</v>
      </c>
      <c r="C594" s="27" t="str">
        <f>VLOOKUP(A594,VODANET!C$5:J2239,8,0)</f>
        <v>ACEITO</v>
      </c>
    </row>
    <row r="595" spans="1:3">
      <c r="A595">
        <v>4300</v>
      </c>
      <c r="B595" s="3">
        <v>41291</v>
      </c>
      <c r="C595" s="27" t="str">
        <f>VLOOKUP(A595,VODANET!C$5:J2240,8,0)</f>
        <v>ACEITO</v>
      </c>
    </row>
    <row r="596" spans="1:3">
      <c r="A596">
        <v>4299</v>
      </c>
      <c r="B596" s="3">
        <v>41291</v>
      </c>
      <c r="C596" s="27" t="str">
        <f>VLOOKUP(A596,VODANET!C$5:J2241,8,0)</f>
        <v>ACEITO</v>
      </c>
    </row>
    <row r="597" spans="1:3">
      <c r="A597">
        <v>4550</v>
      </c>
      <c r="B597" s="3">
        <v>41291</v>
      </c>
      <c r="C597" s="27" t="str">
        <f>VLOOKUP(A597,VODANET!C$5:J2242,8,0)</f>
        <v>ACEITO</v>
      </c>
    </row>
    <row r="598" spans="1:3">
      <c r="A598">
        <v>4606</v>
      </c>
      <c r="B598" s="3">
        <v>41291</v>
      </c>
      <c r="C598" s="27" t="str">
        <f>VLOOKUP(A598,VODANET!C$5:J2243,8,0)</f>
        <v>ACEITO</v>
      </c>
    </row>
    <row r="599" spans="1:3">
      <c r="A599">
        <v>4304</v>
      </c>
      <c r="B599" s="3">
        <v>41291</v>
      </c>
      <c r="C599" s="27" t="str">
        <f>VLOOKUP(A599,VODANET!C$5:J2244,8,0)</f>
        <v>ACEITO</v>
      </c>
    </row>
    <row r="600" spans="1:3">
      <c r="A600">
        <v>4302</v>
      </c>
      <c r="B600" s="3">
        <v>41291</v>
      </c>
      <c r="C600" s="27" t="str">
        <f>VLOOKUP(A600,VODANET!C$5:J2245,8,0)</f>
        <v>ACEITO</v>
      </c>
    </row>
    <row r="601" spans="1:3">
      <c r="A601">
        <v>4303</v>
      </c>
      <c r="B601" s="3">
        <v>41291</v>
      </c>
      <c r="C601" s="27" t="str">
        <f>VLOOKUP(A601,VODANET!C$5:J2246,8,0)</f>
        <v>ACEITO</v>
      </c>
    </row>
    <row r="602" spans="1:3">
      <c r="A602">
        <v>4305</v>
      </c>
      <c r="B602" s="3">
        <v>41291</v>
      </c>
      <c r="C602" s="27" t="str">
        <f>VLOOKUP(A602,VODANET!C$5:J2247,8,0)</f>
        <v>ACEITO</v>
      </c>
    </row>
    <row r="603" spans="1:3">
      <c r="A603">
        <v>4306</v>
      </c>
      <c r="B603" s="3">
        <v>41291</v>
      </c>
      <c r="C603" s="27" t="str">
        <f>VLOOKUP(A603,VODANET!C$5:J2248,8,0)</f>
        <v>ACEITO</v>
      </c>
    </row>
    <row r="604" spans="1:3">
      <c r="A604">
        <v>4621</v>
      </c>
      <c r="B604" s="3">
        <v>41291</v>
      </c>
      <c r="C604" s="27" t="str">
        <f>VLOOKUP(A604,VODANET!C$5:J2249,8,0)</f>
        <v>ACEITO</v>
      </c>
    </row>
    <row r="605" spans="1:3">
      <c r="A605">
        <v>4336</v>
      </c>
      <c r="B605" s="3">
        <v>41291</v>
      </c>
      <c r="C605" s="27" t="str">
        <f>VLOOKUP(A605,VODANET!C$5:J2250,8,0)</f>
        <v>ACEITO</v>
      </c>
    </row>
    <row r="606" spans="1:3">
      <c r="A606">
        <v>5544</v>
      </c>
      <c r="B606" s="3">
        <v>41291</v>
      </c>
      <c r="C606" s="27" t="str">
        <f>VLOOKUP(A606,VODANET!C$5:J2251,8,0)</f>
        <v>ACEITO</v>
      </c>
    </row>
    <row r="607" spans="1:3">
      <c r="A607">
        <v>3886</v>
      </c>
      <c r="B607" s="3">
        <v>41291</v>
      </c>
      <c r="C607" s="27" t="str">
        <f>VLOOKUP(A607,VODANET!C$5:J2252,8,0)</f>
        <v>ACEITO</v>
      </c>
    </row>
    <row r="608" spans="1:3">
      <c r="A608">
        <v>4578</v>
      </c>
      <c r="B608" s="3">
        <v>41291</v>
      </c>
      <c r="C608" s="27" t="str">
        <f>VLOOKUP(A608,VODANET!C$5:J2253,8,0)</f>
        <v>ACEITO</v>
      </c>
    </row>
    <row r="609" spans="1:3">
      <c r="A609">
        <v>4579</v>
      </c>
      <c r="B609" s="3">
        <v>41291</v>
      </c>
      <c r="C609" s="27" t="str">
        <f>VLOOKUP(A609,VODANET!C$5:J2254,8,0)</f>
        <v>ACEITO</v>
      </c>
    </row>
    <row r="610" spans="1:3">
      <c r="A610">
        <v>4398</v>
      </c>
      <c r="B610" s="3">
        <v>41291</v>
      </c>
      <c r="C610" s="27" t="str">
        <f>VLOOKUP(A610,VODANET!C$5:J2255,8,0)</f>
        <v>ACEITO</v>
      </c>
    </row>
    <row r="611" spans="1:3">
      <c r="A611">
        <v>4037</v>
      </c>
      <c r="B611" s="3">
        <v>41291</v>
      </c>
      <c r="C611" s="27" t="str">
        <f>VLOOKUP(A611,VODANET!C$5:J2256,8,0)</f>
        <v>ACEITO</v>
      </c>
    </row>
    <row r="612" spans="1:3">
      <c r="A612">
        <v>4038</v>
      </c>
      <c r="B612" s="3">
        <v>41291</v>
      </c>
      <c r="C612" s="27" t="str">
        <f>VLOOKUP(A612,VODANET!C$5:J2257,8,0)</f>
        <v>ACEITO</v>
      </c>
    </row>
    <row r="613" spans="1:3">
      <c r="A613">
        <v>4049</v>
      </c>
      <c r="B613" s="3">
        <v>41291</v>
      </c>
      <c r="C613" s="27" t="str">
        <f>VLOOKUP(A613,VODANET!C$5:J2258,8,0)</f>
        <v>ACEITO</v>
      </c>
    </row>
    <row r="614" spans="1:3">
      <c r="A614">
        <v>3870</v>
      </c>
      <c r="B614" s="3">
        <v>41291</v>
      </c>
      <c r="C614" s="27" t="str">
        <f>VLOOKUP(A614,VODANET!C$5:J2259,8,0)</f>
        <v>ACEITO</v>
      </c>
    </row>
    <row r="615" spans="1:3">
      <c r="A615">
        <v>3871</v>
      </c>
      <c r="B615" s="3">
        <v>41291</v>
      </c>
      <c r="C615" s="27" t="str">
        <f>VLOOKUP(A615,VODANET!C$5:J2260,8,0)</f>
        <v>ACEITO</v>
      </c>
    </row>
    <row r="616" spans="1:3">
      <c r="A616">
        <v>4184</v>
      </c>
      <c r="B616" s="3">
        <v>41291</v>
      </c>
      <c r="C616" s="27" t="str">
        <f>VLOOKUP(A616,VODANET!C$5:J2261,8,0)</f>
        <v>ACEITO</v>
      </c>
    </row>
    <row r="617" spans="1:3">
      <c r="A617">
        <v>4315</v>
      </c>
      <c r="B617" s="3">
        <v>41291</v>
      </c>
      <c r="C617" s="27" t="str">
        <f>VLOOKUP(A617,VODANET!C$5:J2262,8,0)</f>
        <v>ACEITO</v>
      </c>
    </row>
    <row r="618" spans="1:3">
      <c r="A618">
        <v>4358</v>
      </c>
      <c r="B618" s="3">
        <v>41291</v>
      </c>
      <c r="C618" s="27" t="str">
        <f>VLOOKUP(A618,VODANET!C$5:J2263,8,0)</f>
        <v>ACEITO</v>
      </c>
    </row>
    <row r="619" spans="1:3">
      <c r="A619">
        <v>4433</v>
      </c>
      <c r="B619" s="3">
        <v>41291</v>
      </c>
      <c r="C619" s="27" t="str">
        <f>VLOOKUP(A619,VODANET!C$5:J2264,8,0)</f>
        <v>ACEITO</v>
      </c>
    </row>
    <row r="620" spans="1:3">
      <c r="A620">
        <v>4434</v>
      </c>
      <c r="B620" s="3">
        <v>41291</v>
      </c>
      <c r="C620" s="27" t="str">
        <f>VLOOKUP(A620,VODANET!C$5:J2265,8,0)</f>
        <v>ACEITO</v>
      </c>
    </row>
    <row r="621" spans="1:3">
      <c r="A621">
        <v>4435</v>
      </c>
      <c r="B621" s="3">
        <v>41291</v>
      </c>
      <c r="C621" s="27" t="str">
        <f>VLOOKUP(A621,VODANET!C$5:J2266,8,0)</f>
        <v>ACEITO</v>
      </c>
    </row>
    <row r="622" spans="1:3">
      <c r="A622">
        <v>4502</v>
      </c>
      <c r="B622" s="3">
        <v>41291</v>
      </c>
      <c r="C622" s="27" t="str">
        <f>VLOOKUP(A622,VODANET!C$5:J2267,8,0)</f>
        <v>ACEITO</v>
      </c>
    </row>
    <row r="623" spans="1:3">
      <c r="A623">
        <v>4515</v>
      </c>
      <c r="B623" s="3">
        <v>41291</v>
      </c>
      <c r="C623" s="27" t="str">
        <f>VLOOKUP(A623,VODANET!C$5:J2268,8,0)</f>
        <v>ACEITO</v>
      </c>
    </row>
    <row r="624" spans="1:3">
      <c r="A624">
        <v>4596</v>
      </c>
      <c r="B624" s="3">
        <v>41291</v>
      </c>
      <c r="C624" s="27" t="str">
        <f>VLOOKUP(A624,VODANET!C$5:J2269,8,0)</f>
        <v>ACEITO</v>
      </c>
    </row>
    <row r="625" spans="1:3">
      <c r="A625">
        <v>4640</v>
      </c>
      <c r="B625" s="3">
        <v>41291</v>
      </c>
      <c r="C625" s="27" t="str">
        <f>VLOOKUP(A625,VODANET!C$5:J2270,8,0)</f>
        <v>ACEITO</v>
      </c>
    </row>
    <row r="626" spans="1:3">
      <c r="A626">
        <v>5026</v>
      </c>
      <c r="B626" s="3">
        <v>41291</v>
      </c>
      <c r="C626" s="27" t="str">
        <f>VLOOKUP(A626,VODANET!C$5:J2271,8,0)</f>
        <v>ACEITO</v>
      </c>
    </row>
    <row r="627" spans="1:3">
      <c r="A627">
        <v>4539</v>
      </c>
      <c r="B627" s="3">
        <v>41291</v>
      </c>
      <c r="C627" s="27" t="str">
        <f>VLOOKUP(A627,VODANET!C$5:J2272,8,0)</f>
        <v>ACEITO</v>
      </c>
    </row>
    <row r="628" spans="1:3">
      <c r="A628">
        <v>3654</v>
      </c>
      <c r="B628" s="3">
        <v>41291</v>
      </c>
      <c r="C628" s="27" t="str">
        <f>VLOOKUP(A628,VODANET!C$5:J2273,8,0)</f>
        <v>ACEITO</v>
      </c>
    </row>
    <row r="629" spans="1:3">
      <c r="A629">
        <v>3655</v>
      </c>
      <c r="B629" s="3">
        <v>41291</v>
      </c>
      <c r="C629" s="27" t="str">
        <f>VLOOKUP(A629,VODANET!C$5:J2274,8,0)</f>
        <v>ACEITO</v>
      </c>
    </row>
    <row r="630" spans="1:3">
      <c r="A630">
        <v>5556</v>
      </c>
      <c r="B630" s="3">
        <v>41291</v>
      </c>
      <c r="C630" s="27" t="str">
        <f>VLOOKUP(A630,VODANET!C$5:J2275,8,0)</f>
        <v>ACEITO</v>
      </c>
    </row>
    <row r="631" spans="1:3">
      <c r="A631">
        <v>4212</v>
      </c>
      <c r="B631" s="3">
        <v>41291</v>
      </c>
      <c r="C631" s="27" t="str">
        <f>VLOOKUP(A631,VODANET!C$5:J2276,8,0)</f>
        <v>ACEITO</v>
      </c>
    </row>
    <row r="632" spans="1:3">
      <c r="A632">
        <v>3859</v>
      </c>
      <c r="B632" s="3">
        <v>41291</v>
      </c>
      <c r="C632" s="27" t="str">
        <f>VLOOKUP(A632,VODANET!C$5:J2277,8,0)</f>
        <v>ACEITO</v>
      </c>
    </row>
    <row r="633" spans="1:3">
      <c r="A633">
        <v>3858</v>
      </c>
      <c r="B633" s="3">
        <v>41291</v>
      </c>
      <c r="C633" s="27" t="str">
        <f>VLOOKUP(A633,VODANET!C$5:J2278,8,0)</f>
        <v>ACEITO</v>
      </c>
    </row>
    <row r="634" spans="1:3">
      <c r="A634">
        <v>3857</v>
      </c>
      <c r="B634" s="3">
        <v>41291</v>
      </c>
      <c r="C634" s="27" t="str">
        <f>VLOOKUP(A634,VODANET!C$5:J2279,8,0)</f>
        <v>ACEITO</v>
      </c>
    </row>
    <row r="635" spans="1:3">
      <c r="A635">
        <v>4207</v>
      </c>
      <c r="B635" s="3">
        <v>41291</v>
      </c>
      <c r="C635" s="27" t="str">
        <f>VLOOKUP(A635,VODANET!C$5:J2280,8,0)</f>
        <v>ACEITO</v>
      </c>
    </row>
    <row r="636" spans="1:3">
      <c r="A636">
        <v>4208</v>
      </c>
      <c r="B636" s="3">
        <v>41291</v>
      </c>
      <c r="C636" s="27" t="str">
        <f>VLOOKUP(A636,VODANET!C$5:J2281,8,0)</f>
        <v>ACEITO</v>
      </c>
    </row>
    <row r="637" spans="1:3">
      <c r="A637">
        <v>4092</v>
      </c>
      <c r="B637" s="3">
        <v>41291</v>
      </c>
      <c r="C637" s="27" t="str">
        <f>VLOOKUP(A637,VODANET!C$5:J2282,8,0)</f>
        <v>ACEITO</v>
      </c>
    </row>
    <row r="638" spans="1:3">
      <c r="A638">
        <v>3118</v>
      </c>
      <c r="B638" s="3">
        <v>41291</v>
      </c>
      <c r="C638" s="27" t="str">
        <f>VLOOKUP(A638,VODANET!C$5:J2283,8,0)</f>
        <v>ACEITO</v>
      </c>
    </row>
    <row r="639" spans="1:3">
      <c r="A639">
        <v>4091</v>
      </c>
      <c r="B639" s="3">
        <v>41291</v>
      </c>
      <c r="C639" s="27" t="str">
        <f>VLOOKUP(A639,VODANET!C$5:J2284,8,0)</f>
        <v>ACEITO</v>
      </c>
    </row>
    <row r="640" spans="1:3">
      <c r="A640">
        <v>4090</v>
      </c>
      <c r="B640" s="3">
        <v>41291</v>
      </c>
      <c r="C640" s="27" t="str">
        <f>VLOOKUP(A640,VODANET!C$5:J2285,8,0)</f>
        <v>ACEITO</v>
      </c>
    </row>
    <row r="641" spans="1:3">
      <c r="A641">
        <v>3940</v>
      </c>
      <c r="B641" s="3">
        <v>41291</v>
      </c>
      <c r="C641" s="27" t="str">
        <f>VLOOKUP(A641,VODANET!C$5:J2286,8,0)</f>
        <v>ACEITO</v>
      </c>
    </row>
    <row r="642" spans="1:3">
      <c r="A642">
        <v>3942</v>
      </c>
      <c r="B642" s="3">
        <v>41291</v>
      </c>
      <c r="C642" s="27" t="str">
        <f>VLOOKUP(A642,VODANET!C$5:J2287,8,0)</f>
        <v>ACEITO</v>
      </c>
    </row>
    <row r="643" spans="1:3">
      <c r="A643">
        <v>3934</v>
      </c>
      <c r="B643" s="3">
        <v>41291</v>
      </c>
      <c r="C643" s="27" t="str">
        <f>VLOOKUP(A643,VODANET!C$5:J2288,8,0)</f>
        <v>ACEITO</v>
      </c>
    </row>
    <row r="644" spans="1:3">
      <c r="A644">
        <v>3491</v>
      </c>
      <c r="B644" s="3">
        <v>41291</v>
      </c>
      <c r="C644" s="27" t="str">
        <f>VLOOKUP(A644,VODANET!C$5:J2289,8,0)</f>
        <v>ACEITO</v>
      </c>
    </row>
    <row r="645" spans="1:3">
      <c r="A645">
        <v>3493</v>
      </c>
      <c r="B645" s="3">
        <v>41291</v>
      </c>
      <c r="C645" s="27" t="str">
        <f>VLOOKUP(A645,VODANET!C$5:J2290,8,0)</f>
        <v>ACEITO</v>
      </c>
    </row>
    <row r="646" spans="1:3">
      <c r="A646">
        <v>3541</v>
      </c>
      <c r="B646" s="3">
        <v>41291</v>
      </c>
      <c r="C646" s="27" t="str">
        <f>VLOOKUP(A646,VODANET!C$5:J2291,8,0)</f>
        <v>ACEITO</v>
      </c>
    </row>
    <row r="647" spans="1:3">
      <c r="A647">
        <v>4641</v>
      </c>
      <c r="B647" s="3">
        <v>41291</v>
      </c>
      <c r="C647" s="27" t="str">
        <f>VLOOKUP(A647,VODANET!C$5:J2292,8,0)</f>
        <v>ACEITO</v>
      </c>
    </row>
    <row r="648" spans="1:3">
      <c r="A648">
        <v>4611</v>
      </c>
      <c r="B648" s="3">
        <v>41291</v>
      </c>
      <c r="C648" s="27" t="str">
        <f>VLOOKUP(A648,VODANET!C$5:J2293,8,0)</f>
        <v>ACEITO</v>
      </c>
    </row>
    <row r="649" spans="1:3">
      <c r="A649">
        <v>4179</v>
      </c>
      <c r="B649" s="3">
        <v>41291</v>
      </c>
      <c r="C649" s="27" t="str">
        <f>VLOOKUP(A649,VODANET!C$5:J2294,8,0)</f>
        <v>ACEITO</v>
      </c>
    </row>
    <row r="650" spans="1:3">
      <c r="A650">
        <v>3121</v>
      </c>
      <c r="B650" s="3">
        <v>41291</v>
      </c>
      <c r="C650" s="27" t="str">
        <f>VLOOKUP(A650,VODANET!C$5:J2295,8,0)</f>
        <v>ACEITO</v>
      </c>
    </row>
    <row r="651" spans="1:3">
      <c r="A651">
        <v>4224</v>
      </c>
      <c r="B651" s="3">
        <v>41291</v>
      </c>
      <c r="C651" s="27" t="str">
        <f>VLOOKUP(A651,VODANET!C$5:J2296,8,0)</f>
        <v>ACEITO</v>
      </c>
    </row>
    <row r="652" spans="1:3">
      <c r="A652">
        <v>5534</v>
      </c>
      <c r="B652" s="3">
        <v>41291</v>
      </c>
      <c r="C652" s="27" t="str">
        <f>VLOOKUP(A652,VODANET!C$5:J2297,8,0)</f>
        <v>ACEITO</v>
      </c>
    </row>
    <row r="653" spans="1:3">
      <c r="A653">
        <v>3514</v>
      </c>
      <c r="B653" s="3">
        <v>41291</v>
      </c>
      <c r="C653" s="27" t="str">
        <f>VLOOKUP(A653,VODANET!C$5:J2298,8,0)</f>
        <v>ACEITO</v>
      </c>
    </row>
    <row r="654" spans="1:3">
      <c r="A654">
        <v>3513</v>
      </c>
      <c r="B654" s="3">
        <v>41291</v>
      </c>
      <c r="C654" s="27" t="str">
        <f>VLOOKUP(A654,VODANET!C$5:J2299,8,0)</f>
        <v>ACEITO</v>
      </c>
    </row>
    <row r="655" spans="1:3">
      <c r="A655">
        <v>5533</v>
      </c>
      <c r="B655" s="3">
        <v>41291</v>
      </c>
      <c r="C655" s="27" t="str">
        <f>VLOOKUP(A655,VODANET!C$5:J2300,8,0)</f>
        <v>ACEITO</v>
      </c>
    </row>
    <row r="656" spans="1:3">
      <c r="A656">
        <v>4361</v>
      </c>
      <c r="B656" s="3">
        <v>41291</v>
      </c>
      <c r="C656" s="27" t="str">
        <f>VLOOKUP(A656,VODANET!C$5:J2301,8,0)</f>
        <v>ACEITO</v>
      </c>
    </row>
    <row r="657" spans="1:3">
      <c r="A657">
        <v>3530</v>
      </c>
      <c r="B657" s="3">
        <v>41291</v>
      </c>
      <c r="C657" s="27" t="str">
        <f>VLOOKUP(A657,VODANET!C$5:J2302,8,0)</f>
        <v>ACEITO</v>
      </c>
    </row>
    <row r="658" spans="1:3">
      <c r="A658">
        <v>4328</v>
      </c>
      <c r="B658" s="3">
        <v>41291</v>
      </c>
      <c r="C658" s="27" t="str">
        <f>VLOOKUP(A658,VODANET!C$5:J2303,8,0)</f>
        <v>ACEITO</v>
      </c>
    </row>
    <row r="659" spans="1:3">
      <c r="A659">
        <v>4014</v>
      </c>
      <c r="B659" s="3">
        <v>41291</v>
      </c>
      <c r="C659" s="27" t="str">
        <f>VLOOKUP(A659,VODANET!C$5:J2304,8,0)</f>
        <v>ACEITO</v>
      </c>
    </row>
    <row r="660" spans="1:3">
      <c r="A660">
        <v>4011</v>
      </c>
      <c r="B660" s="3">
        <v>41291</v>
      </c>
      <c r="C660" s="27" t="str">
        <f>VLOOKUP(A660,VODANET!C$5:J2305,8,0)</f>
        <v>ACEITO</v>
      </c>
    </row>
    <row r="661" spans="1:3">
      <c r="A661">
        <v>4631</v>
      </c>
      <c r="B661" s="3">
        <v>41291</v>
      </c>
      <c r="C661" s="27" t="str">
        <f>VLOOKUP(A661,VODANET!C$5:J2306,8,0)</f>
        <v>ACEITO</v>
      </c>
    </row>
    <row r="662" spans="1:3">
      <c r="A662">
        <v>4507</v>
      </c>
      <c r="B662" s="3">
        <v>41291</v>
      </c>
      <c r="C662" s="27" t="str">
        <f>VLOOKUP(A662,VODANET!C$5:J2307,8,0)</f>
        <v>ACEITO</v>
      </c>
    </row>
    <row r="663" spans="1:3">
      <c r="A663">
        <v>4545</v>
      </c>
      <c r="B663" s="3">
        <v>41291</v>
      </c>
      <c r="C663" s="27" t="str">
        <f>VLOOKUP(A663,VODANET!C$5:J2308,8,0)</f>
        <v>ACEITO</v>
      </c>
    </row>
    <row r="664" spans="1:3">
      <c r="A664">
        <v>3978</v>
      </c>
      <c r="B664" s="3">
        <v>41291</v>
      </c>
      <c r="C664" s="27" t="str">
        <f>VLOOKUP(A664,VODANET!C$5:J2309,8,0)</f>
        <v>ACEITO</v>
      </c>
    </row>
    <row r="665" spans="1:3">
      <c r="A665">
        <v>3979</v>
      </c>
      <c r="B665" s="3">
        <v>41291</v>
      </c>
      <c r="C665" s="27" t="str">
        <f>VLOOKUP(A665,VODANET!C$5:J2310,8,0)</f>
        <v>ACEITO</v>
      </c>
    </row>
    <row r="666" spans="1:3">
      <c r="A666">
        <v>3981</v>
      </c>
      <c r="B666" s="3">
        <v>41291</v>
      </c>
      <c r="C666" s="27" t="str">
        <f>VLOOKUP(A666,VODANET!C$5:J2311,8,0)</f>
        <v>ACEITO</v>
      </c>
    </row>
    <row r="667" spans="1:3">
      <c r="A667">
        <v>3985</v>
      </c>
      <c r="B667" s="3">
        <v>41291</v>
      </c>
      <c r="C667" s="27" t="str">
        <f>VLOOKUP(A667,VODANET!C$5:J2312,8,0)</f>
        <v>ACEITO</v>
      </c>
    </row>
    <row r="668" spans="1:3">
      <c r="A668">
        <v>4232</v>
      </c>
      <c r="B668" s="3">
        <v>41291</v>
      </c>
      <c r="C668" s="27" t="str">
        <f>VLOOKUP(A668,VODANET!C$5:J2313,8,0)</f>
        <v>ACEITO</v>
      </c>
    </row>
    <row r="669" spans="1:3">
      <c r="A669">
        <v>4233</v>
      </c>
      <c r="B669" s="3">
        <v>41291</v>
      </c>
      <c r="C669" s="27" t="str">
        <f>VLOOKUP(A669,VODANET!C$5:J2314,8,0)</f>
        <v>ACEITO</v>
      </c>
    </row>
    <row r="670" spans="1:3">
      <c r="A670">
        <v>4501</v>
      </c>
      <c r="B670" s="3">
        <v>41291</v>
      </c>
      <c r="C670" s="27" t="str">
        <f>VLOOKUP(A670,VODANET!C$5:J2315,8,0)</f>
        <v>ACEITO</v>
      </c>
    </row>
    <row r="671" spans="1:3">
      <c r="A671">
        <v>4516</v>
      </c>
      <c r="B671" s="3">
        <v>41291</v>
      </c>
      <c r="C671" s="27" t="str">
        <f>VLOOKUP(A671,VODANET!C$5:J2316,8,0)</f>
        <v>ACEITO</v>
      </c>
    </row>
    <row r="672" spans="1:3">
      <c r="A672">
        <v>4415</v>
      </c>
      <c r="B672" s="3">
        <v>41291</v>
      </c>
      <c r="C672" s="27" t="str">
        <f>VLOOKUP(A672,VODANET!C$5:J2317,8,0)</f>
        <v>ACEITO</v>
      </c>
    </row>
    <row r="673" spans="1:3">
      <c r="A673">
        <v>4416</v>
      </c>
      <c r="B673" s="3">
        <v>41291</v>
      </c>
      <c r="C673" s="27" t="str">
        <f>VLOOKUP(A673,VODANET!C$5:J2318,8,0)</f>
        <v>ACEITO</v>
      </c>
    </row>
    <row r="674" spans="1:3">
      <c r="A674">
        <v>4417</v>
      </c>
      <c r="B674" s="3">
        <v>41291</v>
      </c>
      <c r="C674" s="27" t="str">
        <f>VLOOKUP(A674,VODANET!C$5:J2319,8,0)</f>
        <v>ACEITO</v>
      </c>
    </row>
    <row r="675" spans="1:3">
      <c r="A675">
        <v>4418</v>
      </c>
      <c r="B675" s="3">
        <v>41291</v>
      </c>
      <c r="C675" s="27" t="str">
        <f>VLOOKUP(A675,VODANET!C$5:J2320,8,0)</f>
        <v>ACEITO</v>
      </c>
    </row>
    <row r="676" spans="1:3">
      <c r="A676">
        <v>4419</v>
      </c>
      <c r="B676" s="3">
        <v>41291</v>
      </c>
      <c r="C676" s="27" t="str">
        <f>VLOOKUP(A676,VODANET!C$5:J2321,8,0)</f>
        <v>ACEITO</v>
      </c>
    </row>
    <row r="677" spans="1:3">
      <c r="A677">
        <v>4420</v>
      </c>
      <c r="B677" s="3">
        <v>41291</v>
      </c>
      <c r="C677" s="27" t="str">
        <f>VLOOKUP(A677,VODANET!C$5:J2322,8,0)</f>
        <v>ACEITO</v>
      </c>
    </row>
    <row r="678" spans="1:3">
      <c r="A678">
        <v>4421</v>
      </c>
      <c r="B678" s="3">
        <v>41291</v>
      </c>
      <c r="C678" s="27" t="str">
        <f>VLOOKUP(A678,VODANET!C$5:J2323,8,0)</f>
        <v>ACEITO</v>
      </c>
    </row>
    <row r="679" spans="1:3">
      <c r="A679">
        <v>4422</v>
      </c>
      <c r="B679" s="3">
        <v>41291</v>
      </c>
      <c r="C679" s="27" t="str">
        <f>VLOOKUP(A679,VODANET!C$5:J2324,8,0)</f>
        <v>ACEITO</v>
      </c>
    </row>
    <row r="680" spans="1:3">
      <c r="A680">
        <v>4424</v>
      </c>
      <c r="B680" s="3">
        <v>41291</v>
      </c>
      <c r="C680" s="27" t="str">
        <f>VLOOKUP(A680,VODANET!C$5:J2325,8,0)</f>
        <v>ACEITO</v>
      </c>
    </row>
    <row r="681" spans="1:3">
      <c r="A681">
        <v>4425</v>
      </c>
      <c r="B681" s="3">
        <v>41291</v>
      </c>
      <c r="C681" s="27" t="str">
        <f>VLOOKUP(A681,VODANET!C$5:J2326,8,0)</f>
        <v>ACEITO</v>
      </c>
    </row>
    <row r="682" spans="1:3">
      <c r="A682">
        <v>4426</v>
      </c>
      <c r="B682" s="3">
        <v>41291</v>
      </c>
      <c r="C682" s="27" t="str">
        <f>VLOOKUP(A682,VODANET!C$5:J2327,8,0)</f>
        <v>ACEITO</v>
      </c>
    </row>
    <row r="683" spans="1:3">
      <c r="A683">
        <v>4428</v>
      </c>
      <c r="B683" s="3">
        <v>41291</v>
      </c>
      <c r="C683" s="27" t="str">
        <f>VLOOKUP(A683,VODANET!C$5:J2328,8,0)</f>
        <v>ACEITO</v>
      </c>
    </row>
    <row r="684" spans="1:3">
      <c r="A684">
        <v>4430</v>
      </c>
      <c r="B684" s="3">
        <v>41291</v>
      </c>
      <c r="C684" s="27" t="str">
        <f>VLOOKUP(A684,VODANET!C$5:J2329,8,0)</f>
        <v>ACEITO</v>
      </c>
    </row>
    <row r="685" spans="1:3">
      <c r="A685">
        <v>4431</v>
      </c>
      <c r="B685" s="3">
        <v>41291</v>
      </c>
      <c r="C685" s="27" t="str">
        <f>VLOOKUP(A685,VODANET!C$5:J2330,8,0)</f>
        <v>ACEITO</v>
      </c>
    </row>
    <row r="686" spans="1:3">
      <c r="A686">
        <v>4018</v>
      </c>
      <c r="B686" s="3">
        <v>41291</v>
      </c>
      <c r="C686" s="27" t="str">
        <f>VLOOKUP(A686,VODANET!C$5:J2331,8,0)</f>
        <v>ACEITO</v>
      </c>
    </row>
    <row r="687" spans="1:3">
      <c r="A687">
        <v>3650</v>
      </c>
      <c r="B687" s="3">
        <v>41299</v>
      </c>
      <c r="C687" s="27" t="str">
        <f>VLOOKUP(A687,VODANET!C$5:J2332,8,0)</f>
        <v>ACEITO</v>
      </c>
    </row>
    <row r="688" spans="1:3">
      <c r="A688">
        <v>3658</v>
      </c>
      <c r="B688" s="3">
        <v>41299</v>
      </c>
      <c r="C688" s="27" t="str">
        <f>VLOOKUP(A688,VODANET!C$5:J2333,8,0)</f>
        <v>ACEITO</v>
      </c>
    </row>
    <row r="689" spans="1:3">
      <c r="A689">
        <v>4607</v>
      </c>
      <c r="B689" s="3">
        <v>41299</v>
      </c>
      <c r="C689" s="27" t="str">
        <f>VLOOKUP(A689,VODANET!C$5:J2334,8,0)</f>
        <v>ACEITO</v>
      </c>
    </row>
    <row r="690" spans="1:3">
      <c r="A690">
        <v>2645</v>
      </c>
      <c r="B690" s="3">
        <v>41299</v>
      </c>
      <c r="C690" s="27" t="str">
        <f>VLOOKUP(A690,VODANET!C$5:J2335,8,0)</f>
        <v>ACEITO</v>
      </c>
    </row>
    <row r="691" spans="1:3">
      <c r="A691">
        <v>3478</v>
      </c>
      <c r="B691" s="3">
        <v>41299</v>
      </c>
      <c r="C691" s="27" t="str">
        <f>VLOOKUP(A691,VODANET!C$5:J2336,8,0)</f>
        <v>ACEITO</v>
      </c>
    </row>
    <row r="692" spans="1:3">
      <c r="A692">
        <v>3269</v>
      </c>
      <c r="B692" s="3">
        <v>41299</v>
      </c>
      <c r="C692" s="27" t="str">
        <f>VLOOKUP(A692,VODANET!C$5:J2337,8,0)</f>
        <v>ACEITO</v>
      </c>
    </row>
    <row r="693" spans="1:3">
      <c r="A693">
        <v>3119</v>
      </c>
      <c r="B693" s="3">
        <v>41299</v>
      </c>
      <c r="C693" s="27" t="str">
        <f>VLOOKUP(A693,VODANET!C$5:J2338,8,0)</f>
        <v>ACEITO</v>
      </c>
    </row>
    <row r="694" spans="1:3">
      <c r="A694">
        <v>3953</v>
      </c>
      <c r="B694" s="3">
        <v>41299</v>
      </c>
      <c r="C694" s="27" t="str">
        <f>VLOOKUP(A694,VODANET!C$5:J2339,8,0)</f>
        <v>ACEITO</v>
      </c>
    </row>
    <row r="695" spans="1:3">
      <c r="A695">
        <v>3999</v>
      </c>
      <c r="B695" s="3">
        <v>41299</v>
      </c>
      <c r="C695" s="27" t="str">
        <f>VLOOKUP(A695,VODANET!C$5:J2340,8,0)</f>
        <v>ACEITO</v>
      </c>
    </row>
    <row r="696" spans="1:3">
      <c r="A696">
        <v>4001</v>
      </c>
      <c r="B696" s="3">
        <v>41299</v>
      </c>
      <c r="C696" s="27" t="str">
        <f>VLOOKUP(A696,VODANET!C$5:J2341,8,0)</f>
        <v>ACEITO</v>
      </c>
    </row>
    <row r="697" spans="1:3">
      <c r="A697">
        <v>4012</v>
      </c>
      <c r="B697" s="3">
        <v>41299</v>
      </c>
      <c r="C697" s="27" t="str">
        <f>VLOOKUP(A697,VODANET!C$5:J2342,8,0)</f>
        <v>ACEITO</v>
      </c>
    </row>
    <row r="698" spans="1:3">
      <c r="A698">
        <v>4293</v>
      </c>
      <c r="B698" s="3">
        <v>41299</v>
      </c>
      <c r="C698" s="27" t="str">
        <f>VLOOKUP(A698,VODANET!C$5:J2343,8,0)</f>
        <v>ACEITO</v>
      </c>
    </row>
    <row r="699" spans="1:3">
      <c r="A699">
        <v>3112</v>
      </c>
      <c r="B699" s="3">
        <v>41299</v>
      </c>
      <c r="C699" s="27" t="str">
        <f>VLOOKUP(A699,VODANET!C$5:J2344,8,0)</f>
        <v>ACEITO</v>
      </c>
    </row>
    <row r="700" spans="1:3">
      <c r="A700">
        <v>5596</v>
      </c>
      <c r="B700" s="3">
        <v>41299</v>
      </c>
      <c r="C700" s="27" t="str">
        <f>VLOOKUP(A700,VODANET!C$5:J2345,8,0)</f>
        <v>ACEITO</v>
      </c>
    </row>
    <row r="701" spans="1:3">
      <c r="A701">
        <v>4592</v>
      </c>
      <c r="B701" s="3">
        <v>41299</v>
      </c>
      <c r="C701" s="27" t="str">
        <f>VLOOKUP(A701,VODANET!C$5:J2346,8,0)</f>
        <v>ACEITO</v>
      </c>
    </row>
    <row r="702" spans="1:3">
      <c r="A702">
        <v>3321</v>
      </c>
      <c r="B702" s="3">
        <v>41299</v>
      </c>
      <c r="C702" s="27" t="str">
        <f>VLOOKUP(A702,VODANET!C$5:J2347,8,0)</f>
        <v>ACEITO</v>
      </c>
    </row>
    <row r="703" spans="1:3">
      <c r="A703">
        <v>4582</v>
      </c>
      <c r="B703" s="3">
        <v>41299</v>
      </c>
      <c r="C703" s="27" t="str">
        <f>VLOOKUP(A703,VODANET!C$5:J2348,8,0)</f>
        <v>ACEITO</v>
      </c>
    </row>
    <row r="704" spans="1:3">
      <c r="A704">
        <v>4095</v>
      </c>
      <c r="B704" s="3">
        <v>41299</v>
      </c>
      <c r="C704" s="27" t="str">
        <f>VLOOKUP(A704,VODANET!C$5:J2349,8,0)</f>
        <v>ACEITO</v>
      </c>
    </row>
    <row r="705" spans="1:3">
      <c r="A705">
        <v>4032</v>
      </c>
      <c r="B705" s="3">
        <v>41299</v>
      </c>
      <c r="C705" s="27" t="str">
        <f>VLOOKUP(A705,VODANET!C$5:J2350,8,0)</f>
        <v>ACEITO</v>
      </c>
    </row>
    <row r="706" spans="1:3">
      <c r="A706">
        <v>3034</v>
      </c>
      <c r="B706" s="3">
        <v>41299</v>
      </c>
      <c r="C706" s="27" t="str">
        <f>VLOOKUP(A706,VODANET!C$5:J2351,8,0)</f>
        <v>ACEITO</v>
      </c>
    </row>
    <row r="707" spans="1:3">
      <c r="A707">
        <v>4246</v>
      </c>
      <c r="B707" s="3">
        <v>41299</v>
      </c>
      <c r="C707" s="27" t="str">
        <f>VLOOKUP(A707,VODANET!C$5:J2352,8,0)</f>
        <v>ACEITO</v>
      </c>
    </row>
    <row r="708" spans="1:3">
      <c r="A708">
        <v>4569</v>
      </c>
      <c r="B708" s="3">
        <v>41299</v>
      </c>
      <c r="C708" s="27" t="str">
        <f>VLOOKUP(A708,VODANET!C$5:J2353,8,0)</f>
        <v>ACEITO</v>
      </c>
    </row>
    <row r="709" spans="1:3">
      <c r="A709">
        <v>3108</v>
      </c>
      <c r="B709" s="3">
        <v>41299</v>
      </c>
      <c r="C709" s="27" t="str">
        <f>VLOOKUP(A709,VODANET!C$5:J2354,8,0)</f>
        <v>ACEITO</v>
      </c>
    </row>
    <row r="710" spans="1:3">
      <c r="A710">
        <v>4484</v>
      </c>
      <c r="B710" s="3">
        <v>41299</v>
      </c>
      <c r="C710" s="27" t="str">
        <f>VLOOKUP(A710,VODANET!C$5:J2355,8,0)</f>
        <v>ACEITO</v>
      </c>
    </row>
    <row r="711" spans="1:3">
      <c r="A711">
        <v>4584</v>
      </c>
      <c r="B711" s="3">
        <v>41299</v>
      </c>
      <c r="C711" s="27" t="str">
        <f>VLOOKUP(A711,VODANET!C$5:J2356,8,0)</f>
        <v>ACEITO</v>
      </c>
    </row>
    <row r="712" spans="1:3">
      <c r="A712">
        <v>4489</v>
      </c>
      <c r="B712" s="3">
        <v>41299</v>
      </c>
      <c r="C712" s="27" t="str">
        <f>VLOOKUP(A712,VODANET!C$5:J2357,8,0)</f>
        <v>ACEITO</v>
      </c>
    </row>
    <row r="713" spans="1:3">
      <c r="A713">
        <v>4487</v>
      </c>
      <c r="B713" s="3">
        <v>41299</v>
      </c>
      <c r="C713" s="27" t="str">
        <f>VLOOKUP(A713,VODANET!C$5:J2358,8,0)</f>
        <v>ACEITO</v>
      </c>
    </row>
    <row r="714" spans="1:3">
      <c r="A714">
        <v>4586</v>
      </c>
      <c r="B714" s="3">
        <v>41299</v>
      </c>
      <c r="C714" s="27" t="str">
        <f>VLOOKUP(A714,VODANET!C$5:J2359,8,0)</f>
        <v>ACEITO</v>
      </c>
    </row>
    <row r="715" spans="1:3">
      <c r="A715">
        <v>3740</v>
      </c>
      <c r="B715" s="3">
        <v>41299</v>
      </c>
      <c r="C715" s="27" t="str">
        <f>VLOOKUP(A715,VODANET!C$5:J2360,8,0)</f>
        <v>ACEITO</v>
      </c>
    </row>
    <row r="716" spans="1:3">
      <c r="A716">
        <v>3911</v>
      </c>
      <c r="B716" s="3">
        <v>41299</v>
      </c>
      <c r="C716" s="27" t="str">
        <f>VLOOKUP(A716,VODANET!C$5:J2361,8,0)</f>
        <v>ACEITO</v>
      </c>
    </row>
    <row r="717" spans="1:3">
      <c r="A717">
        <v>3912</v>
      </c>
      <c r="B717" s="3">
        <v>41299</v>
      </c>
      <c r="C717" s="27" t="str">
        <f>VLOOKUP(A717,VODANET!C$5:J2362,8,0)</f>
        <v>ACEITO</v>
      </c>
    </row>
    <row r="718" spans="1:3">
      <c r="A718">
        <v>4186</v>
      </c>
      <c r="B718" s="3">
        <v>41299</v>
      </c>
      <c r="C718" s="27" t="str">
        <f>VLOOKUP(A718,VODANET!C$5:J2363,8,0)</f>
        <v>ACEITO</v>
      </c>
    </row>
    <row r="719" spans="1:3">
      <c r="A719">
        <v>4187</v>
      </c>
      <c r="B719" s="3">
        <v>41299</v>
      </c>
      <c r="C719" s="27" t="str">
        <f>VLOOKUP(A719,VODANET!C$5:J2364,8,0)</f>
        <v>ACEITO</v>
      </c>
    </row>
    <row r="720" spans="1:3">
      <c r="A720">
        <v>4188</v>
      </c>
      <c r="B720" s="3">
        <v>41299</v>
      </c>
      <c r="C720" s="27" t="str">
        <f>VLOOKUP(A720,VODANET!C$5:J2365,8,0)</f>
        <v>ACEITO</v>
      </c>
    </row>
    <row r="721" spans="1:3">
      <c r="A721">
        <v>4189</v>
      </c>
      <c r="B721" s="3">
        <v>41299</v>
      </c>
      <c r="C721" s="27" t="str">
        <f>VLOOKUP(A721,VODANET!C$5:J2366,8,0)</f>
        <v>ACEITO</v>
      </c>
    </row>
    <row r="722" spans="1:3">
      <c r="A722">
        <v>4219</v>
      </c>
      <c r="B722" s="3">
        <v>41299</v>
      </c>
      <c r="C722" s="27" t="str">
        <f>VLOOKUP(A722,VODANET!C$5:J2367,8,0)</f>
        <v>ACEITO</v>
      </c>
    </row>
    <row r="723" spans="1:3">
      <c r="A723">
        <v>4220</v>
      </c>
      <c r="B723" s="3">
        <v>41299</v>
      </c>
      <c r="C723" s="27" t="str">
        <f>VLOOKUP(A723,VODANET!C$5:J2368,8,0)</f>
        <v>ACEITO</v>
      </c>
    </row>
    <row r="724" spans="1:3">
      <c r="A724">
        <v>4221</v>
      </c>
      <c r="B724" s="3">
        <v>41299</v>
      </c>
      <c r="C724" s="27" t="str">
        <f>VLOOKUP(A724,VODANET!C$5:J2369,8,0)</f>
        <v>ACEITO</v>
      </c>
    </row>
    <row r="725" spans="1:3">
      <c r="A725">
        <v>4222</v>
      </c>
      <c r="B725" s="3">
        <v>41299</v>
      </c>
      <c r="C725" s="27" t="str">
        <f>VLOOKUP(A725,VODANET!C$5:J2370,8,0)</f>
        <v>ACEITO</v>
      </c>
    </row>
    <row r="726" spans="1:3">
      <c r="A726">
        <v>4485</v>
      </c>
      <c r="B726" s="3">
        <v>41299</v>
      </c>
      <c r="C726" s="27" t="str">
        <f>VLOOKUP(A726,VODANET!C$5:J2371,8,0)</f>
        <v>ACEITO</v>
      </c>
    </row>
    <row r="727" spans="1:3">
      <c r="A727">
        <v>4488</v>
      </c>
      <c r="B727" s="3">
        <v>41299</v>
      </c>
      <c r="C727" s="27" t="str">
        <f>VLOOKUP(A727,VODANET!C$5:J2372,8,0)</f>
        <v>ACEITO</v>
      </c>
    </row>
    <row r="728" spans="1:3">
      <c r="A728">
        <v>4483</v>
      </c>
      <c r="B728" s="3">
        <v>41299</v>
      </c>
      <c r="C728" s="27" t="str">
        <f>VLOOKUP(A728,VODANET!C$5:J2373,8,0)</f>
        <v>ACEITO</v>
      </c>
    </row>
    <row r="729" spans="1:3">
      <c r="A729">
        <v>4627</v>
      </c>
      <c r="B729" s="3">
        <v>41299</v>
      </c>
      <c r="C729" s="27" t="str">
        <f>VLOOKUP(A729,VODANET!C$5:J2374,8,0)</f>
        <v>ACEITO</v>
      </c>
    </row>
    <row r="730" spans="1:3">
      <c r="A730">
        <v>3131</v>
      </c>
      <c r="B730" s="3">
        <v>41299</v>
      </c>
      <c r="C730" s="27" t="str">
        <f>VLOOKUP(A730,VODANET!C$5:J2375,8,0)</f>
        <v>ACEITO</v>
      </c>
    </row>
    <row r="731" spans="1:3">
      <c r="A731">
        <v>5543</v>
      </c>
      <c r="B731" s="3">
        <v>41299</v>
      </c>
      <c r="C731" s="27" t="str">
        <f>VLOOKUP(A731,VODANET!C$5:J2376,8,0)</f>
        <v>ACEITO</v>
      </c>
    </row>
    <row r="732" spans="1:3">
      <c r="A732">
        <v>4594</v>
      </c>
      <c r="B732" s="3">
        <v>41299</v>
      </c>
      <c r="C732" s="27" t="str">
        <f>VLOOKUP(A732,VODANET!C$5:J2377,8,0)</f>
        <v>ACEITO</v>
      </c>
    </row>
    <row r="733" spans="1:3">
      <c r="A733">
        <v>4589</v>
      </c>
      <c r="B733" s="3">
        <v>41299</v>
      </c>
      <c r="C733" s="27" t="str">
        <f>VLOOKUP(A733,VODANET!C$5:J2378,8,0)</f>
        <v>ACEITO</v>
      </c>
    </row>
    <row r="734" spans="1:3">
      <c r="A734">
        <v>4490</v>
      </c>
      <c r="B734" s="3">
        <v>41299</v>
      </c>
      <c r="C734" s="27" t="str">
        <f>VLOOKUP(A734,VODANET!C$5:J2379,8,0)</f>
        <v>ACEITO</v>
      </c>
    </row>
    <row r="735" spans="1:3">
      <c r="A735">
        <v>4225</v>
      </c>
      <c r="B735" s="3">
        <v>41299</v>
      </c>
      <c r="C735" s="27" t="str">
        <f>VLOOKUP(A735,VODANET!C$5:J2380,8,0)</f>
        <v>ACEITO</v>
      </c>
    </row>
    <row r="736" spans="1:3">
      <c r="A736">
        <v>4227</v>
      </c>
      <c r="B736" s="3">
        <v>41299</v>
      </c>
      <c r="C736" s="27" t="str">
        <f>VLOOKUP(A736,VODANET!C$5:J2381,8,0)</f>
        <v>ACEITO</v>
      </c>
    </row>
    <row r="737" spans="1:3">
      <c r="A737">
        <v>4290</v>
      </c>
      <c r="B737" s="3">
        <v>41299</v>
      </c>
      <c r="C737" s="27" t="str">
        <f>VLOOKUP(A737,VODANET!C$5:J2382,8,0)</f>
        <v>ACEITO</v>
      </c>
    </row>
    <row r="738" spans="1:3">
      <c r="A738">
        <v>4461</v>
      </c>
      <c r="B738" s="3">
        <v>41299</v>
      </c>
      <c r="C738" s="27" t="str">
        <f>VLOOKUP(A738,VODANET!C$5:J2383,8,0)</f>
        <v>ACEITO</v>
      </c>
    </row>
    <row r="739" spans="1:3">
      <c r="A739">
        <v>4463</v>
      </c>
      <c r="B739" s="3">
        <v>41299</v>
      </c>
      <c r="C739" s="27" t="str">
        <f>VLOOKUP(A739,VODANET!C$5:J2384,8,0)</f>
        <v>ACEITO</v>
      </c>
    </row>
    <row r="740" spans="1:3">
      <c r="A740">
        <v>3994</v>
      </c>
      <c r="B740" s="3">
        <v>41299</v>
      </c>
      <c r="C740" s="27" t="str">
        <f>VLOOKUP(A740,VODANET!C$5:J2385,8,0)</f>
        <v>ACEITO</v>
      </c>
    </row>
    <row r="741" spans="1:3">
      <c r="A741">
        <v>4371</v>
      </c>
      <c r="B741" s="3">
        <v>41299</v>
      </c>
      <c r="C741" s="27" t="str">
        <f>VLOOKUP(A741,VODANET!C$5:J2386,8,0)</f>
        <v>ACEITO</v>
      </c>
    </row>
    <row r="742" spans="1:3">
      <c r="A742">
        <v>4370</v>
      </c>
      <c r="B742" s="3">
        <v>41299</v>
      </c>
      <c r="C742" s="27" t="str">
        <f>VLOOKUP(A742,VODANET!C$5:J2387,8,0)</f>
        <v>ACEITO</v>
      </c>
    </row>
    <row r="743" spans="1:3">
      <c r="A743">
        <v>4368</v>
      </c>
      <c r="B743" s="3">
        <v>41299</v>
      </c>
      <c r="C743" s="27" t="str">
        <f>VLOOKUP(A743,VODANET!C$5:J2388,8,0)</f>
        <v>ACEITO</v>
      </c>
    </row>
    <row r="744" spans="1:3">
      <c r="A744">
        <v>4602</v>
      </c>
      <c r="B744" s="3">
        <v>41299</v>
      </c>
      <c r="C744" s="27" t="str">
        <f>VLOOKUP(A744,VODANET!C$5:J2389,8,0)</f>
        <v>ACEITO</v>
      </c>
    </row>
    <row r="745" spans="1:3">
      <c r="A745">
        <v>4471</v>
      </c>
      <c r="B745" s="3">
        <v>41299</v>
      </c>
      <c r="C745" s="27" t="str">
        <f>VLOOKUP(A745,VODANET!C$5:J2390,8,0)</f>
        <v>ACEITO</v>
      </c>
    </row>
    <row r="746" spans="1:3">
      <c r="A746">
        <v>4507</v>
      </c>
      <c r="B746" s="3">
        <v>41299</v>
      </c>
      <c r="C746" s="27" t="str">
        <f>VLOOKUP(A746,VODANET!C$5:J2391,8,0)</f>
        <v>ACEITO</v>
      </c>
    </row>
    <row r="747" spans="1:3">
      <c r="A747">
        <v>4209</v>
      </c>
      <c r="B747" s="3">
        <v>41299</v>
      </c>
      <c r="C747" s="27" t="str">
        <f>VLOOKUP(A747,VODANET!C$5:J2392,8,0)</f>
        <v>ACEITO</v>
      </c>
    </row>
    <row r="748" spans="1:3">
      <c r="A748">
        <v>4211</v>
      </c>
      <c r="B748" s="3">
        <v>41299</v>
      </c>
      <c r="C748" s="27" t="str">
        <f>VLOOKUP(A748,VODANET!C$5:J2393,8,0)</f>
        <v>ACEITO</v>
      </c>
    </row>
    <row r="749" spans="1:3">
      <c r="A749">
        <v>4301</v>
      </c>
      <c r="B749" s="3">
        <v>41299</v>
      </c>
      <c r="C749" s="27" t="str">
        <f>VLOOKUP(A749,VODANET!C$5:J2394,8,0)</f>
        <v>ACEITO</v>
      </c>
    </row>
    <row r="750" spans="1:3">
      <c r="A750">
        <v>4205</v>
      </c>
      <c r="B750" s="3">
        <v>41299</v>
      </c>
      <c r="C750" s="27" t="str">
        <f>VLOOKUP(A750,VODANET!C$5:J2395,8,0)</f>
        <v>ACEITO</v>
      </c>
    </row>
    <row r="751" spans="1:3">
      <c r="A751">
        <v>4206</v>
      </c>
      <c r="B751" s="3">
        <v>41299</v>
      </c>
      <c r="C751" s="27" t="str">
        <f>VLOOKUP(A751,VODANET!C$5:J2396,8,0)</f>
        <v>ACEITO</v>
      </c>
    </row>
    <row r="752" spans="1:3">
      <c r="A752">
        <v>4620</v>
      </c>
      <c r="B752" s="3">
        <v>41299</v>
      </c>
      <c r="C752" s="27" t="str">
        <f>VLOOKUP(A752,VODANET!C$5:J2397,8,0)</f>
        <v>ACEITO</v>
      </c>
    </row>
    <row r="753" spans="1:3">
      <c r="A753">
        <v>4427</v>
      </c>
      <c r="B753" s="3">
        <v>41299</v>
      </c>
      <c r="C753" s="27" t="str">
        <f>VLOOKUP(A753,VODANET!C$5:J2398,8,0)</f>
        <v>ACEITO</v>
      </c>
    </row>
    <row r="754" spans="1:3">
      <c r="A754">
        <v>4561</v>
      </c>
      <c r="B754" s="3">
        <v>41299</v>
      </c>
      <c r="C754" s="27" t="str">
        <f>VLOOKUP(A754,VODANET!C$5:J2399,8,0)</f>
        <v>ACEITO</v>
      </c>
    </row>
    <row r="755" spans="1:3">
      <c r="A755">
        <v>4560</v>
      </c>
      <c r="B755" s="3">
        <v>41299</v>
      </c>
      <c r="C755" s="27" t="str">
        <f>VLOOKUP(A755,VODANET!C$5:J2400,8,0)</f>
        <v>ACEITO</v>
      </c>
    </row>
    <row r="756" spans="1:3">
      <c r="A756">
        <v>4495</v>
      </c>
      <c r="B756" s="3">
        <v>41299</v>
      </c>
      <c r="C756" s="27" t="str">
        <f>VLOOKUP(A756,VODANET!C$5:J2401,8,0)</f>
        <v>ACEITO</v>
      </c>
    </row>
    <row r="757" spans="1:3">
      <c r="A757">
        <v>4624</v>
      </c>
      <c r="B757" s="3">
        <v>41299</v>
      </c>
      <c r="C757" s="27" t="str">
        <f>VLOOKUP(A757,VODANET!C$5:J2402,8,0)</f>
        <v>ACEITO</v>
      </c>
    </row>
    <row r="758" spans="1:3">
      <c r="A758">
        <v>4181</v>
      </c>
      <c r="B758" s="3">
        <v>41299</v>
      </c>
      <c r="C758" s="27" t="str">
        <f>VLOOKUP(A758,VODANET!C$5:J2403,8,0)</f>
        <v>ACEITO</v>
      </c>
    </row>
    <row r="759" spans="1:3">
      <c r="A759">
        <v>4182</v>
      </c>
      <c r="B759" s="3">
        <v>41299</v>
      </c>
      <c r="C759" s="27" t="str">
        <f>VLOOKUP(A759,VODANET!C$5:J2404,8,0)</f>
        <v>ACEITO</v>
      </c>
    </row>
    <row r="760" spans="1:3">
      <c r="A760">
        <v>4577</v>
      </c>
      <c r="B760" s="3">
        <v>41299</v>
      </c>
      <c r="C760" s="27" t="str">
        <f>VLOOKUP(A760,VODANET!C$5:J2405,8,0)</f>
        <v>ACEITO</v>
      </c>
    </row>
    <row r="761" spans="1:3">
      <c r="A761">
        <v>4638</v>
      </c>
      <c r="B761" s="3">
        <v>41299</v>
      </c>
      <c r="C761" s="27" t="str">
        <f>VLOOKUP(A761,VODANET!C$5:J2406,8,0)</f>
        <v>ACEITO</v>
      </c>
    </row>
    <row r="762" spans="1:3">
      <c r="A762">
        <v>3965</v>
      </c>
      <c r="B762" s="3">
        <v>41299</v>
      </c>
      <c r="C762" s="27" t="str">
        <f>VLOOKUP(A762,VODANET!C$5:J2407,8,0)</f>
        <v>ACEITO</v>
      </c>
    </row>
    <row r="763" spans="1:3">
      <c r="A763">
        <v>4210</v>
      </c>
      <c r="B763" s="3">
        <v>41299</v>
      </c>
      <c r="C763" s="27" t="str">
        <f>VLOOKUP(A763,VODANET!C$5:J2408,8,0)</f>
        <v>ACEITO</v>
      </c>
    </row>
    <row r="764" spans="1:3">
      <c r="A764">
        <v>4378</v>
      </c>
      <c r="B764" s="3">
        <v>41299</v>
      </c>
      <c r="C764" s="27" t="str">
        <f>VLOOKUP(A764,VODANET!C$5:J2409,8,0)</f>
        <v>ACEITO</v>
      </c>
    </row>
    <row r="765" spans="1:3">
      <c r="A765">
        <v>4379</v>
      </c>
      <c r="B765" s="3">
        <v>41299</v>
      </c>
      <c r="C765" s="27" t="str">
        <f>VLOOKUP(A765,VODANET!C$5:J2410,8,0)</f>
        <v>ACEITO</v>
      </c>
    </row>
    <row r="766" spans="1:3">
      <c r="A766">
        <v>3880</v>
      </c>
      <c r="B766" s="3">
        <v>41299</v>
      </c>
      <c r="C766" s="27" t="str">
        <f>VLOOKUP(A766,VODANET!C$5:J2411,8,0)</f>
        <v>ACEITO</v>
      </c>
    </row>
    <row r="767" spans="1:3">
      <c r="A767">
        <v>4541</v>
      </c>
      <c r="B767" s="3">
        <v>41299</v>
      </c>
      <c r="C767" s="27" t="str">
        <f>VLOOKUP(A767,VODANET!C$5:J2412,8,0)</f>
        <v>ACEITO</v>
      </c>
    </row>
    <row r="768" spans="1:3">
      <c r="A768">
        <v>4275</v>
      </c>
      <c r="B768" s="3">
        <v>41299</v>
      </c>
      <c r="C768" s="27" t="str">
        <f>VLOOKUP(A768,VODANET!C$5:J2413,8,0)</f>
        <v>ACEITO</v>
      </c>
    </row>
    <row r="769" spans="1:3">
      <c r="A769">
        <v>4496</v>
      </c>
      <c r="B769" s="3">
        <v>41299</v>
      </c>
      <c r="C769" s="27" t="str">
        <f>VLOOKUP(A769,VODANET!C$5:J2414,8,0)</f>
        <v>ACEITO</v>
      </c>
    </row>
    <row r="770" spans="1:3">
      <c r="A770">
        <v>4544</v>
      </c>
      <c r="B770" s="3">
        <v>41299</v>
      </c>
      <c r="C770" s="27" t="str">
        <f>VLOOKUP(A770,VODANET!C$5:J2415,8,0)</f>
        <v>ACEITO</v>
      </c>
    </row>
    <row r="771" spans="1:3">
      <c r="A771">
        <v>4499</v>
      </c>
      <c r="B771" s="3">
        <v>41299</v>
      </c>
      <c r="C771" s="27" t="str">
        <f>VLOOKUP(A771,VODANET!C$5:J2416,8,0)</f>
        <v>ACEITO</v>
      </c>
    </row>
    <row r="772" spans="1:3">
      <c r="A772">
        <v>4432</v>
      </c>
      <c r="B772" s="3">
        <v>41299</v>
      </c>
      <c r="C772" s="27" t="str">
        <f>VLOOKUP(A772,VODANET!C$5:J2417,8,0)</f>
        <v>ACEITO</v>
      </c>
    </row>
    <row r="773" spans="1:3">
      <c r="A773">
        <v>3977</v>
      </c>
      <c r="B773" s="3">
        <v>41299</v>
      </c>
      <c r="C773" s="27" t="str">
        <f>VLOOKUP(A773,VODANET!C$5:J2418,8,0)</f>
        <v>ACEITO</v>
      </c>
    </row>
    <row r="774" spans="1:3">
      <c r="A774">
        <v>3976</v>
      </c>
      <c r="B774" s="3">
        <v>41299</v>
      </c>
      <c r="C774" s="27" t="str">
        <f>VLOOKUP(A774,VODANET!C$5:J2419,8,0)</f>
        <v>ACEITO</v>
      </c>
    </row>
    <row r="775" spans="1:3">
      <c r="A775">
        <v>3974</v>
      </c>
      <c r="B775" s="3">
        <v>41299</v>
      </c>
      <c r="C775" s="27" t="str">
        <f>VLOOKUP(A775,VODANET!C$5:J2420,8,0)</f>
        <v>ACEITO</v>
      </c>
    </row>
    <row r="776" spans="1:3">
      <c r="A776">
        <v>3973</v>
      </c>
      <c r="B776" s="3">
        <v>41299</v>
      </c>
      <c r="C776" s="27" t="str">
        <f>VLOOKUP(A776,VODANET!C$5:J2421,8,0)</f>
        <v>ACEITO</v>
      </c>
    </row>
    <row r="777" spans="1:3">
      <c r="A777">
        <v>2657</v>
      </c>
      <c r="B777" s="3" t="s">
        <v>15901</v>
      </c>
    </row>
    <row r="778" spans="1:3">
      <c r="A778">
        <v>2720</v>
      </c>
      <c r="B778" s="3" t="s">
        <v>15901</v>
      </c>
    </row>
    <row r="779" spans="1:3">
      <c r="A779">
        <v>2575</v>
      </c>
      <c r="B779" s="3" t="s">
        <v>15901</v>
      </c>
    </row>
    <row r="780" spans="1:3">
      <c r="A780">
        <v>2566</v>
      </c>
      <c r="B780" s="3" t="s">
        <v>15901</v>
      </c>
    </row>
    <row r="781" spans="1:3">
      <c r="A781">
        <v>2719</v>
      </c>
      <c r="B781" s="3" t="s">
        <v>15901</v>
      </c>
    </row>
    <row r="782" spans="1:3">
      <c r="A782">
        <v>2990</v>
      </c>
      <c r="B782" s="3" t="s">
        <v>15901</v>
      </c>
    </row>
    <row r="783" spans="1:3">
      <c r="A783">
        <v>3004</v>
      </c>
      <c r="B783" s="3" t="s">
        <v>15901</v>
      </c>
    </row>
    <row r="784" spans="1:3">
      <c r="A784">
        <v>3000</v>
      </c>
      <c r="B784" s="3" t="s">
        <v>15901</v>
      </c>
    </row>
    <row r="785" spans="1:2">
      <c r="A785">
        <v>3028</v>
      </c>
      <c r="B785" s="3" t="s">
        <v>15901</v>
      </c>
    </row>
    <row r="786" spans="1:2">
      <c r="A786">
        <v>3055</v>
      </c>
      <c r="B786" s="3" t="s">
        <v>15901</v>
      </c>
    </row>
    <row r="787" spans="1:2">
      <c r="A787">
        <v>3060</v>
      </c>
      <c r="B787" s="3" t="s">
        <v>15901</v>
      </c>
    </row>
    <row r="788" spans="1:2">
      <c r="A788">
        <v>3066</v>
      </c>
      <c r="B788" s="3" t="s">
        <v>15901</v>
      </c>
    </row>
    <row r="789" spans="1:2">
      <c r="A789">
        <v>3110</v>
      </c>
      <c r="B789" s="3" t="s">
        <v>15901</v>
      </c>
    </row>
    <row r="790" spans="1:2">
      <c r="A790">
        <v>3125</v>
      </c>
      <c r="B790" s="3" t="s">
        <v>15901</v>
      </c>
    </row>
    <row r="791" spans="1:2">
      <c r="A791">
        <v>3021</v>
      </c>
      <c r="B791" s="3" t="s">
        <v>15901</v>
      </c>
    </row>
    <row r="792" spans="1:2">
      <c r="A792">
        <v>3041</v>
      </c>
      <c r="B792" s="3" t="s">
        <v>15901</v>
      </c>
    </row>
    <row r="793" spans="1:2">
      <c r="A793">
        <v>3054</v>
      </c>
      <c r="B793" s="3" t="s">
        <v>15901</v>
      </c>
    </row>
    <row r="794" spans="1:2">
      <c r="A794">
        <v>3095</v>
      </c>
      <c r="B794" s="3" t="s">
        <v>15901</v>
      </c>
    </row>
    <row r="795" spans="1:2">
      <c r="A795">
        <v>3132</v>
      </c>
      <c r="B795" s="3" t="s">
        <v>15901</v>
      </c>
    </row>
    <row r="796" spans="1:2">
      <c r="A796">
        <v>3001</v>
      </c>
      <c r="B796" s="3" t="s">
        <v>15901</v>
      </c>
    </row>
    <row r="797" spans="1:2">
      <c r="A797">
        <v>3114</v>
      </c>
      <c r="B797" s="3" t="s">
        <v>15901</v>
      </c>
    </row>
    <row r="798" spans="1:2">
      <c r="A798">
        <v>3156</v>
      </c>
      <c r="B798" s="3" t="s">
        <v>15901</v>
      </c>
    </row>
    <row r="799" spans="1:2">
      <c r="A799">
        <v>3104</v>
      </c>
      <c r="B799" s="3" t="s">
        <v>15901</v>
      </c>
    </row>
    <row r="800" spans="1:2">
      <c r="A800">
        <v>3101</v>
      </c>
      <c r="B800" s="3" t="s">
        <v>15901</v>
      </c>
    </row>
    <row r="801" spans="1:2">
      <c r="A801">
        <v>3169</v>
      </c>
      <c r="B801" s="3" t="s">
        <v>15901</v>
      </c>
    </row>
    <row r="802" spans="1:2">
      <c r="A802">
        <v>2994</v>
      </c>
      <c r="B802" s="3" t="s">
        <v>15901</v>
      </c>
    </row>
    <row r="803" spans="1:2">
      <c r="A803">
        <v>3009</v>
      </c>
      <c r="B803" s="3" t="s">
        <v>15901</v>
      </c>
    </row>
    <row r="804" spans="1:2">
      <c r="A804">
        <v>3193</v>
      </c>
      <c r="B804" s="3" t="s">
        <v>15901</v>
      </c>
    </row>
    <row r="805" spans="1:2">
      <c r="A805">
        <v>3198</v>
      </c>
      <c r="B805" s="3" t="s">
        <v>15901</v>
      </c>
    </row>
    <row r="806" spans="1:2">
      <c r="A806">
        <v>3194</v>
      </c>
      <c r="B806" s="3" t="s">
        <v>15901</v>
      </c>
    </row>
    <row r="807" spans="1:2">
      <c r="A807">
        <v>3195</v>
      </c>
      <c r="B807" s="3" t="s">
        <v>15901</v>
      </c>
    </row>
    <row r="808" spans="1:2">
      <c r="A808">
        <v>3200</v>
      </c>
      <c r="B808" s="3" t="s">
        <v>15901</v>
      </c>
    </row>
    <row r="809" spans="1:2">
      <c r="A809">
        <v>3199</v>
      </c>
      <c r="B809" s="3" t="s">
        <v>15901</v>
      </c>
    </row>
    <row r="810" spans="1:2">
      <c r="A810">
        <v>3187</v>
      </c>
      <c r="B810" s="3" t="s">
        <v>15901</v>
      </c>
    </row>
    <row r="811" spans="1:2">
      <c r="A811">
        <v>3205</v>
      </c>
      <c r="B811" s="3" t="s">
        <v>15901</v>
      </c>
    </row>
    <row r="812" spans="1:2">
      <c r="A812">
        <v>3007</v>
      </c>
      <c r="B812" s="3" t="s">
        <v>15901</v>
      </c>
    </row>
    <row r="813" spans="1:2">
      <c r="A813">
        <v>3207</v>
      </c>
      <c r="B813" s="3" t="s">
        <v>15901</v>
      </c>
    </row>
    <row r="814" spans="1:2">
      <c r="A814">
        <v>3077</v>
      </c>
      <c r="B814" s="3" t="s">
        <v>15901</v>
      </c>
    </row>
    <row r="815" spans="1:2">
      <c r="A815">
        <v>3186</v>
      </c>
      <c r="B815" s="3" t="s">
        <v>15901</v>
      </c>
    </row>
    <row r="816" spans="1:2">
      <c r="A816">
        <v>3184</v>
      </c>
      <c r="B816" s="3" t="s">
        <v>15901</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15901</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15902</v>
      </c>
    </row>
    <row r="895" spans="1:2">
      <c r="A895">
        <v>3129</v>
      </c>
      <c r="B895" s="3">
        <v>41183</v>
      </c>
    </row>
    <row r="896" spans="1:2">
      <c r="A896">
        <v>3134</v>
      </c>
      <c r="B896" s="3">
        <v>41183</v>
      </c>
    </row>
    <row r="897" spans="1:2">
      <c r="A897">
        <v>3208</v>
      </c>
      <c r="B897" s="3" t="s">
        <v>15903</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15902</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15902</v>
      </c>
    </row>
    <row r="923" spans="1:2">
      <c r="A923">
        <v>3336</v>
      </c>
      <c r="B923" s="3" t="s">
        <v>15902</v>
      </c>
    </row>
    <row r="924" spans="1:2">
      <c r="A924">
        <v>3579</v>
      </c>
      <c r="B924" s="3">
        <v>41183</v>
      </c>
    </row>
    <row r="925" spans="1:2">
      <c r="A925">
        <v>3719</v>
      </c>
      <c r="B925" s="3">
        <v>41193</v>
      </c>
    </row>
    <row r="926" spans="1:2">
      <c r="A926">
        <v>3729</v>
      </c>
      <c r="B926" s="3" t="s">
        <v>15902</v>
      </c>
    </row>
    <row r="927" spans="1:2">
      <c r="A927">
        <v>3679</v>
      </c>
      <c r="B927" s="3" t="s">
        <v>15902</v>
      </c>
    </row>
    <row r="928" spans="1:2">
      <c r="A928">
        <v>3874</v>
      </c>
      <c r="B928" s="3">
        <v>41183</v>
      </c>
    </row>
    <row r="929" spans="1:2">
      <c r="A929">
        <v>3916</v>
      </c>
      <c r="B929" s="3" t="s">
        <v>15902</v>
      </c>
    </row>
    <row r="930" spans="1:2">
      <c r="A930">
        <v>4025</v>
      </c>
      <c r="B930" s="3">
        <v>41183</v>
      </c>
    </row>
    <row r="931" spans="1:2">
      <c r="A931">
        <v>4024</v>
      </c>
      <c r="B931" s="3">
        <v>41183</v>
      </c>
    </row>
    <row r="932" spans="1:2">
      <c r="A932">
        <v>3712</v>
      </c>
      <c r="B932" s="3">
        <v>41193</v>
      </c>
    </row>
    <row r="933" spans="1:2">
      <c r="A933">
        <v>3921</v>
      </c>
      <c r="B933" s="3" t="s">
        <v>15902</v>
      </c>
    </row>
    <row r="934" spans="1:2">
      <c r="A934">
        <v>3919</v>
      </c>
      <c r="B934" s="3" t="s">
        <v>15902</v>
      </c>
    </row>
    <row r="935" spans="1:2">
      <c r="A935">
        <v>3918</v>
      </c>
      <c r="B935" s="3" t="s">
        <v>15902</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15902</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15902</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15902</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15902</v>
      </c>
    </row>
    <row r="973" spans="1:2">
      <c r="A973">
        <v>3126</v>
      </c>
      <c r="B973" s="3">
        <v>41183</v>
      </c>
    </row>
    <row r="974" spans="1:2">
      <c r="A974">
        <v>3088</v>
      </c>
      <c r="B974" s="3">
        <v>41183</v>
      </c>
    </row>
    <row r="975" spans="1:2">
      <c r="A975">
        <v>3137</v>
      </c>
      <c r="B975" s="3">
        <v>41183</v>
      </c>
    </row>
    <row r="976" spans="1:2">
      <c r="A976">
        <v>3581</v>
      </c>
      <c r="B976" s="3" t="s">
        <v>15902</v>
      </c>
    </row>
    <row r="977" spans="1:2">
      <c r="A977">
        <v>3560</v>
      </c>
      <c r="B977" s="3" t="s">
        <v>15902</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15902</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15902</v>
      </c>
    </row>
    <row r="989" spans="1:2">
      <c r="A989">
        <v>3680</v>
      </c>
      <c r="B989" s="3">
        <v>41193</v>
      </c>
    </row>
    <row r="990" spans="1:2">
      <c r="A990">
        <v>3987</v>
      </c>
      <c r="B990" s="3" t="s">
        <v>15903</v>
      </c>
    </row>
    <row r="991" spans="1:2">
      <c r="A991">
        <v>3980</v>
      </c>
      <c r="B991" s="3" t="s">
        <v>15903</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15902</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15902</v>
      </c>
    </row>
    <row r="1024" spans="1:2">
      <c r="A1024">
        <v>3971</v>
      </c>
      <c r="B1024" s="3" t="s">
        <v>15902</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15901</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15903</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15903</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15902</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15903</v>
      </c>
    </row>
    <row r="1095" spans="1:2">
      <c r="A1095">
        <v>4200</v>
      </c>
      <c r="B1095" s="3" t="s">
        <v>15903</v>
      </c>
    </row>
    <row r="1096" spans="1:2">
      <c r="A1096">
        <v>4234</v>
      </c>
      <c r="B1096" s="3">
        <v>41193</v>
      </c>
    </row>
    <row r="1097" spans="1:2">
      <c r="A1097">
        <v>4292</v>
      </c>
      <c r="B1097" s="3" t="s">
        <v>15903</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15903</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15903</v>
      </c>
    </row>
    <row r="1108" spans="1:2">
      <c r="A1108">
        <v>4183</v>
      </c>
      <c r="B1108" s="3" t="s">
        <v>15903</v>
      </c>
    </row>
    <row r="1109" spans="1:2">
      <c r="A1109">
        <v>4017</v>
      </c>
      <c r="B1109" s="3">
        <v>41193</v>
      </c>
    </row>
    <row r="1110" spans="1:2">
      <c r="A1110">
        <v>4203</v>
      </c>
      <c r="B1110" s="3" t="s">
        <v>15903</v>
      </c>
    </row>
    <row r="1111" spans="1:2">
      <c r="A1111">
        <v>4199</v>
      </c>
      <c r="B1111" s="3" t="s">
        <v>15903</v>
      </c>
    </row>
    <row r="1112" spans="1:2">
      <c r="A1112">
        <v>3697</v>
      </c>
      <c r="B1112" s="3" t="s">
        <v>15902</v>
      </c>
    </row>
    <row r="1113" spans="1:2">
      <c r="A1113">
        <v>4393</v>
      </c>
      <c r="B1113" s="3" t="s">
        <v>15903</v>
      </c>
    </row>
    <row r="1114" spans="1:2">
      <c r="A1114">
        <v>3676</v>
      </c>
      <c r="B1114" s="3" t="s">
        <v>15902</v>
      </c>
    </row>
    <row r="1115" spans="1:2">
      <c r="A1115">
        <v>3690</v>
      </c>
      <c r="B1115" s="3" t="s">
        <v>15902</v>
      </c>
    </row>
    <row r="1116" spans="1:2">
      <c r="A1116">
        <v>3683</v>
      </c>
      <c r="B1116" s="3" t="s">
        <v>15902</v>
      </c>
    </row>
    <row r="1117" spans="1:2">
      <c r="A1117">
        <v>3684</v>
      </c>
      <c r="B1117" s="3" t="s">
        <v>15903</v>
      </c>
    </row>
    <row r="1118" spans="1:2">
      <c r="A1118">
        <v>3681</v>
      </c>
      <c r="B1118" s="3" t="s">
        <v>15902</v>
      </c>
    </row>
    <row r="1119" spans="1:2">
      <c r="A1119">
        <v>3727</v>
      </c>
      <c r="B1119" s="3" t="s">
        <v>15902</v>
      </c>
    </row>
    <row r="1120" spans="1:2">
      <c r="A1120">
        <v>3723</v>
      </c>
      <c r="B1120" s="3" t="s">
        <v>15902</v>
      </c>
    </row>
    <row r="1121" spans="1:2">
      <c r="A1121">
        <v>3997</v>
      </c>
      <c r="B1121" s="3" t="s">
        <v>15901</v>
      </c>
    </row>
    <row r="1122" spans="1:2">
      <c r="A1122">
        <v>3726</v>
      </c>
      <c r="B1122" s="3" t="s">
        <v>15902</v>
      </c>
    </row>
    <row r="1123" spans="1:2">
      <c r="A1123">
        <v>3043</v>
      </c>
      <c r="B1123" s="3" t="s">
        <v>15902</v>
      </c>
    </row>
    <row r="1124" spans="1:2">
      <c r="A1124">
        <v>3320</v>
      </c>
      <c r="B1124" s="3" t="s">
        <v>15902</v>
      </c>
    </row>
    <row r="1125" spans="1:2">
      <c r="A1125">
        <v>4115</v>
      </c>
      <c r="B1125" s="3" t="s">
        <v>15903</v>
      </c>
    </row>
    <row r="1126" spans="1:2">
      <c r="A1126">
        <v>3469</v>
      </c>
      <c r="B1126" s="3" t="s">
        <v>15902</v>
      </c>
    </row>
    <row r="1127" spans="1:2">
      <c r="A1127">
        <v>4079</v>
      </c>
      <c r="B1127" s="3">
        <v>41183</v>
      </c>
    </row>
    <row r="1128" spans="1:2">
      <c r="A1128">
        <v>4116</v>
      </c>
      <c r="B1128" s="3" t="s">
        <v>15903</v>
      </c>
    </row>
    <row r="1129" spans="1:2">
      <c r="A1129">
        <v>3106</v>
      </c>
      <c r="B1129" s="3" t="s">
        <v>15902</v>
      </c>
    </row>
    <row r="1130" spans="1:2">
      <c r="A1130">
        <v>4247</v>
      </c>
      <c r="B1130" s="3">
        <v>41193</v>
      </c>
    </row>
    <row r="1131" spans="1:2">
      <c r="A1131">
        <v>4387</v>
      </c>
      <c r="B1131" s="3" t="s">
        <v>15903</v>
      </c>
    </row>
    <row r="1132" spans="1:2">
      <c r="A1132">
        <v>4118</v>
      </c>
      <c r="B1132" s="3" t="s">
        <v>15903</v>
      </c>
    </row>
    <row r="1133" spans="1:2">
      <c r="A1133">
        <v>4645</v>
      </c>
      <c r="B1133" s="3" t="s">
        <v>15902</v>
      </c>
    </row>
    <row r="1134" spans="1:2">
      <c r="A1134">
        <v>3053</v>
      </c>
      <c r="B1134" s="3" t="s">
        <v>15902</v>
      </c>
    </row>
    <row r="1135" spans="1:2">
      <c r="A1135">
        <v>4364</v>
      </c>
      <c r="B1135" s="3" t="s">
        <v>15902</v>
      </c>
    </row>
    <row r="1136" spans="1:2">
      <c r="A1136">
        <v>4459</v>
      </c>
      <c r="B1136" s="3" t="s">
        <v>15903</v>
      </c>
    </row>
    <row r="1137" spans="1:2">
      <c r="A1137">
        <v>4363</v>
      </c>
      <c r="B1137" s="3" t="s">
        <v>15902</v>
      </c>
    </row>
    <row r="1138" spans="1:2">
      <c r="A1138">
        <v>4389</v>
      </c>
      <c r="B1138" s="3" t="s">
        <v>15903</v>
      </c>
    </row>
    <row r="1139" spans="1:2">
      <c r="A1139">
        <v>4444</v>
      </c>
      <c r="B1139" s="3" t="s">
        <v>15902</v>
      </c>
    </row>
    <row r="1140" spans="1:2">
      <c r="A1140">
        <v>3753</v>
      </c>
      <c r="B1140" s="3" t="s">
        <v>15902</v>
      </c>
    </row>
    <row r="1141" spans="1:2">
      <c r="A1141">
        <v>4600</v>
      </c>
      <c r="B1141" s="3" t="s">
        <v>15902</v>
      </c>
    </row>
    <row r="1142" spans="1:2">
      <c r="A1142">
        <v>4519</v>
      </c>
      <c r="B1142" s="3" t="s">
        <v>15903</v>
      </c>
    </row>
    <row r="1143" spans="1:2">
      <c r="A1143">
        <v>4134</v>
      </c>
      <c r="B1143" s="3" t="s">
        <v>15903</v>
      </c>
    </row>
    <row r="1144" spans="1:2">
      <c r="A1144">
        <v>4564</v>
      </c>
      <c r="B1144" s="3" t="s">
        <v>15902</v>
      </c>
    </row>
    <row r="1145" spans="1:2">
      <c r="A1145">
        <v>4588</v>
      </c>
      <c r="B1145" s="3" t="s">
        <v>15902</v>
      </c>
    </row>
    <row r="1146" spans="1:2">
      <c r="A1146">
        <v>4522</v>
      </c>
      <c r="B1146" s="3" t="s">
        <v>15902</v>
      </c>
    </row>
    <row r="1147" spans="1:2">
      <c r="A1147">
        <v>4565</v>
      </c>
      <c r="B1147" s="3" t="s">
        <v>15902</v>
      </c>
    </row>
    <row r="1148" spans="1:2">
      <c r="A1148">
        <v>4566</v>
      </c>
      <c r="B1148" s="3" t="s">
        <v>15902</v>
      </c>
    </row>
    <row r="1149" spans="1:2">
      <c r="A1149">
        <v>4386</v>
      </c>
      <c r="B1149" s="3" t="s">
        <v>15903</v>
      </c>
    </row>
    <row r="1150" spans="1:2">
      <c r="A1150">
        <v>4350</v>
      </c>
      <c r="B1150" s="3" t="s">
        <v>15903</v>
      </c>
    </row>
    <row r="1151" spans="1:2">
      <c r="A1151">
        <v>4348</v>
      </c>
      <c r="B1151" s="3" t="s">
        <v>15902</v>
      </c>
    </row>
    <row r="1152" spans="1:2">
      <c r="A1152">
        <v>4388</v>
      </c>
      <c r="B1152" s="3" t="s">
        <v>15903</v>
      </c>
    </row>
    <row r="1153" spans="1:2">
      <c r="A1153">
        <v>3135</v>
      </c>
      <c r="B1153" s="3" t="s">
        <v>15902</v>
      </c>
    </row>
    <row r="1154" spans="1:2">
      <c r="A1154">
        <v>3752</v>
      </c>
      <c r="B1154" s="3" t="s">
        <v>15902</v>
      </c>
    </row>
    <row r="1155" spans="1:2">
      <c r="A1155">
        <v>4357</v>
      </c>
      <c r="B1155" s="3" t="s">
        <v>15903</v>
      </c>
    </row>
    <row r="1156" spans="1:2">
      <c r="A1156">
        <v>3747</v>
      </c>
      <c r="B1156" s="3" t="s">
        <v>15902</v>
      </c>
    </row>
    <row r="1157" spans="1:2">
      <c r="A1157">
        <v>4342</v>
      </c>
      <c r="B1157" s="3" t="s">
        <v>15902</v>
      </c>
    </row>
    <row r="1158" spans="1:2">
      <c r="A1158">
        <v>4356</v>
      </c>
      <c r="B1158" s="3" t="s">
        <v>15903</v>
      </c>
    </row>
    <row r="1159" spans="1:2">
      <c r="A1159">
        <v>4319</v>
      </c>
      <c r="B1159" s="3" t="s">
        <v>15902</v>
      </c>
    </row>
    <row r="1160" spans="1:2">
      <c r="A1160">
        <v>4354</v>
      </c>
      <c r="B1160" s="3" t="s">
        <v>15903</v>
      </c>
    </row>
    <row r="1161" spans="1:2">
      <c r="A1161">
        <v>4353</v>
      </c>
      <c r="B1161" s="3" t="s">
        <v>15903</v>
      </c>
    </row>
    <row r="1162" spans="1:2">
      <c r="A1162">
        <v>4575</v>
      </c>
      <c r="B1162" s="3" t="s">
        <v>15902</v>
      </c>
    </row>
    <row r="1163" spans="1:2">
      <c r="A1163">
        <v>4573</v>
      </c>
      <c r="B1163" s="3" t="s">
        <v>15902</v>
      </c>
    </row>
    <row r="1164" spans="1:2">
      <c r="A1164">
        <v>4572</v>
      </c>
      <c r="B1164" s="3" t="s">
        <v>15902</v>
      </c>
    </row>
    <row r="1165" spans="1:2">
      <c r="A1165">
        <v>4355</v>
      </c>
      <c r="B1165" s="3" t="s">
        <v>15903</v>
      </c>
    </row>
    <row r="1166" spans="1:2">
      <c r="A1166">
        <v>4352</v>
      </c>
      <c r="B1166" s="3" t="s">
        <v>15903</v>
      </c>
    </row>
    <row r="1167" spans="1:2">
      <c r="A1167">
        <v>4351</v>
      </c>
      <c r="B1167" s="3" t="s">
        <v>15903</v>
      </c>
    </row>
    <row r="1168" spans="1:2">
      <c r="A1168">
        <v>4344</v>
      </c>
      <c r="B1168" s="3" t="s">
        <v>15902</v>
      </c>
    </row>
    <row r="1169" spans="1:2">
      <c r="A1169">
        <v>4574</v>
      </c>
      <c r="B1169" s="3" t="s">
        <v>15902</v>
      </c>
    </row>
    <row r="1170" spans="1:2">
      <c r="A1170">
        <v>4629</v>
      </c>
      <c r="B1170" s="3" t="s">
        <v>15902</v>
      </c>
    </row>
    <row r="1171" spans="1:2">
      <c r="A1171">
        <v>3751</v>
      </c>
      <c r="B1171" s="3" t="s">
        <v>15902</v>
      </c>
    </row>
    <row r="1172" spans="1:2">
      <c r="A1172">
        <v>4512</v>
      </c>
      <c r="B1172" s="3" t="s">
        <v>15903</v>
      </c>
    </row>
    <row r="1173" spans="1:2">
      <c r="A1173">
        <v>3113</v>
      </c>
      <c r="B1173" s="3" t="s">
        <v>15902</v>
      </c>
    </row>
    <row r="1174" spans="1:2">
      <c r="A1174">
        <v>4373</v>
      </c>
      <c r="B1174" s="3" t="s">
        <v>15903</v>
      </c>
    </row>
    <row r="1175" spans="1:2">
      <c r="A1175">
        <v>4473</v>
      </c>
      <c r="B1175" s="3" t="s">
        <v>15902</v>
      </c>
    </row>
    <row r="1176" spans="1:2">
      <c r="A1176">
        <v>4480</v>
      </c>
      <c r="B1176" s="3" t="s">
        <v>15903</v>
      </c>
    </row>
    <row r="1177" spans="1:2">
      <c r="A1177">
        <v>4468</v>
      </c>
      <c r="B1177" s="3" t="s">
        <v>15903</v>
      </c>
    </row>
    <row r="1178" spans="1:2">
      <c r="A1178">
        <v>4469</v>
      </c>
      <c r="B1178" s="3" t="s">
        <v>15903</v>
      </c>
    </row>
    <row r="1179" spans="1:2">
      <c r="A1179">
        <v>4366</v>
      </c>
      <c r="B1179" s="3" t="s">
        <v>15903</v>
      </c>
    </row>
    <row r="1180" spans="1:2">
      <c r="A1180">
        <v>4365</v>
      </c>
      <c r="B1180" s="3" t="s">
        <v>15903</v>
      </c>
    </row>
    <row r="1181" spans="1:2">
      <c r="A1181">
        <v>4470</v>
      </c>
      <c r="B1181" s="3" t="s">
        <v>15903</v>
      </c>
    </row>
    <row r="1182" spans="1:2">
      <c r="A1182">
        <v>4472</v>
      </c>
      <c r="B1182" s="3" t="s">
        <v>15903</v>
      </c>
    </row>
    <row r="1183" spans="1:2">
      <c r="A1183">
        <v>4477</v>
      </c>
      <c r="B1183" s="3" t="s">
        <v>15903</v>
      </c>
    </row>
    <row r="1184" spans="1:2">
      <c r="A1184">
        <v>4481</v>
      </c>
      <c r="B1184" s="3" t="s">
        <v>15903</v>
      </c>
    </row>
    <row r="1185" spans="1:2">
      <c r="A1185">
        <v>4530</v>
      </c>
      <c r="B1185" s="3" t="s">
        <v>15902</v>
      </c>
    </row>
    <row r="1186" spans="1:2">
      <c r="A1186">
        <v>4633</v>
      </c>
      <c r="B1186" s="3" t="s">
        <v>15902</v>
      </c>
    </row>
    <row r="1187" spans="1:2">
      <c r="A1187">
        <v>4639</v>
      </c>
      <c r="B1187" s="3" t="s">
        <v>15903</v>
      </c>
    </row>
    <row r="1188" spans="1:2">
      <c r="A1188">
        <v>4581</v>
      </c>
      <c r="B1188" s="3" t="s">
        <v>15902</v>
      </c>
    </row>
    <row r="1189" spans="1:2">
      <c r="A1189">
        <v>5530</v>
      </c>
      <c r="B1189" s="3" t="s">
        <v>15902</v>
      </c>
    </row>
    <row r="1190" spans="1:2">
      <c r="A1190">
        <v>4446</v>
      </c>
      <c r="B1190" s="3" t="s">
        <v>15902</v>
      </c>
    </row>
    <row r="1191" spans="1:2">
      <c r="A1191">
        <v>5536</v>
      </c>
      <c r="B1191" s="3" t="s">
        <v>15902</v>
      </c>
    </row>
    <row r="1192" spans="1:2">
      <c r="A1192">
        <v>5553</v>
      </c>
      <c r="B1192" s="3" t="s">
        <v>15902</v>
      </c>
    </row>
    <row r="1193" spans="1:2">
      <c r="A1193">
        <v>5031</v>
      </c>
      <c r="B1193" s="3" t="s">
        <v>15902</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2013-03-04T20:53:30Z</dcterms:modified>
</cp:coreProperties>
</file>