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505" yWindow="30" windowWidth="7320" windowHeight="79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1"/>
  <c r="AG2081" s="1"/>
  <c r="D2082"/>
  <c r="AG2082" s="1"/>
  <c r="D2083"/>
  <c r="AG2083" s="1"/>
  <c r="F228" i="2" l="1"/>
  <c r="F229"/>
  <c r="F227"/>
  <c r="M223"/>
  <c r="E10" i="13"/>
  <c r="E11"/>
  <c r="E12"/>
  <c r="F230" i="2" l="1"/>
  <c r="K10" i="13"/>
  <c r="K11"/>
  <c r="K12"/>
  <c r="E559" i="12" l="1"/>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F559" i="12"/>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B487" i="12"/>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F487" i="12" l="1"/>
  <c r="AG1883" i="1"/>
  <c r="B476" i="12"/>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F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F280" i="12" l="1"/>
  <c r="AG1835" i="1"/>
  <c r="F433" i="12" s="1"/>
  <c r="B433"/>
  <c r="AG1831" i="1"/>
  <c r="F421" i="12" s="1"/>
  <c r="B421"/>
  <c r="AG1830" i="1"/>
  <c r="F431" i="12" s="1"/>
  <c r="B431"/>
  <c r="AG1832" i="1"/>
  <c r="F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F430" i="12" l="1"/>
  <c r="AG1816" i="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F558" i="12" s="1"/>
  <c r="B558"/>
  <c r="AG1767" i="1"/>
  <c r="F554" i="12" s="1"/>
  <c r="B554"/>
  <c r="AG1702" i="1"/>
  <c r="B539" i="12"/>
  <c r="AG1707" i="1"/>
  <c r="F540" i="12" s="1"/>
  <c r="B540"/>
  <c r="AG1773" i="1"/>
  <c r="F530" i="12" s="1"/>
  <c r="B530"/>
  <c r="AG1771" i="1"/>
  <c r="B527" i="12"/>
  <c r="AG1796" i="1"/>
  <c r="F524" i="12" s="1"/>
  <c r="B524"/>
  <c r="AG1772" i="1"/>
  <c r="F504" i="12" s="1"/>
  <c r="B504"/>
  <c r="AG1760" i="1"/>
  <c r="B412" i="12"/>
  <c r="AG1786" i="1"/>
  <c r="B500" i="12"/>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F527" i="12" l="1"/>
  <c r="F500"/>
  <c r="F412"/>
  <c r="F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B496" i="12"/>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F496" i="12" l="1"/>
  <c r="E415"/>
  <c r="E196"/>
  <c r="AG1417" i="1"/>
  <c r="B543" i="12"/>
  <c r="AG1422" i="1"/>
  <c r="B542" i="12"/>
  <c r="AG1390" i="1"/>
  <c r="F463" i="12" s="1"/>
  <c r="B463"/>
  <c r="AG1402" i="1"/>
  <c r="F238" i="12" s="1"/>
  <c r="B238"/>
  <c r="AG1404" i="1"/>
  <c r="F396" i="12" s="1"/>
  <c r="B396"/>
  <c r="AG1408" i="1"/>
  <c r="F283" i="12" s="1"/>
  <c r="B283"/>
  <c r="AG1416" i="1"/>
  <c r="F177" i="12" s="1"/>
  <c r="B177"/>
  <c r="AG1395" i="1"/>
  <c r="B221" i="12"/>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543" i="12" l="1"/>
  <c r="F221"/>
  <c r="F542"/>
  <c r="F196"/>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B428" i="12"/>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F428" i="12" l="1"/>
  <c r="E15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F462" i="12" l="1"/>
  <c r="AG1286" i="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B167" i="12"/>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F167" i="12" l="1"/>
  <c r="E83"/>
  <c r="E181"/>
  <c r="E448"/>
  <c r="E544"/>
  <c r="AG1116" i="1"/>
  <c r="F549" i="12" s="1"/>
  <c r="B549"/>
  <c r="AG1118" i="1"/>
  <c r="F387" i="12" s="1"/>
  <c r="B387"/>
  <c r="AG1134" i="1"/>
  <c r="F388" i="12" s="1"/>
  <c r="B388"/>
  <c r="AG1138" i="1"/>
  <c r="F352" i="12" s="1"/>
  <c r="B352"/>
  <c r="AG1144" i="1"/>
  <c r="F216" i="12" s="1"/>
  <c r="B216"/>
  <c r="F425"/>
  <c r="F300"/>
  <c r="AG1148" i="1"/>
  <c r="F363" i="12" s="1"/>
  <c r="B363"/>
  <c r="AG1156" i="1"/>
  <c r="B139" i="12"/>
  <c r="AG1160" i="1"/>
  <c r="F162" i="12" s="1"/>
  <c r="B162"/>
  <c r="AG1164" i="1"/>
  <c r="B181" i="12"/>
  <c r="B83"/>
  <c r="AG1166" i="1"/>
  <c r="F389" i="12" s="1"/>
  <c r="B389"/>
  <c r="AG1184" i="1"/>
  <c r="B448" i="12"/>
  <c r="AG1188" i="1"/>
  <c r="F407" i="12" s="1"/>
  <c r="B407"/>
  <c r="AG1190" i="1"/>
  <c r="F408" i="12" s="1"/>
  <c r="B408"/>
  <c r="AG1202" i="1"/>
  <c r="F218" i="12" s="1"/>
  <c r="B218"/>
  <c r="AG1222" i="1"/>
  <c r="B471" i="12"/>
  <c r="AG1226" i="1"/>
  <c r="F129" i="12" s="1"/>
  <c r="B129"/>
  <c r="AG1228" i="1"/>
  <c r="B330" i="12"/>
  <c r="AG1150" i="1"/>
  <c r="B261" i="12"/>
  <c r="AG1103" i="1"/>
  <c r="B327" i="12"/>
  <c r="AG1113" i="1"/>
  <c r="F328" i="12" s="1"/>
  <c r="B328"/>
  <c r="AG1123" i="1"/>
  <c r="F329" i="12" s="1"/>
  <c r="B329"/>
  <c r="AG1129" i="1"/>
  <c r="F171" i="12" s="1"/>
  <c r="B171"/>
  <c r="AG1139" i="1"/>
  <c r="B401" i="12"/>
  <c r="AG1143" i="1"/>
  <c r="F513" i="12" s="1"/>
  <c r="B513"/>
  <c r="AG1145" i="1"/>
  <c r="F161" i="12" s="1"/>
  <c r="B161"/>
  <c r="AG1167" i="1"/>
  <c r="F217" i="12" s="1"/>
  <c r="B217"/>
  <c r="AG1169" i="1"/>
  <c r="F416" i="12" s="1"/>
  <c r="B416"/>
  <c r="AG1175" i="1"/>
  <c r="F514" i="12" s="1"/>
  <c r="B514"/>
  <c r="AG1177" i="1"/>
  <c r="B172" i="1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E534" i="12" s="1"/>
  <c r="K1046" i="1"/>
  <c r="G1046"/>
  <c r="F1046"/>
  <c r="D1046"/>
  <c r="AF1045"/>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F261" i="12" l="1"/>
  <c r="F139"/>
  <c r="F172"/>
  <c r="F401"/>
  <c r="F327"/>
  <c r="F330"/>
  <c r="F471"/>
  <c r="E519"/>
  <c r="E512"/>
  <c r="E468"/>
  <c r="E125"/>
  <c r="E344"/>
  <c r="E150"/>
  <c r="E126"/>
  <c r="E325"/>
  <c r="E116"/>
  <c r="E109"/>
  <c r="F448"/>
  <c r="F544"/>
  <c r="AG1046" i="1"/>
  <c r="F534" i="12" s="1"/>
  <c r="B534"/>
  <c r="AG985" i="1"/>
  <c r="F361" i="12" s="1"/>
  <c r="B361"/>
  <c r="AG992" i="1"/>
  <c r="F406" i="12" s="1"/>
  <c r="B406"/>
  <c r="AG1039" i="1"/>
  <c r="F258" i="12" s="1"/>
  <c r="B258"/>
  <c r="AG1003" i="1"/>
  <c r="F383" i="12" s="1"/>
  <c r="B383"/>
  <c r="AG1007" i="1"/>
  <c r="B150" i="12"/>
  <c r="B344"/>
  <c r="AG1011" i="1"/>
  <c r="F384" i="12" s="1"/>
  <c r="B384"/>
  <c r="AG1015" i="1"/>
  <c r="F118" i="12" s="1"/>
  <c r="B118"/>
  <c r="AG1028" i="1"/>
  <c r="B385" i="12"/>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B138" i="12"/>
  <c r="AG1006" i="1"/>
  <c r="F362" i="12" s="1"/>
  <c r="B362"/>
  <c r="AG1010" i="1"/>
  <c r="F257" i="12" s="1"/>
  <c r="B257"/>
  <c r="AG1020" i="1"/>
  <c r="B512" i="12"/>
  <c r="B519"/>
  <c r="AG1025" i="1"/>
  <c r="B128" i="12"/>
  <c r="AG1029" i="1"/>
  <c r="F43" i="12" s="1"/>
  <c r="B43"/>
  <c r="AG1058" i="1"/>
  <c r="B126" i="12"/>
  <c r="B325"/>
  <c r="AG1074" i="1"/>
  <c r="B215" i="12"/>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F215" i="12" l="1"/>
  <c r="F138"/>
  <c r="F128"/>
  <c r="F385"/>
  <c r="E413"/>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B334" i="12"/>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B121" i="12"/>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F334" i="12" l="1"/>
  <c r="F121"/>
  <c r="E210"/>
  <c r="E130"/>
  <c r="E70"/>
  <c r="E124"/>
  <c r="E64"/>
  <c r="E136"/>
  <c r="E405"/>
  <c r="E529"/>
  <c r="AG838" i="1"/>
  <c r="F34" i="12" s="1"/>
  <c r="B34"/>
  <c r="AG840" i="1"/>
  <c r="F74" i="12" s="1"/>
  <c r="B74"/>
  <c r="AG846" i="1"/>
  <c r="F160" i="12" s="1"/>
  <c r="B160"/>
  <c r="AG854" i="1"/>
  <c r="B134" i="12"/>
  <c r="AG867" i="1"/>
  <c r="F319" i="12" s="1"/>
  <c r="B319"/>
  <c r="AG883" i="1"/>
  <c r="F360" i="12" s="1"/>
  <c r="B360"/>
  <c r="AG897" i="1"/>
  <c r="F379" i="12" s="1"/>
  <c r="B379"/>
  <c r="AG899" i="1"/>
  <c r="F135" i="12" s="1"/>
  <c r="B135"/>
  <c r="AG905" i="1"/>
  <c r="B130" i="12"/>
  <c r="B210"/>
  <c r="AG909" i="1"/>
  <c r="B89" i="12"/>
  <c r="F299"/>
  <c r="F466"/>
  <c r="F145"/>
  <c r="F211"/>
  <c r="AG847" i="1"/>
  <c r="F254" i="12" s="1"/>
  <c r="B254"/>
  <c r="AG849" i="1"/>
  <c r="F49" i="12" s="1"/>
  <c r="B49"/>
  <c r="AG851" i="1"/>
  <c r="B107" i="12"/>
  <c r="AG855" i="1"/>
  <c r="B66" i="12"/>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F107" i="12" l="1"/>
  <c r="F134"/>
  <c r="F66"/>
  <c r="F89"/>
  <c r="E106"/>
  <c r="E48"/>
  <c r="E165"/>
  <c r="E170"/>
  <c r="F405"/>
  <c r="F529"/>
  <c r="AG814" i="1"/>
  <c r="B106" i="12"/>
  <c r="B48"/>
  <c r="AG824" i="1"/>
  <c r="B170" i="12"/>
  <c r="B165"/>
  <c r="AG826" i="1"/>
  <c r="B86" i="12"/>
  <c r="F64"/>
  <c r="F136"/>
  <c r="F130"/>
  <c r="F210"/>
  <c r="AG815" i="1"/>
  <c r="B33" i="12"/>
  <c r="F124"/>
  <c r="F70"/>
  <c r="AG823" i="1"/>
  <c r="F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F290" i="12" l="1"/>
  <c r="F86"/>
  <c r="F33"/>
  <c r="E195"/>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B351" i="12"/>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351" i="12" l="1"/>
  <c r="F208"/>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F343" i="12" l="1"/>
  <c r="E182"/>
  <c r="E185"/>
  <c r="E90"/>
  <c r="E332"/>
  <c r="E8"/>
  <c r="E516"/>
  <c r="AG652" i="1"/>
  <c r="F92" i="12" s="1"/>
  <c r="B92"/>
  <c r="AG695" i="1"/>
  <c r="B90" i="12"/>
  <c r="B332"/>
  <c r="AG707" i="1"/>
  <c r="B8" i="12"/>
  <c r="B516"/>
  <c r="F265"/>
  <c r="F511"/>
  <c r="F62"/>
  <c r="AG666" i="1"/>
  <c r="F32" i="12" s="1"/>
  <c r="B32"/>
  <c r="AG674" i="1"/>
  <c r="B184" i="12"/>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F184" i="12" l="1"/>
  <c r="E111"/>
  <c r="E225"/>
  <c r="E231"/>
  <c r="E515"/>
  <c r="E331"/>
  <c r="E53"/>
  <c r="E315"/>
  <c r="E168"/>
  <c r="E112"/>
  <c r="E470"/>
  <c r="E223"/>
  <c r="E224"/>
  <c r="E510"/>
  <c r="AG623" i="1"/>
  <c r="F547" i="12" s="1"/>
  <c r="B547"/>
  <c r="AG642" i="1"/>
  <c r="B53" i="12"/>
  <c r="B331"/>
  <c r="AG646" i="1"/>
  <c r="B229" i="12"/>
  <c r="AG648" i="1"/>
  <c r="F492" i="12" s="1"/>
  <c r="B492"/>
  <c r="AG627" i="1"/>
  <c r="B168" i="12"/>
  <c r="B315"/>
  <c r="AG631" i="1"/>
  <c r="B278" i="12"/>
  <c r="AG633" i="1"/>
  <c r="B470" i="12"/>
  <c r="B112"/>
  <c r="AG635" i="1"/>
  <c r="B224" i="12"/>
  <c r="B223"/>
  <c r="B510"/>
  <c r="AG639" i="1"/>
  <c r="B279" i="12"/>
  <c r="F185"/>
  <c r="F182"/>
  <c r="F8"/>
  <c r="F516"/>
  <c r="AG643" i="1"/>
  <c r="B502" i="12"/>
  <c r="AG645" i="1"/>
  <c r="B230" i="12"/>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F230" i="12" l="1"/>
  <c r="F279"/>
  <c r="F229"/>
  <c r="F502"/>
  <c r="F278"/>
  <c r="E52"/>
  <c r="E228"/>
  <c r="E179"/>
  <c r="E285"/>
  <c r="E95"/>
  <c r="E147"/>
  <c r="E96"/>
  <c r="E133"/>
  <c r="F231"/>
  <c r="F515"/>
  <c r="F112"/>
  <c r="F470"/>
  <c r="F53"/>
  <c r="F331"/>
  <c r="AG618" i="1"/>
  <c r="B52" i="12"/>
  <c r="B228"/>
  <c r="AG620" i="1"/>
  <c r="B179" i="12"/>
  <c r="B285"/>
  <c r="AG612" i="1"/>
  <c r="B59" i="12"/>
  <c r="AG614" i="1"/>
  <c r="B376" i="12"/>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376" i="12" l="1"/>
  <c r="F59"/>
  <c r="F133"/>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B277" i="12"/>
  <c r="AG398" i="1"/>
  <c r="F248" i="12" s="1"/>
  <c r="B248"/>
  <c r="AG402" i="1"/>
  <c r="B46" i="12"/>
  <c r="B28"/>
  <c r="AG404" i="1"/>
  <c r="F288" i="12" s="1"/>
  <c r="B288"/>
  <c r="AG412" i="1"/>
  <c r="F120" i="12" s="1"/>
  <c r="B120"/>
  <c r="AG414" i="1"/>
  <c r="F312" i="12" s="1"/>
  <c r="B312"/>
  <c r="AG416" i="1"/>
  <c r="F56" i="12" s="1"/>
  <c r="B56"/>
  <c r="AG420" i="1"/>
  <c r="B338" i="12"/>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B251" i="12"/>
  <c r="AG555" i="1"/>
  <c r="B205" i="12"/>
  <c r="AG383" i="1"/>
  <c r="B309" i="12"/>
  <c r="B233"/>
  <c r="AG456" i="1"/>
  <c r="B144" i="12"/>
  <c r="B509"/>
  <c r="AG470" i="1"/>
  <c r="F314" i="12" s="1"/>
  <c r="B314"/>
  <c r="AG478" i="1"/>
  <c r="F42" i="12" s="1"/>
  <c r="B42"/>
  <c r="AG395" i="1"/>
  <c r="B27" i="12"/>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B31" i="12"/>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F31" i="12" l="1"/>
  <c r="F27"/>
  <c r="F205"/>
  <c r="F338"/>
  <c r="F277"/>
  <c r="F251"/>
  <c r="AG304" i="1"/>
  <c r="F557" i="12" s="1"/>
  <c r="B557"/>
  <c r="E507"/>
  <c r="E517"/>
  <c r="E18"/>
  <c r="E44"/>
  <c r="E424"/>
  <c r="E37"/>
  <c r="E12"/>
  <c r="E478"/>
  <c r="E473"/>
  <c r="E526"/>
  <c r="E245"/>
  <c r="AG265" i="1"/>
  <c r="B551" i="12"/>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B532" i="1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B152" i="12"/>
  <c r="AG261" i="1"/>
  <c r="B23" i="12"/>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B199" i="12"/>
  <c r="AG16" i="1"/>
  <c r="B236" i="12"/>
  <c r="AG18" i="1"/>
  <c r="F197" i="12" s="1"/>
  <c r="B197"/>
  <c r="AG28" i="1"/>
  <c r="F13" i="12" s="1"/>
  <c r="B13"/>
  <c r="AG34" i="1"/>
  <c r="F284" i="12" s="1"/>
  <c r="B284"/>
  <c r="AG36" i="1"/>
  <c r="F14" i="12" s="1"/>
  <c r="B14"/>
  <c r="AG38" i="1"/>
  <c r="B110" i="12"/>
  <c r="B155"/>
  <c r="AG60" i="1"/>
  <c r="B186" i="12"/>
  <c r="B35"/>
  <c r="AG62" i="1"/>
  <c r="F91" i="12" s="1"/>
  <c r="B91"/>
  <c r="AG70" i="1"/>
  <c r="B268" i="12"/>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B273" i="12"/>
  <c r="AG281" i="1"/>
  <c r="F275" i="12" s="1"/>
  <c r="B275"/>
  <c r="AG296" i="1"/>
  <c r="F436" i="12" s="1"/>
  <c r="B436"/>
  <c r="AG298" i="1"/>
  <c r="F79" i="12" s="1"/>
  <c r="B79"/>
  <c r="AG300" i="1"/>
  <c r="B24" i="12"/>
  <c r="AG302" i="1"/>
  <c r="B234" i="12"/>
  <c r="B240"/>
  <c r="AG310" i="1"/>
  <c r="B50" i="12"/>
  <c r="B372"/>
  <c r="AG320" i="1"/>
  <c r="F520" i="12" s="1"/>
  <c r="B520"/>
  <c r="AG322" i="1"/>
  <c r="F203" i="12" s="1"/>
  <c r="B203"/>
  <c r="AG324" i="1"/>
  <c r="F7" i="12" s="1"/>
  <c r="B7"/>
  <c r="AG332" i="1"/>
  <c r="B450" i="12"/>
  <c r="B474"/>
  <c r="B483"/>
  <c r="AG334" i="1"/>
  <c r="F174" i="12" s="1"/>
  <c r="B174"/>
  <c r="AG178" i="1"/>
  <c r="B3" i="12"/>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B270" i="12"/>
  <c r="AG270" i="1"/>
  <c r="F202" i="12" s="1"/>
  <c r="B202"/>
  <c r="AG285" i="1"/>
  <c r="F276" i="12" s="1"/>
  <c r="B276"/>
  <c r="AG370" i="1"/>
  <c r="F26" i="12" s="1"/>
  <c r="B26"/>
  <c r="F298"/>
  <c r="F498"/>
  <c r="F509"/>
  <c r="F144"/>
  <c r="F46"/>
  <c r="F28"/>
  <c r="AG31" i="1"/>
  <c r="F305" i="12" s="1"/>
  <c r="B305"/>
  <c r="AG67" i="1"/>
  <c r="B267" i="12"/>
  <c r="AG75" i="1"/>
  <c r="B269" i="12"/>
  <c r="AG77" i="1"/>
  <c r="B336" i="12"/>
  <c r="AG99" i="1"/>
  <c r="F369" i="12" s="1"/>
  <c r="B369"/>
  <c r="AG117" i="1"/>
  <c r="F117" i="12" s="1"/>
  <c r="B117"/>
  <c r="AG278" i="1"/>
  <c r="F272" i="12" s="1"/>
  <c r="B272"/>
  <c r="AG280" i="1"/>
  <c r="B94" i="12"/>
  <c r="B274"/>
  <c r="AG291" i="1"/>
  <c r="B78" i="12"/>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F3" i="12" l="1"/>
  <c r="F24"/>
  <c r="F273"/>
  <c r="F23"/>
  <c r="F269"/>
  <c r="F78"/>
  <c r="F236"/>
  <c r="F551"/>
  <c r="F267"/>
  <c r="F152"/>
  <c r="F336"/>
  <c r="F270"/>
  <c r="F268"/>
  <c r="F199"/>
  <c r="F532"/>
  <c r="B505"/>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<sst xmlns="http://schemas.openxmlformats.org/spreadsheetml/2006/main" count="63218" uniqueCount="20859">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</sst>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3"/>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19" t="s">
        <v>3</v>
      </c>
      <c r="B1" s="420"/>
      <c r="C1" s="420"/>
      <c r="D1" s="420"/>
      <c r="E1" s="420"/>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c r="AE1" s="420"/>
      <c r="AF1" s="420"/>
      <c r="AG1" s="420"/>
      <c r="AH1" s="420"/>
      <c r="AI1" s="421"/>
    </row>
    <row r="2" spans="1:36" ht="9.75" customHeight="1" thickBot="1">
      <c r="A2" s="422"/>
      <c r="B2" s="423"/>
      <c r="C2" s="423"/>
      <c r="D2" s="423"/>
      <c r="E2" s="423"/>
      <c r="F2" s="423"/>
      <c r="G2" s="423"/>
      <c r="H2" s="423"/>
      <c r="I2" s="423"/>
      <c r="J2" s="423"/>
      <c r="K2" s="423"/>
      <c r="L2" s="423"/>
      <c r="M2" s="423"/>
      <c r="N2" s="423"/>
      <c r="O2" s="423"/>
      <c r="P2" s="423"/>
      <c r="Q2" s="423"/>
      <c r="R2" s="424"/>
      <c r="S2" s="423"/>
      <c r="T2" s="423"/>
      <c r="U2" s="423"/>
      <c r="V2" s="423"/>
      <c r="W2" s="423"/>
      <c r="X2" s="423"/>
      <c r="Y2" s="423"/>
      <c r="Z2" s="423"/>
      <c r="AA2" s="425"/>
      <c r="AB2" s="423"/>
      <c r="AC2" s="423"/>
      <c r="AD2" s="424"/>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tr">
        <f>VLOOKUP(B2081,SAOM!B$2:H3739,7,0)</f>
        <v>-</v>
      </c>
      <c r="E2081" s="298">
        <v>41577</v>
      </c>
      <c r="F2081" s="298">
        <f t="shared" ref="F2081:F2083" si="123">E2081+45</f>
        <v>41622</v>
      </c>
      <c r="G2081" s="17">
        <f>VLOOKUP(B2081,SAOM!B$2:D3626,3,0)</f>
        <v>41622</v>
      </c>
      <c r="H2081" s="298">
        <f t="shared" ref="H2081:H2083" si="124">F2081+15</f>
        <v>41637</v>
      </c>
      <c r="I2081" s="17" t="s">
        <v>455</v>
      </c>
      <c r="J2081" s="39" t="s">
        <v>20849</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t="e">
        <f>VLOOKUP(D2081,Monitoramento!A$2:B2277,2,0)</f>
        <v>#N/A</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 t="shared" si="123"/>
        <v>41623</v>
      </c>
      <c r="G2082" s="17">
        <f>VLOOKUP(B2082,SAOM!B$2:D3627,3,0)</f>
        <v>41623</v>
      </c>
      <c r="H2082" s="298">
        <f t="shared" si="124"/>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 t="shared" si="123"/>
        <v>41559</v>
      </c>
      <c r="G2083" s="17">
        <f>VLOOKUP(B2083,SAOM!B$2:D3628,3,0)</f>
        <v>41559</v>
      </c>
      <c r="H2083" s="298">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sheetData>
  <autoFilter ref="A4:AW208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48" activePane="bottomRight" state="frozen"/>
      <selection pane="topRight" activeCell="B1" sqref="B1"/>
      <selection pane="bottomLeft" activeCell="A3" sqref="A3"/>
      <selection pane="bottomRight" activeCell="I558" sqref="I558"/>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13949</v>
      </c>
      <c r="F1" s="83" t="s">
        <v>20644</v>
      </c>
      <c r="G1" s="82" t="s">
        <v>8259</v>
      </c>
      <c r="H1" s="87" t="s">
        <v>5784</v>
      </c>
      <c r="I1" s="87" t="s">
        <v>1</v>
      </c>
      <c r="J1" s="83" t="s">
        <v>4151</v>
      </c>
      <c r="K1" s="83" t="s">
        <v>8504</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8508</v>
      </c>
      <c r="L3" s="16" t="s">
        <v>20697</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20698</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20698</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8483</v>
      </c>
      <c r="J6" s="100" t="s">
        <v>8956</v>
      </c>
      <c r="K6" s="105" t="s">
        <v>20662</v>
      </c>
      <c r="L6" s="18" t="s">
        <v>20699</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20699</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8522</v>
      </c>
      <c r="K8" s="99" t="s">
        <v>8545</v>
      </c>
      <c r="L8" s="18" t="s">
        <v>20699</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8517</v>
      </c>
      <c r="K9" s="163" t="s">
        <v>8540</v>
      </c>
      <c r="L9" s="18" t="s">
        <v>20700</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8505</v>
      </c>
      <c r="K10" s="95" t="s">
        <v>8506</v>
      </c>
      <c r="L10" s="18" t="s">
        <v>20700</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14070</v>
      </c>
      <c r="L11" s="18" t="s">
        <v>20701</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8481</v>
      </c>
      <c r="J12" s="99" t="s">
        <v>20472</v>
      </c>
      <c r="K12" s="99" t="s">
        <v>19228</v>
      </c>
      <c r="L12" s="18" t="s">
        <v>20702</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8482</v>
      </c>
      <c r="J13" s="99" t="s">
        <v>13579</v>
      </c>
      <c r="K13" s="99" t="s">
        <v>15538</v>
      </c>
      <c r="L13" s="18" t="s">
        <v>20699</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8481</v>
      </c>
      <c r="J14" s="99" t="s">
        <v>12021</v>
      </c>
      <c r="K14" s="99" t="s">
        <v>14065</v>
      </c>
      <c r="L14" s="18" t="s">
        <v>20703</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15889</v>
      </c>
      <c r="J15" s="99" t="s">
        <v>12021</v>
      </c>
      <c r="K15" s="99" t="s">
        <v>19432</v>
      </c>
      <c r="L15" s="18" t="s">
        <v>20704</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12021</v>
      </c>
      <c r="K16" s="99" t="s">
        <v>13544</v>
      </c>
      <c r="L16" s="18" t="s">
        <v>20701</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8481</v>
      </c>
      <c r="J17" s="98" t="s">
        <v>12021</v>
      </c>
      <c r="K17" s="98" t="s">
        <v>13645</v>
      </c>
      <c r="L17" s="18" t="s">
        <v>20700</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8481</v>
      </c>
      <c r="J18" s="98" t="s">
        <v>13578</v>
      </c>
      <c r="K18" s="98" t="s">
        <v>15351</v>
      </c>
      <c r="L18" s="18" t="s">
        <v>20703</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8481</v>
      </c>
      <c r="J19" s="98" t="s">
        <v>12021</v>
      </c>
      <c r="K19" s="98" t="s">
        <v>14699</v>
      </c>
      <c r="L19" s="18" t="s">
        <v>20703</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15889</v>
      </c>
      <c r="J20" s="99" t="s">
        <v>13580</v>
      </c>
      <c r="K20" s="99" t="s">
        <v>19306</v>
      </c>
      <c r="L20" s="18" t="s">
        <v>20703</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8481</v>
      </c>
      <c r="J21" s="98" t="s">
        <v>12021</v>
      </c>
      <c r="K21" s="98" t="s">
        <v>14701</v>
      </c>
      <c r="L21" s="18" t="s">
        <v>20700</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12021</v>
      </c>
      <c r="K22" s="99" t="s">
        <v>13544</v>
      </c>
      <c r="L22" s="18" t="s">
        <v>20701</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8482</v>
      </c>
      <c r="J23" s="102" t="s">
        <v>12021</v>
      </c>
      <c r="K23" s="99" t="s">
        <v>15544</v>
      </c>
      <c r="L23" s="18" t="s">
        <v>20705</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8481</v>
      </c>
      <c r="J24" s="99" t="s">
        <v>12021</v>
      </c>
      <c r="K24" s="99" t="s">
        <v>14175</v>
      </c>
      <c r="L24" s="18" t="s">
        <v>20703</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15889</v>
      </c>
      <c r="J25" s="99" t="s">
        <v>12021</v>
      </c>
      <c r="K25" s="95" t="s">
        <v>19600</v>
      </c>
      <c r="L25" s="18" t="s">
        <v>20703</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8483</v>
      </c>
      <c r="J26" s="99" t="s">
        <v>12021</v>
      </c>
      <c r="K26" s="99" t="s">
        <v>15772</v>
      </c>
      <c r="L26" s="18" t="s">
        <v>20703</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8481</v>
      </c>
      <c r="J27" s="99" t="s">
        <v>12021</v>
      </c>
      <c r="K27" s="99" t="s">
        <v>13592</v>
      </c>
      <c r="L27" s="18" t="s">
        <v>20705</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8481</v>
      </c>
      <c r="J28" s="95" t="s">
        <v>12021</v>
      </c>
      <c r="K28" s="95" t="s">
        <v>13594</v>
      </c>
      <c r="L28" s="18" t="s">
        <v>20706</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8481</v>
      </c>
      <c r="J29" s="99" t="s">
        <v>12021</v>
      </c>
      <c r="K29" s="99" t="s">
        <v>13644</v>
      </c>
      <c r="L29" s="18" t="s">
        <v>20703</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8483</v>
      </c>
      <c r="J30" s="99" t="s">
        <v>12021</v>
      </c>
      <c r="K30" s="99" t="s">
        <v>13640</v>
      </c>
      <c r="L30" s="18" t="s">
        <v>20703</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12021</v>
      </c>
      <c r="K31" s="99" t="s">
        <v>13088</v>
      </c>
      <c r="L31" s="18" t="s">
        <v>20703</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8482</v>
      </c>
      <c r="J32" s="100" t="s">
        <v>8956</v>
      </c>
      <c r="K32" s="99" t="s">
        <v>18561</v>
      </c>
      <c r="L32" s="18" t="s">
        <v>20699</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12021</v>
      </c>
      <c r="K33" s="99" t="s">
        <v>13544</v>
      </c>
      <c r="L33" s="18" t="s">
        <v>20701</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8481</v>
      </c>
      <c r="J34" s="99" t="s">
        <v>12021</v>
      </c>
      <c r="K34" s="99" t="s">
        <v>13088</v>
      </c>
      <c r="L34" s="18" t="s">
        <v>20703</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12021</v>
      </c>
      <c r="K35" s="99" t="s">
        <v>13544</v>
      </c>
      <c r="L35" s="18" t="s">
        <v>20701</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8481</v>
      </c>
      <c r="J36" s="99" t="s">
        <v>12021</v>
      </c>
      <c r="K36" s="99" t="s">
        <v>15183</v>
      </c>
      <c r="L36" s="18" t="s">
        <v>20703</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15889</v>
      </c>
      <c r="J37" s="98" t="s">
        <v>12021</v>
      </c>
      <c r="K37" s="98" t="s">
        <v>19599</v>
      </c>
      <c r="L37" s="18" t="s">
        <v>20702</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8483</v>
      </c>
      <c r="J38" s="99" t="s">
        <v>12021</v>
      </c>
      <c r="K38" s="99" t="s">
        <v>15773</v>
      </c>
      <c r="L38" s="18" t="s">
        <v>20707</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8481</v>
      </c>
      <c r="J39" s="99" t="s">
        <v>13578</v>
      </c>
      <c r="K39" s="99" t="s">
        <v>15295</v>
      </c>
      <c r="L39" s="18" t="s">
        <v>20703</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8511</v>
      </c>
      <c r="K40" s="99" t="s">
        <v>8533</v>
      </c>
      <c r="L40" s="18" t="s">
        <v>20699</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8513</v>
      </c>
      <c r="K41" s="99" t="s">
        <v>8535</v>
      </c>
      <c r="L41" s="18" t="s">
        <v>20699</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8527</v>
      </c>
      <c r="K42" s="377" t="s">
        <v>8117</v>
      </c>
      <c r="L42" s="18" t="s">
        <v>20699</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8483</v>
      </c>
      <c r="J43" s="100" t="s">
        <v>8119</v>
      </c>
      <c r="K43" s="100" t="s">
        <v>9177</v>
      </c>
      <c r="L43" s="18" t="s">
        <v>20708</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8509</v>
      </c>
      <c r="K44" s="98" t="s">
        <v>8531</v>
      </c>
      <c r="L44" s="18" t="s">
        <v>20708</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8511</v>
      </c>
      <c r="K45" s="99" t="s">
        <v>8536</v>
      </c>
      <c r="L45" s="18" t="s">
        <v>20700</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8514</v>
      </c>
      <c r="K46" s="95" t="s">
        <v>8537</v>
      </c>
      <c r="L46" s="18" t="s">
        <v>20704</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8518</v>
      </c>
      <c r="K47" s="99" t="s">
        <v>8541</v>
      </c>
      <c r="L47" s="18" t="s">
        <v>20703</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8525</v>
      </c>
      <c r="K48" s="100" t="s">
        <v>8548</v>
      </c>
      <c r="L48" s="18" t="s">
        <v>20700</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8118</v>
      </c>
      <c r="K49" s="99" t="s">
        <v>8860</v>
      </c>
      <c r="L49" s="18" t="s">
        <v>20699</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8512</v>
      </c>
      <c r="K50" s="99" t="s">
        <v>8534</v>
      </c>
      <c r="L50" s="18" t="s">
        <v>20709</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8516</v>
      </c>
      <c r="K51" s="99" t="s">
        <v>8539</v>
      </c>
      <c r="L51" s="18" t="s">
        <v>20710</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8520</v>
      </c>
      <c r="K52" s="99" t="s">
        <v>8543</v>
      </c>
      <c r="L52" s="18" t="s">
        <v>20711</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8521</v>
      </c>
      <c r="K53" s="99" t="s">
        <v>8544</v>
      </c>
      <c r="L53" s="18" t="s">
        <v>20711</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8510</v>
      </c>
      <c r="K54" s="99" t="s">
        <v>8532</v>
      </c>
      <c r="L54" s="18" t="s">
        <v>20707</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8524</v>
      </c>
      <c r="K55" s="185" t="s">
        <v>8547</v>
      </c>
      <c r="L55" s="18" t="s">
        <v>20700</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8481</v>
      </c>
      <c r="J56" s="99" t="s">
        <v>8403</v>
      </c>
      <c r="K56" s="99" t="s">
        <v>8859</v>
      </c>
      <c r="L56" s="18" t="s">
        <v>20704</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8482</v>
      </c>
      <c r="J57" s="100" t="s">
        <v>8529</v>
      </c>
      <c r="K57" s="100" t="s">
        <v>8549</v>
      </c>
      <c r="L57" s="18" t="s">
        <v>20705</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8483</v>
      </c>
      <c r="J58" s="100" t="s">
        <v>8480</v>
      </c>
      <c r="K58" s="100" t="s">
        <v>9178</v>
      </c>
      <c r="L58" s="18" t="s">
        <v>20699</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8481</v>
      </c>
      <c r="J59" s="99" t="s">
        <v>8406</v>
      </c>
      <c r="K59" s="99" t="s">
        <v>8579</v>
      </c>
      <c r="L59" s="18" t="s">
        <v>20703</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8515</v>
      </c>
      <c r="K60" s="99" t="s">
        <v>8538</v>
      </c>
      <c r="L60" s="18" t="s">
        <v>20708</v>
      </c>
      <c r="M60" s="16"/>
    </row>
    <row r="61" spans="1:13"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8528</v>
      </c>
      <c r="K61" s="376" t="s">
        <v>9498</v>
      </c>
      <c r="L61" s="18" t="s">
        <v>20708</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8474</v>
      </c>
      <c r="K62" s="375"/>
      <c r="L62" s="18" t="s">
        <v>20698</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8482</v>
      </c>
      <c r="J63" s="99" t="s">
        <v>8523</v>
      </c>
      <c r="K63" s="99" t="s">
        <v>8546</v>
      </c>
      <c r="L63" s="18" t="s">
        <v>20699</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8526</v>
      </c>
      <c r="K64" s="375" t="s">
        <v>8863</v>
      </c>
      <c r="L64" s="18" t="s">
        <v>20710</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8483</v>
      </c>
      <c r="J65" s="164" t="s">
        <v>8519</v>
      </c>
      <c r="K65" s="164" t="s">
        <v>8542</v>
      </c>
      <c r="L65" s="18" t="s">
        <v>20700</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15889</v>
      </c>
      <c r="J66" s="100" t="s">
        <v>12019</v>
      </c>
      <c r="K66" s="100" t="s">
        <v>17711</v>
      </c>
      <c r="L66" s="18" t="s">
        <v>20703</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8481</v>
      </c>
      <c r="J67" s="100" t="s">
        <v>8527</v>
      </c>
      <c r="K67" s="100" t="s">
        <v>8503</v>
      </c>
      <c r="L67" s="18" t="s">
        <v>20703</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8482</v>
      </c>
      <c r="J68" s="100" t="s">
        <v>8527</v>
      </c>
      <c r="K68" s="100" t="s">
        <v>8502</v>
      </c>
      <c r="L68" s="18" t="s">
        <v>20699</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8483</v>
      </c>
      <c r="J69" s="99" t="s">
        <v>8507</v>
      </c>
      <c r="K69" s="382" t="s">
        <v>8530</v>
      </c>
      <c r="L69" s="18" t="s">
        <v>20711</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8479</v>
      </c>
      <c r="K70" s="164" t="s">
        <v>8864</v>
      </c>
      <c r="L70" s="18" t="s">
        <v>20699</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8483</v>
      </c>
      <c r="J71" s="96" t="s">
        <v>12015</v>
      </c>
      <c r="K71" s="98" t="s">
        <v>14175</v>
      </c>
      <c r="L71" s="18" t="s">
        <v>20703</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8483</v>
      </c>
      <c r="J72" s="376" t="s">
        <v>12018</v>
      </c>
      <c r="K72" s="383" t="s">
        <v>13642</v>
      </c>
      <c r="L72" s="18" t="s">
        <v>20712</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8550</v>
      </c>
      <c r="K73" s="99" t="s">
        <v>8599</v>
      </c>
      <c r="L73" s="18" t="s">
        <v>20699</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8520</v>
      </c>
      <c r="K74" s="99" t="s">
        <v>8862</v>
      </c>
      <c r="L74" s="18" t="s">
        <v>20700</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8551</v>
      </c>
      <c r="K75" s="99" t="s">
        <v>8958</v>
      </c>
      <c r="L75" s="18" t="s">
        <v>20711</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8527</v>
      </c>
      <c r="K76" s="99" t="s">
        <v>8954</v>
      </c>
      <c r="L76" s="18" t="s">
        <v>20713</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8483</v>
      </c>
      <c r="J77" s="99" t="s">
        <v>12017</v>
      </c>
      <c r="K77" s="99" t="s">
        <v>15770</v>
      </c>
      <c r="L77" s="18" t="s">
        <v>20707</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8598</v>
      </c>
      <c r="K78" s="373" t="s">
        <v>9179</v>
      </c>
      <c r="L78" s="18" t="s">
        <v>20700</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15889</v>
      </c>
      <c r="J79" s="100" t="s">
        <v>12016</v>
      </c>
      <c r="K79" s="206" t="s">
        <v>20714</v>
      </c>
      <c r="L79" s="18" t="s">
        <v>20699</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8527</v>
      </c>
      <c r="K80" s="157" t="s">
        <v>8600</v>
      </c>
      <c r="L80" s="18" t="s">
        <v>20713</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8482</v>
      </c>
      <c r="J81" s="100" t="s">
        <v>8601</v>
      </c>
      <c r="K81" s="100" t="s">
        <v>15940</v>
      </c>
      <c r="L81" s="18" t="s">
        <v>20708</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8482</v>
      </c>
      <c r="J82" s="100" t="s">
        <v>8861</v>
      </c>
      <c r="K82" s="100" t="s">
        <v>8955</v>
      </c>
      <c r="L82" s="18" t="s">
        <v>20702</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12020</v>
      </c>
      <c r="K83" s="100" t="s">
        <v>14055</v>
      </c>
      <c r="L83" s="18" t="s">
        <v>20699</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8520</v>
      </c>
      <c r="K84" s="99" t="s">
        <v>9180</v>
      </c>
      <c r="L84" s="18" t="s">
        <v>20700</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8483</v>
      </c>
      <c r="J85" s="100" t="s">
        <v>8951</v>
      </c>
      <c r="K85" s="100" t="s">
        <v>8950</v>
      </c>
      <c r="L85" s="18" t="s">
        <v>20703</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9495</v>
      </c>
      <c r="K86" s="380" t="s">
        <v>13541</v>
      </c>
      <c r="L86" s="18" t="s">
        <v>20699</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8483</v>
      </c>
      <c r="J87" s="379" t="s">
        <v>12014</v>
      </c>
      <c r="K87" s="379" t="s">
        <v>15771</v>
      </c>
      <c r="L87" s="18" t="s">
        <v>20703</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8953</v>
      </c>
      <c r="K88" s="98" t="s">
        <v>14057</v>
      </c>
      <c r="L88" s="18" t="s">
        <v>20699</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8483</v>
      </c>
      <c r="J89" s="99" t="s">
        <v>8510</v>
      </c>
      <c r="K89" s="99" t="s">
        <v>9176</v>
      </c>
      <c r="L89" s="18" t="s">
        <v>20707</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13537</v>
      </c>
      <c r="K90" s="99" t="s">
        <v>14058</v>
      </c>
      <c r="L90" s="18" t="s">
        <v>20708</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15889</v>
      </c>
      <c r="J91" s="99" t="s">
        <v>12013</v>
      </c>
      <c r="K91" s="99" t="s">
        <v>18435</v>
      </c>
      <c r="L91" s="18" t="s">
        <v>20703</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8481</v>
      </c>
      <c r="J92" s="99" t="s">
        <v>14585</v>
      </c>
      <c r="K92" s="99" t="s">
        <v>13088</v>
      </c>
      <c r="L92" s="18" t="s">
        <v>20703</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9206</v>
      </c>
      <c r="K93" s="377" t="s">
        <v>12026</v>
      </c>
      <c r="L93" s="18" t="s">
        <v>20715</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8483</v>
      </c>
      <c r="J94" s="99" t="s">
        <v>8956</v>
      </c>
      <c r="K94" s="375" t="s">
        <v>9499</v>
      </c>
      <c r="L94" s="18" t="s">
        <v>20707</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8482</v>
      </c>
      <c r="J95" s="99" t="s">
        <v>8406</v>
      </c>
      <c r="K95" s="376"/>
      <c r="L95" s="18" t="s">
        <v>20698</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8482</v>
      </c>
      <c r="J96" s="99" t="s">
        <v>8406</v>
      </c>
      <c r="K96" s="99" t="s">
        <v>9498</v>
      </c>
      <c r="L96" s="18" t="s">
        <v>20708</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8482</v>
      </c>
      <c r="J97" s="100" t="s">
        <v>12023</v>
      </c>
      <c r="K97" s="100" t="s">
        <v>13090</v>
      </c>
      <c r="L97" s="18" t="s">
        <v>20703</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8482</v>
      </c>
      <c r="J98" s="100" t="s">
        <v>12022</v>
      </c>
      <c r="K98" s="100" t="s">
        <v>13088</v>
      </c>
      <c r="L98" s="18" t="s">
        <v>20703</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8482</v>
      </c>
      <c r="J99" s="100" t="s">
        <v>12021</v>
      </c>
      <c r="K99" s="100" t="s">
        <v>13088</v>
      </c>
      <c r="L99" s="18" t="s">
        <v>20703</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8482</v>
      </c>
      <c r="J100" s="100" t="s">
        <v>12021</v>
      </c>
      <c r="K100" s="100" t="s">
        <v>13088</v>
      </c>
      <c r="L100" s="18" t="s">
        <v>20703</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8482</v>
      </c>
      <c r="J101" s="100" t="s">
        <v>12021</v>
      </c>
      <c r="K101" s="100" t="s">
        <v>13088</v>
      </c>
      <c r="L101" s="18" t="s">
        <v>20703</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8482</v>
      </c>
      <c r="J102" s="100" t="s">
        <v>12021</v>
      </c>
      <c r="K102" s="100" t="s">
        <v>13100</v>
      </c>
      <c r="L102" s="18" t="s">
        <v>20703</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8483</v>
      </c>
      <c r="J103" s="100" t="s">
        <v>12021</v>
      </c>
      <c r="K103" s="100" t="s">
        <v>13088</v>
      </c>
      <c r="L103" s="18" t="s">
        <v>20703</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8481</v>
      </c>
      <c r="J104" s="100" t="s">
        <v>12021</v>
      </c>
      <c r="K104" s="100" t="s">
        <v>13088</v>
      </c>
      <c r="L104" s="18" t="s">
        <v>20703</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8481</v>
      </c>
      <c r="J105" s="100" t="s">
        <v>12021</v>
      </c>
      <c r="K105" s="100" t="s">
        <v>13088</v>
      </c>
      <c r="L105" s="18" t="s">
        <v>20703</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8482</v>
      </c>
      <c r="J106" s="100" t="s">
        <v>12030</v>
      </c>
      <c r="K106" s="100" t="s">
        <v>17520</v>
      </c>
      <c r="L106" s="18" t="s">
        <v>20699</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12031</v>
      </c>
      <c r="K107" s="99" t="s">
        <v>13543</v>
      </c>
      <c r="L107" s="18" t="s">
        <v>20699</v>
      </c>
      <c r="M107" s="16"/>
    </row>
    <row r="108" spans="1:13"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8481</v>
      </c>
      <c r="J108" s="100" t="s">
        <v>12021</v>
      </c>
      <c r="K108" s="100" t="s">
        <v>13099</v>
      </c>
      <c r="L108" s="18" t="s">
        <v>20699</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8481</v>
      </c>
      <c r="J109" s="100" t="s">
        <v>12029</v>
      </c>
      <c r="K109" s="100" t="s">
        <v>15179</v>
      </c>
      <c r="L109" s="18" t="s">
        <v>20707</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8482</v>
      </c>
      <c r="J110" s="100" t="s">
        <v>12021</v>
      </c>
      <c r="K110" s="100" t="s">
        <v>13088</v>
      </c>
      <c r="L110" s="18" t="s">
        <v>20703</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8483</v>
      </c>
      <c r="J111" s="100" t="s">
        <v>12021</v>
      </c>
      <c r="K111" s="100" t="s">
        <v>13088</v>
      </c>
      <c r="L111" s="18" t="s">
        <v>20703</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8483</v>
      </c>
      <c r="J112" s="100" t="s">
        <v>12027</v>
      </c>
      <c r="K112" s="381" t="s">
        <v>13088</v>
      </c>
      <c r="L112" s="18" t="s">
        <v>20703</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8481</v>
      </c>
      <c r="J113" s="100" t="s">
        <v>12021</v>
      </c>
      <c r="K113" s="100" t="s">
        <v>13547</v>
      </c>
      <c r="L113" s="18" t="s">
        <v>20700</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8483</v>
      </c>
      <c r="J114" s="103" t="s">
        <v>12021</v>
      </c>
      <c r="K114" s="103" t="s">
        <v>13088</v>
      </c>
      <c r="L114" s="18" t="s">
        <v>20703</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8481</v>
      </c>
      <c r="J115" s="100" t="s">
        <v>12021</v>
      </c>
      <c r="K115" s="100" t="s">
        <v>13088</v>
      </c>
      <c r="L115" s="18" t="s">
        <v>20703</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12029</v>
      </c>
      <c r="K116" s="103" t="s">
        <v>14054</v>
      </c>
      <c r="L116" s="16" t="s">
        <v>4085</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8520</v>
      </c>
      <c r="K117" s="100" t="s">
        <v>13544</v>
      </c>
      <c r="L117" s="16" t="s">
        <v>4085</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9504</v>
      </c>
      <c r="K118" s="100" t="s">
        <v>12724</v>
      </c>
      <c r="L118" s="16" t="s">
        <v>4085</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8482</v>
      </c>
      <c r="J119" s="98" t="s">
        <v>13516</v>
      </c>
      <c r="K119" s="98" t="s">
        <v>13544</v>
      </c>
      <c r="L119" s="16" t="s">
        <v>4085</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8481</v>
      </c>
      <c r="J120" s="99" t="s">
        <v>13515</v>
      </c>
      <c r="K120" s="99" t="s">
        <v>13593</v>
      </c>
      <c r="L120" s="16" t="s">
        <v>4085</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8482</v>
      </c>
      <c r="J121" s="100" t="s">
        <v>13518</v>
      </c>
      <c r="K121" s="100" t="s">
        <v>20343</v>
      </c>
      <c r="L121" s="16" t="s">
        <v>4085</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8481</v>
      </c>
      <c r="J122" s="100" t="s">
        <v>13517</v>
      </c>
      <c r="K122" s="100" t="s">
        <v>13587</v>
      </c>
      <c r="L122" s="16" t="s">
        <v>4085</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13540</v>
      </c>
      <c r="K123" s="99" t="s">
        <v>13542</v>
      </c>
      <c r="L123" s="16" t="s">
        <v>4085</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20655</v>
      </c>
      <c r="K124" s="295" t="s">
        <v>20660</v>
      </c>
      <c r="L124" s="16" t="s">
        <v>4085</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13538</v>
      </c>
      <c r="K125" s="100" t="s">
        <v>14056</v>
      </c>
      <c r="L125" s="16" t="s">
        <v>4085</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13539</v>
      </c>
      <c r="K126" s="100" t="s">
        <v>14070</v>
      </c>
      <c r="L126" s="16" t="s">
        <v>4085</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8520</v>
      </c>
      <c r="K127" s="99" t="s">
        <v>15296</v>
      </c>
      <c r="L127" s="16" t="s">
        <v>4085</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8956</v>
      </c>
      <c r="K128" s="99" t="s">
        <v>4085</v>
      </c>
      <c r="L128" s="16" t="s">
        <v>4085</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8482</v>
      </c>
      <c r="J129" s="99" t="s">
        <v>13549</v>
      </c>
      <c r="K129" s="99" t="s">
        <v>15945</v>
      </c>
      <c r="L129" s="16" t="s">
        <v>4085</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8483</v>
      </c>
      <c r="J130" s="100" t="s">
        <v>8956</v>
      </c>
      <c r="K130" s="100" t="s">
        <v>13647</v>
      </c>
      <c r="L130" s="16" t="s">
        <v>4085</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20656</v>
      </c>
      <c r="K131" s="98" t="s">
        <v>4085</v>
      </c>
      <c r="L131" s="16" t="s">
        <v>4085</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13556</v>
      </c>
      <c r="K132" s="99" t="s">
        <v>4085</v>
      </c>
      <c r="L132" s="16" t="s">
        <v>4085</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13585</v>
      </c>
      <c r="K133" s="99" t="s">
        <v>13586</v>
      </c>
      <c r="L133" s="16" t="s">
        <v>4085</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15889</v>
      </c>
      <c r="J134" s="99" t="s">
        <v>13557</v>
      </c>
      <c r="K134" s="99" t="s">
        <v>16269</v>
      </c>
      <c r="L134" s="16" t="s">
        <v>4085</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8481</v>
      </c>
      <c r="J135" s="99" t="s">
        <v>13583</v>
      </c>
      <c r="K135" s="99" t="s">
        <v>16268</v>
      </c>
      <c r="L135" s="16" t="s">
        <v>4085</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8483</v>
      </c>
      <c r="J136" s="99" t="s">
        <v>13552</v>
      </c>
      <c r="K136" s="375" t="s">
        <v>14174</v>
      </c>
      <c r="L136" s="16" t="s">
        <v>4085</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8481</v>
      </c>
      <c r="J137" s="100" t="s">
        <v>13554</v>
      </c>
      <c r="K137" s="100" t="s">
        <v>20680</v>
      </c>
      <c r="L137" s="16" t="s">
        <v>4085</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13582</v>
      </c>
      <c r="K138" s="100" t="s">
        <v>4085</v>
      </c>
      <c r="L138" s="16" t="s">
        <v>4085</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13555</v>
      </c>
      <c r="K139" s="103" t="s">
        <v>4085</v>
      </c>
      <c r="L139" s="16" t="s">
        <v>4085</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8482</v>
      </c>
      <c r="J140" s="100" t="s">
        <v>13584</v>
      </c>
      <c r="K140" s="100" t="s">
        <v>20381</v>
      </c>
      <c r="L140" s="16" t="s">
        <v>4085</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8483</v>
      </c>
      <c r="J141" s="99" t="s">
        <v>15695</v>
      </c>
      <c r="K141" s="99" t="s">
        <v>17598</v>
      </c>
      <c r="L141" s="16" t="s">
        <v>4085</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8483</v>
      </c>
      <c r="J142" s="99" t="s">
        <v>13551</v>
      </c>
      <c r="K142" s="102" t="s">
        <v>13597</v>
      </c>
      <c r="L142" s="16" t="s">
        <v>4085</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8483</v>
      </c>
      <c r="J143" s="99" t="s">
        <v>13551</v>
      </c>
      <c r="K143" s="99" t="s">
        <v>13597</v>
      </c>
      <c r="L143" s="16" t="s">
        <v>4085</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8481</v>
      </c>
      <c r="J144" s="99" t="s">
        <v>13550</v>
      </c>
      <c r="K144" s="99" t="s">
        <v>14067</v>
      </c>
      <c r="L144" s="16" t="s">
        <v>4085</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8481</v>
      </c>
      <c r="J145" s="99" t="s">
        <v>13553</v>
      </c>
      <c r="K145" s="99" t="s">
        <v>14066</v>
      </c>
      <c r="L145" s="16" t="s">
        <v>4085</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8481</v>
      </c>
      <c r="J146" s="100" t="s">
        <v>13589</v>
      </c>
      <c r="K146" s="100" t="s">
        <v>14063</v>
      </c>
      <c r="L146" s="16" t="s">
        <v>4085</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8483</v>
      </c>
      <c r="J147" s="99" t="s">
        <v>8528</v>
      </c>
      <c r="K147" s="99" t="s">
        <v>15944</v>
      </c>
      <c r="L147" s="16" t="s">
        <v>4085</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8481</v>
      </c>
      <c r="J148" s="100" t="s">
        <v>20764</v>
      </c>
      <c r="K148" s="403" t="s">
        <v>20769</v>
      </c>
      <c r="L148" s="16" t="s">
        <v>4085</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8481</v>
      </c>
      <c r="J149" s="99" t="s">
        <v>13596</v>
      </c>
      <c r="K149" s="382" t="s">
        <v>14064</v>
      </c>
      <c r="L149" s="16" t="s">
        <v>4085</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8483</v>
      </c>
      <c r="J150" s="99" t="s">
        <v>13595</v>
      </c>
      <c r="K150" s="99" t="s">
        <v>14535</v>
      </c>
      <c r="L150" s="16" t="s">
        <v>4085</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13590</v>
      </c>
      <c r="K151" s="99" t="s">
        <v>14149</v>
      </c>
      <c r="L151" s="16" t="s">
        <v>4085</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8482</v>
      </c>
      <c r="J152" s="99" t="s">
        <v>12021</v>
      </c>
      <c r="K152" s="99" t="s">
        <v>15548</v>
      </c>
      <c r="L152" s="16" t="s">
        <v>4085</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8482</v>
      </c>
      <c r="J153" s="99" t="s">
        <v>13578</v>
      </c>
      <c r="K153" s="99" t="s">
        <v>20267</v>
      </c>
      <c r="L153" s="16" t="s">
        <v>4085</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8482</v>
      </c>
      <c r="J154" s="100" t="s">
        <v>13643</v>
      </c>
      <c r="K154" s="100" t="s">
        <v>20273</v>
      </c>
      <c r="L154" s="16" t="s">
        <v>4085</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8483</v>
      </c>
      <c r="J155" s="100" t="s">
        <v>13650</v>
      </c>
      <c r="K155" s="100" t="s">
        <v>14148</v>
      </c>
      <c r="L155" s="16" t="s">
        <v>4085</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8481</v>
      </c>
      <c r="J156" s="189" t="s">
        <v>13649</v>
      </c>
      <c r="K156" s="99" t="s">
        <v>15180</v>
      </c>
      <c r="L156" s="16" t="s">
        <v>4085</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8481</v>
      </c>
      <c r="J157" s="100" t="s">
        <v>13654</v>
      </c>
      <c r="K157" s="100" t="s">
        <v>14550</v>
      </c>
      <c r="L157" s="16" t="s">
        <v>4085</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15889</v>
      </c>
      <c r="J158" s="99" t="s">
        <v>13652</v>
      </c>
      <c r="K158" s="99" t="s">
        <v>16270</v>
      </c>
      <c r="L158" s="16" t="s">
        <v>4085</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8483</v>
      </c>
      <c r="J159" s="100" t="s">
        <v>13651</v>
      </c>
      <c r="K159" s="100" t="s">
        <v>14829</v>
      </c>
      <c r="L159" s="16" t="s">
        <v>4085</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8483</v>
      </c>
      <c r="J160" s="99" t="s">
        <v>15550</v>
      </c>
      <c r="K160" s="384" t="s">
        <v>20662</v>
      </c>
      <c r="L160" s="16" t="s">
        <v>4085</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8482</v>
      </c>
      <c r="J161" s="99" t="s">
        <v>13656</v>
      </c>
      <c r="K161" s="99" t="s">
        <v>14070</v>
      </c>
      <c r="L161" s="16" t="s">
        <v>4085</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8481</v>
      </c>
      <c r="J162" s="99" t="s">
        <v>13653</v>
      </c>
      <c r="K162" s="99" t="s">
        <v>19218</v>
      </c>
      <c r="L162" s="16" t="s">
        <v>4085</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8482</v>
      </c>
      <c r="J163" s="100" t="s">
        <v>13657</v>
      </c>
      <c r="K163" s="100" t="s">
        <v>15775</v>
      </c>
      <c r="L163" s="16" t="s">
        <v>4085</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15889</v>
      </c>
      <c r="J164" s="99" t="s">
        <v>13655</v>
      </c>
      <c r="K164" s="99" t="s">
        <v>15935</v>
      </c>
      <c r="L164" s="16" t="s">
        <v>4085</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13648</v>
      </c>
      <c r="K165" s="100" t="s">
        <v>13544</v>
      </c>
      <c r="L165" s="16" t="s">
        <v>4085</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8481</v>
      </c>
      <c r="J166" s="375" t="s">
        <v>14061</v>
      </c>
      <c r="K166" s="99" t="s">
        <v>14070</v>
      </c>
      <c r="L166" s="16" t="s">
        <v>4085</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14060</v>
      </c>
      <c r="K167" s="99" t="s">
        <v>4085</v>
      </c>
      <c r="L167" s="16" t="s">
        <v>4085</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8481</v>
      </c>
      <c r="J168" s="99" t="s">
        <v>14059</v>
      </c>
      <c r="K168" s="99" t="s">
        <v>15181</v>
      </c>
      <c r="L168" s="16" t="s">
        <v>4085</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14068</v>
      </c>
      <c r="K169" s="382" t="s">
        <v>13544</v>
      </c>
      <c r="L169" s="16" t="s">
        <v>4085</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8483</v>
      </c>
      <c r="J170" s="100" t="s">
        <v>13648</v>
      </c>
      <c r="K170" s="100" t="s">
        <v>14828</v>
      </c>
      <c r="L170" s="16" t="s">
        <v>4085</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8481</v>
      </c>
      <c r="J171" s="100" t="s">
        <v>14549</v>
      </c>
      <c r="K171" s="100" t="s">
        <v>3378</v>
      </c>
      <c r="L171" s="16" t="s">
        <v>4085</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8482</v>
      </c>
      <c r="J172" s="100" t="s">
        <v>8956</v>
      </c>
      <c r="K172" s="99" t="s">
        <v>17598</v>
      </c>
      <c r="L172" s="16" t="s">
        <v>4085</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8482</v>
      </c>
      <c r="J173" s="99" t="s">
        <v>14053</v>
      </c>
      <c r="K173" s="99" t="s">
        <v>17885</v>
      </c>
      <c r="L173" s="16" t="s">
        <v>4085</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15889</v>
      </c>
      <c r="J174" s="99" t="s">
        <v>14072</v>
      </c>
      <c r="K174" s="99" t="s">
        <v>15893</v>
      </c>
      <c r="L174" s="16" t="s">
        <v>4085</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8482</v>
      </c>
      <c r="J175" s="99" t="s">
        <v>8956</v>
      </c>
      <c r="K175" s="99" t="s">
        <v>20339</v>
      </c>
      <c r="L175" s="16" t="s">
        <v>4085</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8481</v>
      </c>
      <c r="J176" s="375" t="s">
        <v>14069</v>
      </c>
      <c r="K176" s="100" t="s">
        <v>15251</v>
      </c>
      <c r="L176" s="16" t="s">
        <v>4085</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8481</v>
      </c>
      <c r="J177" s="102" t="s">
        <v>14075</v>
      </c>
      <c r="K177" s="102" t="s">
        <v>15766</v>
      </c>
      <c r="L177" s="16" t="s">
        <v>4085</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8483</v>
      </c>
      <c r="J178" s="99" t="s">
        <v>14071</v>
      </c>
      <c r="K178" s="99" t="s">
        <v>14830</v>
      </c>
      <c r="L178" s="16" t="s">
        <v>4085</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8481</v>
      </c>
      <c r="J179" s="99" t="s">
        <v>14073</v>
      </c>
      <c r="K179" s="99" t="s">
        <v>15352</v>
      </c>
      <c r="L179" s="16" t="s">
        <v>4085</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14074</v>
      </c>
      <c r="K180" s="99" t="s">
        <v>14147</v>
      </c>
      <c r="L180" s="16" t="s">
        <v>4085</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8482</v>
      </c>
      <c r="J181" s="100" t="s">
        <v>15631</v>
      </c>
      <c r="K181" s="100" t="s">
        <v>15689</v>
      </c>
      <c r="L181" s="16" t="s">
        <v>4085</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8483</v>
      </c>
      <c r="J182" s="99" t="s">
        <v>14584</v>
      </c>
      <c r="K182" s="99" t="s">
        <v>14827</v>
      </c>
      <c r="L182" s="16" t="s">
        <v>4085</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8481</v>
      </c>
      <c r="J183" s="100" t="s">
        <v>14551</v>
      </c>
      <c r="K183" s="100" t="s">
        <v>14626</v>
      </c>
      <c r="L183" s="16" t="s">
        <v>4085</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8483</v>
      </c>
      <c r="J184" s="99" t="s">
        <v>15182</v>
      </c>
      <c r="K184" s="99" t="s">
        <v>15268</v>
      </c>
      <c r="L184" s="16" t="s">
        <v>4085</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8481</v>
      </c>
      <c r="J185" s="99" t="s">
        <v>15184</v>
      </c>
      <c r="K185" s="99" t="s">
        <v>15185</v>
      </c>
      <c r="L185" s="16" t="s">
        <v>4085</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8483</v>
      </c>
      <c r="J186" s="99" t="s">
        <v>14833</v>
      </c>
      <c r="K186" s="99" t="s">
        <v>15252</v>
      </c>
      <c r="L186" s="16" t="s">
        <v>4085</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8483</v>
      </c>
      <c r="J187" s="100" t="s">
        <v>15254</v>
      </c>
      <c r="K187" s="100" t="s">
        <v>19436</v>
      </c>
      <c r="L187" s="16" t="s">
        <v>4085</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8481</v>
      </c>
      <c r="J188" s="99" t="s">
        <v>15286</v>
      </c>
      <c r="K188" s="99" t="s">
        <v>20590</v>
      </c>
      <c r="L188" s="16" t="s">
        <v>4085</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8481</v>
      </c>
      <c r="J189" s="99" t="s">
        <v>15289</v>
      </c>
      <c r="K189" s="99" t="s">
        <v>15292</v>
      </c>
      <c r="L189" s="16" t="s">
        <v>4085</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8481</v>
      </c>
      <c r="J190" s="99" t="s">
        <v>15289</v>
      </c>
      <c r="K190" s="99" t="s">
        <v>15291</v>
      </c>
      <c r="L190" s="16" t="s">
        <v>4085</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8481</v>
      </c>
      <c r="J191" s="99" t="s">
        <v>15289</v>
      </c>
      <c r="K191" s="100" t="s">
        <v>15293</v>
      </c>
      <c r="L191" s="16" t="s">
        <v>4085</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8481</v>
      </c>
      <c r="J192" s="99" t="s">
        <v>15297</v>
      </c>
      <c r="K192" s="99" t="s">
        <v>15298</v>
      </c>
      <c r="L192" s="16" t="s">
        <v>4085</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8481</v>
      </c>
      <c r="J193" s="99" t="s">
        <v>15287</v>
      </c>
      <c r="K193" s="99" t="s">
        <v>16273</v>
      </c>
      <c r="L193" s="16" t="s">
        <v>4085</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8481</v>
      </c>
      <c r="J194" s="99" t="s">
        <v>15289</v>
      </c>
      <c r="K194" s="99" t="s">
        <v>15290</v>
      </c>
      <c r="L194" s="16" t="s">
        <v>4085</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8481</v>
      </c>
      <c r="J195" s="99" t="s">
        <v>15289</v>
      </c>
      <c r="K195" s="99" t="s">
        <v>15299</v>
      </c>
      <c r="L195" s="16" t="s">
        <v>4085</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8482</v>
      </c>
      <c r="J196" s="100" t="s">
        <v>15288</v>
      </c>
      <c r="K196" s="100" t="s">
        <v>15636</v>
      </c>
      <c r="L196" s="16" t="s">
        <v>4085</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8482</v>
      </c>
      <c r="J197" s="14" t="s">
        <v>15468</v>
      </c>
      <c r="K197" s="99" t="s">
        <v>15546</v>
      </c>
      <c r="L197" s="16" t="s">
        <v>4085</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15289</v>
      </c>
      <c r="K198" s="99" t="s">
        <v>13544</v>
      </c>
      <c r="L198" s="16" t="s">
        <v>4085</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8481</v>
      </c>
      <c r="J199" s="14" t="s">
        <v>15470</v>
      </c>
      <c r="K199" s="100" t="s">
        <v>14701</v>
      </c>
      <c r="L199" s="16" t="s">
        <v>4085</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8483</v>
      </c>
      <c r="J200" s="14" t="s">
        <v>15471</v>
      </c>
      <c r="K200" s="98" t="s">
        <v>15545</v>
      </c>
      <c r="L200" s="16" t="s">
        <v>4085</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8483</v>
      </c>
      <c r="J201" s="14" t="s">
        <v>15472</v>
      </c>
      <c r="K201" s="99" t="s">
        <v>15551</v>
      </c>
      <c r="L201" s="16" t="s">
        <v>4085</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8481</v>
      </c>
      <c r="J202" s="99" t="s">
        <v>15289</v>
      </c>
      <c r="K202" s="163" t="s">
        <v>16021</v>
      </c>
      <c r="L202" s="16" t="s">
        <v>4085</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8482</v>
      </c>
      <c r="J203" s="14" t="s">
        <v>15473</v>
      </c>
      <c r="K203" s="100" t="s">
        <v>15633</v>
      </c>
      <c r="L203" s="16" t="s">
        <v>4085</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8483</v>
      </c>
      <c r="J204" s="99" t="s">
        <v>15630</v>
      </c>
      <c r="K204" s="99" t="s">
        <v>15690</v>
      </c>
      <c r="L204" s="16" t="s">
        <v>4085</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15889</v>
      </c>
      <c r="J205" s="198" t="s">
        <v>15474</v>
      </c>
      <c r="K205" s="99" t="s">
        <v>20338</v>
      </c>
      <c r="L205" s="16" t="s">
        <v>4085</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8481</v>
      </c>
      <c r="J206" s="14" t="s">
        <v>15475</v>
      </c>
      <c r="K206" s="100" t="s">
        <v>15547</v>
      </c>
      <c r="L206" s="16" t="s">
        <v>4085</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8483</v>
      </c>
      <c r="J207" s="29" t="s">
        <v>15477</v>
      </c>
      <c r="K207" s="100" t="s">
        <v>15632</v>
      </c>
      <c r="L207" s="16" t="s">
        <v>4085</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8483</v>
      </c>
      <c r="J208" s="14" t="s">
        <v>15478</v>
      </c>
      <c r="K208" s="99" t="s">
        <v>15542</v>
      </c>
      <c r="L208" s="16" t="s">
        <v>4085</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8483</v>
      </c>
      <c r="J209" s="14" t="s">
        <v>15479</v>
      </c>
      <c r="K209" s="99" t="s">
        <v>15543</v>
      </c>
      <c r="L209" s="16" t="s">
        <v>4085</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8483</v>
      </c>
      <c r="J210" s="100" t="s">
        <v>8956</v>
      </c>
      <c r="K210" s="100" t="s">
        <v>15702</v>
      </c>
      <c r="L210" s="16" t="s">
        <v>4085</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8483</v>
      </c>
      <c r="J211" s="14" t="s">
        <v>15624</v>
      </c>
      <c r="K211" s="99" t="s">
        <v>19222</v>
      </c>
      <c r="L211" s="16" t="s">
        <v>4085</v>
      </c>
      <c r="M211" s="16"/>
    </row>
    <row r="212" spans="1:13"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8482</v>
      </c>
      <c r="J212" s="14" t="s">
        <v>15625</v>
      </c>
      <c r="K212" s="100" t="s">
        <v>18565</v>
      </c>
      <c r="L212" s="16" t="s">
        <v>4085</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8482</v>
      </c>
      <c r="J213" s="14" t="s">
        <v>15626</v>
      </c>
      <c r="K213" s="100" t="s">
        <v>18561</v>
      </c>
      <c r="L213" s="16" t="s">
        <v>4085</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15627</v>
      </c>
      <c r="K214" s="100" t="s">
        <v>14070</v>
      </c>
      <c r="L214" s="16" t="s">
        <v>4085</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8482</v>
      </c>
      <c r="J215" s="100" t="s">
        <v>15634</v>
      </c>
      <c r="K215" s="100" t="s">
        <v>15774</v>
      </c>
      <c r="L215" s="16" t="s">
        <v>4085</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15289</v>
      </c>
      <c r="K216" s="99" t="s">
        <v>14070</v>
      </c>
      <c r="L216" s="16" t="s">
        <v>4085</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8482</v>
      </c>
      <c r="J217" s="100" t="s">
        <v>15699</v>
      </c>
      <c r="K217" s="100" t="s">
        <v>20271</v>
      </c>
      <c r="L217" s="16" t="s">
        <v>4085</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8481</v>
      </c>
      <c r="J218" s="99" t="s">
        <v>15698</v>
      </c>
      <c r="K218" s="99" t="s">
        <v>17660</v>
      </c>
      <c r="L218" s="16" t="s">
        <v>4085</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8481</v>
      </c>
      <c r="J219" s="99" t="s">
        <v>15697</v>
      </c>
      <c r="K219" s="375" t="s">
        <v>19785</v>
      </c>
      <c r="L219" s="16" t="s">
        <v>4085</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8482</v>
      </c>
      <c r="J220" s="100" t="s">
        <v>15696</v>
      </c>
      <c r="K220" s="100" t="s">
        <v>15843</v>
      </c>
      <c r="L220" s="16" t="s">
        <v>4085</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8483</v>
      </c>
      <c r="J221" s="99" t="s">
        <v>15694</v>
      </c>
      <c r="K221" s="95" t="s">
        <v>20722</v>
      </c>
      <c r="L221" s="16" t="s">
        <v>4085</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15469</v>
      </c>
      <c r="K222" s="99" t="s">
        <v>13544</v>
      </c>
      <c r="L222" s="16" t="s">
        <v>4085</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8483</v>
      </c>
      <c r="J223" s="14" t="s">
        <v>15476</v>
      </c>
      <c r="K223" s="376"/>
      <c r="L223" s="16" t="s">
        <v>4085</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8482</v>
      </c>
      <c r="J224" s="99" t="s">
        <v>20402</v>
      </c>
      <c r="K224" s="99" t="s">
        <v>20411</v>
      </c>
      <c r="L224" s="16" t="s">
        <v>4085</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8481</v>
      </c>
      <c r="J225" s="378" t="s">
        <v>8520</v>
      </c>
      <c r="K225" s="378" t="s">
        <v>15536</v>
      </c>
      <c r="L225" s="16" t="s">
        <v>4085</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8483</v>
      </c>
      <c r="J226" s="100" t="s">
        <v>15289</v>
      </c>
      <c r="K226" s="99" t="s">
        <v>15357</v>
      </c>
      <c r="L226" s="16" t="s">
        <v>4085</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8483</v>
      </c>
      <c r="J227" s="100" t="s">
        <v>15289</v>
      </c>
      <c r="K227" s="100" t="s">
        <v>15358</v>
      </c>
      <c r="L227" s="16" t="s">
        <v>4085</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8483</v>
      </c>
      <c r="J228" s="100" t="s">
        <v>15289</v>
      </c>
      <c r="K228" s="99" t="s">
        <v>15464</v>
      </c>
      <c r="L228" s="16" t="s">
        <v>4085</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8483</v>
      </c>
      <c r="J229" s="99" t="s">
        <v>15289</v>
      </c>
      <c r="K229" s="99" t="s">
        <v>15465</v>
      </c>
      <c r="L229" s="16" t="s">
        <v>4085</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8483</v>
      </c>
      <c r="J230" s="99" t="s">
        <v>15289</v>
      </c>
      <c r="K230" s="99" t="s">
        <v>15467</v>
      </c>
      <c r="L230" s="16" t="s">
        <v>4085</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8483</v>
      </c>
      <c r="J231" s="99" t="s">
        <v>8520</v>
      </c>
      <c r="K231" s="99" t="s">
        <v>15467</v>
      </c>
      <c r="L231" s="16" t="s">
        <v>4085</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8483</v>
      </c>
      <c r="J232" s="376" t="s">
        <v>15466</v>
      </c>
      <c r="K232" s="376" t="s">
        <v>19216</v>
      </c>
      <c r="L232" s="16" t="s">
        <v>4085</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15889</v>
      </c>
      <c r="J233" s="100" t="s">
        <v>15890</v>
      </c>
      <c r="K233" s="100" t="s">
        <v>15933</v>
      </c>
      <c r="L233" s="16" t="s">
        <v>4085</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8482</v>
      </c>
      <c r="J234" s="99" t="s">
        <v>15549</v>
      </c>
      <c r="K234" s="99" t="s">
        <v>15701</v>
      </c>
      <c r="L234" s="16" t="s">
        <v>4085</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8483</v>
      </c>
      <c r="J235" s="100" t="s">
        <v>15629</v>
      </c>
      <c r="K235" s="100" t="s">
        <v>15692</v>
      </c>
      <c r="L235" s="16" t="s">
        <v>4085</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8482</v>
      </c>
      <c r="J236" s="99" t="s">
        <v>15700</v>
      </c>
      <c r="K236" s="99" t="s">
        <v>15776</v>
      </c>
      <c r="L236" s="16" t="s">
        <v>4085</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8482</v>
      </c>
      <c r="J237" s="100" t="s">
        <v>15700</v>
      </c>
      <c r="K237" s="100" t="s">
        <v>15778</v>
      </c>
      <c r="L237" s="16" t="s">
        <v>4085</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8483</v>
      </c>
      <c r="J238" s="100" t="s">
        <v>15693</v>
      </c>
      <c r="K238" s="100" t="s">
        <v>15703</v>
      </c>
      <c r="L238" s="16" t="s">
        <v>4085</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f>VLOOKUP(A239,VODANET!C$5:AG2316,31,0)</f>
        <v>41572</v>
      </c>
      <c r="G239" s="46">
        <v>41352</v>
      </c>
      <c r="H239" s="387">
        <v>41367</v>
      </c>
      <c r="I239" s="161" t="s">
        <v>8482</v>
      </c>
      <c r="J239" s="100" t="s">
        <v>15769</v>
      </c>
      <c r="K239" s="100" t="s">
        <v>15943</v>
      </c>
      <c r="L239" s="16" t="s">
        <v>4085</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8483</v>
      </c>
      <c r="J240" s="99" t="s">
        <v>20345</v>
      </c>
      <c r="K240" s="99" t="s">
        <v>20371</v>
      </c>
      <c r="L240" s="16" t="s">
        <v>4085</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8481</v>
      </c>
      <c r="J241" s="99" t="s">
        <v>15782</v>
      </c>
      <c r="K241" s="99" t="s">
        <v>15783</v>
      </c>
      <c r="L241" s="16" t="s">
        <v>4085</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8483</v>
      </c>
      <c r="J242" s="99" t="s">
        <v>15777</v>
      </c>
      <c r="K242" s="99" t="s">
        <v>15781</v>
      </c>
      <c r="L242" s="16" t="s">
        <v>4085</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8481</v>
      </c>
      <c r="J243" s="100" t="s">
        <v>15780</v>
      </c>
      <c r="K243" s="100" t="s">
        <v>17659</v>
      </c>
      <c r="L243" s="16" t="s">
        <v>4085</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8483</v>
      </c>
      <c r="J244" s="100" t="s">
        <v>15628</v>
      </c>
      <c r="K244" s="100" t="s">
        <v>15691</v>
      </c>
      <c r="L244" s="16" t="s">
        <v>4085</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8481</v>
      </c>
      <c r="J245" s="99" t="s">
        <v>15784</v>
      </c>
      <c r="K245" s="99" t="s">
        <v>19212</v>
      </c>
      <c r="L245" s="16" t="s">
        <v>4085</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8483</v>
      </c>
      <c r="J246" s="99" t="s">
        <v>15844</v>
      </c>
      <c r="K246" s="95" t="s">
        <v>20261</v>
      </c>
      <c r="L246" s="16" t="s">
        <v>4085</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8481</v>
      </c>
      <c r="J247" s="99" t="s">
        <v>16043</v>
      </c>
      <c r="K247" s="99" t="s">
        <v>20348</v>
      </c>
      <c r="L247" s="16" t="s">
        <v>4085</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8482</v>
      </c>
      <c r="J248" s="99" t="s">
        <v>16044</v>
      </c>
      <c r="K248" s="99" t="s">
        <v>16266</v>
      </c>
      <c r="L248" s="16" t="s">
        <v>4085</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8483</v>
      </c>
      <c r="J249" s="14" t="s">
        <v>16045</v>
      </c>
      <c r="K249" s="99" t="s">
        <v>19213</v>
      </c>
      <c r="L249" s="16" t="s">
        <v>4085</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15889</v>
      </c>
      <c r="J250" s="100" t="s">
        <v>16046</v>
      </c>
      <c r="K250" s="103" t="s">
        <v>19225</v>
      </c>
      <c r="L250" s="16" t="s">
        <v>4085</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8956</v>
      </c>
      <c r="K251" s="100" t="s">
        <v>13542</v>
      </c>
      <c r="L251" s="16" t="s">
        <v>4085</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8482</v>
      </c>
      <c r="J252" s="100" t="s">
        <v>8956</v>
      </c>
      <c r="K252" s="99" t="s">
        <v>19215</v>
      </c>
      <c r="L252" s="16" t="s">
        <v>4085</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8481</v>
      </c>
      <c r="J253" s="100" t="s">
        <v>17040</v>
      </c>
      <c r="K253" s="373" t="s">
        <v>19223</v>
      </c>
      <c r="L253" s="16" t="s">
        <v>4085</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v>41552</v>
      </c>
      <c r="I254" s="161" t="s">
        <v>8483</v>
      </c>
      <c r="J254" s="14" t="s">
        <v>16048</v>
      </c>
      <c r="K254" s="99" t="s">
        <v>20852</v>
      </c>
      <c r="L254" s="16" t="s">
        <v>4085</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8482</v>
      </c>
      <c r="J255" s="14" t="s">
        <v>16049</v>
      </c>
      <c r="K255" s="99" t="s">
        <v>18559</v>
      </c>
      <c r="L255" s="16" t="s">
        <v>4085</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8483</v>
      </c>
      <c r="J256" s="46" t="s">
        <v>16050</v>
      </c>
      <c r="K256" s="99" t="s">
        <v>19221</v>
      </c>
      <c r="L256" s="16" t="s">
        <v>4085</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16052</v>
      </c>
      <c r="K257" s="100" t="s">
        <v>14070</v>
      </c>
      <c r="L257" s="16" t="s">
        <v>4085</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8481</v>
      </c>
      <c r="J258" s="14" t="s">
        <v>16053</v>
      </c>
      <c r="K258" s="100" t="s">
        <v>18564</v>
      </c>
      <c r="L258" s="16" t="s">
        <v>4085</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8482</v>
      </c>
      <c r="J259" s="14" t="s">
        <v>16054</v>
      </c>
      <c r="K259" s="206" t="s">
        <v>16272</v>
      </c>
      <c r="L259" s="16" t="s">
        <v>4085</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8483</v>
      </c>
      <c r="J260" s="14" t="s">
        <v>16055</v>
      </c>
      <c r="K260" s="99" t="s">
        <v>18566</v>
      </c>
      <c r="L260" s="16" t="s">
        <v>4085</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16056</v>
      </c>
      <c r="K261" s="100" t="s">
        <v>4085</v>
      </c>
      <c r="L261" s="16" t="s">
        <v>4085</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8482</v>
      </c>
      <c r="J262" s="14" t="s">
        <v>16057</v>
      </c>
      <c r="K262" s="100" t="s">
        <v>19225</v>
      </c>
      <c r="L262" s="16" t="s">
        <v>4085</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8481</v>
      </c>
      <c r="J263" s="14" t="s">
        <v>16058</v>
      </c>
      <c r="K263" s="100" t="s">
        <v>17605</v>
      </c>
      <c r="L263" s="16" t="s">
        <v>4085</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15889</v>
      </c>
      <c r="J264" s="14" t="s">
        <v>16059</v>
      </c>
      <c r="K264" s="99" t="s">
        <v>17599</v>
      </c>
      <c r="L264" s="16" t="s">
        <v>4085</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8483</v>
      </c>
      <c r="J265" s="100" t="s">
        <v>8956</v>
      </c>
      <c r="K265" s="375" t="s">
        <v>17528</v>
      </c>
      <c r="L265" s="16" t="s">
        <v>4085</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8482</v>
      </c>
      <c r="J266" s="99" t="s">
        <v>16047</v>
      </c>
      <c r="K266" s="95" t="s">
        <v>16267</v>
      </c>
      <c r="L266" s="16" t="s">
        <v>4085</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8481</v>
      </c>
      <c r="J267" s="99" t="s">
        <v>15289</v>
      </c>
      <c r="K267" s="99" t="s">
        <v>16020</v>
      </c>
      <c r="L267" s="16" t="s">
        <v>4085</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8481</v>
      </c>
      <c r="J268" s="99" t="s">
        <v>15289</v>
      </c>
      <c r="K268" s="99" t="s">
        <v>15894</v>
      </c>
      <c r="L268" s="16" t="s">
        <v>4085</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8481</v>
      </c>
      <c r="J269" s="99" t="s">
        <v>16019</v>
      </c>
      <c r="K269" s="99" t="s">
        <v>15944</v>
      </c>
      <c r="L269" s="16" t="s">
        <v>4085</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8481</v>
      </c>
      <c r="J270" s="99" t="s">
        <v>15289</v>
      </c>
      <c r="K270" s="99" t="s">
        <v>15893</v>
      </c>
      <c r="L270" s="16" t="s">
        <v>4085</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8481</v>
      </c>
      <c r="J271" s="99" t="s">
        <v>16016</v>
      </c>
      <c r="K271" s="99" t="s">
        <v>15357</v>
      </c>
      <c r="L271" s="16" t="s">
        <v>4085</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8481</v>
      </c>
      <c r="J272" s="99" t="s">
        <v>15289</v>
      </c>
      <c r="K272" s="99" t="s">
        <v>16017</v>
      </c>
      <c r="L272" s="16" t="s">
        <v>4085</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8481</v>
      </c>
      <c r="J273" s="99" t="s">
        <v>15289</v>
      </c>
      <c r="K273" s="99" t="s">
        <v>15944</v>
      </c>
      <c r="L273" s="16" t="s">
        <v>4085</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8481</v>
      </c>
      <c r="J274" s="99" t="s">
        <v>15289</v>
      </c>
      <c r="K274" s="375" t="s">
        <v>15895</v>
      </c>
      <c r="L274" s="16" t="s">
        <v>4085</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f>VLOOKUP(A275,VODANET!C$5:AG2352,31,0)</f>
        <v>41579</v>
      </c>
      <c r="G275" s="14">
        <v>41365</v>
      </c>
      <c r="H275" s="386">
        <v>41368</v>
      </c>
      <c r="I275" s="38" t="s">
        <v>8481</v>
      </c>
      <c r="J275" s="99" t="s">
        <v>15289</v>
      </c>
      <c r="K275" s="99" t="s">
        <v>16018</v>
      </c>
      <c r="L275" s="16" t="s">
        <v>4085</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8481</v>
      </c>
      <c r="J276" s="99" t="s">
        <v>15289</v>
      </c>
      <c r="K276" s="99" t="s">
        <v>15896</v>
      </c>
      <c r="L276" s="16" t="s">
        <v>4085</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8481</v>
      </c>
      <c r="J277" s="99" t="s">
        <v>16019</v>
      </c>
      <c r="K277" s="99" t="s">
        <v>15944</v>
      </c>
      <c r="L277" s="16" t="s">
        <v>4085</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8483</v>
      </c>
      <c r="J278" s="99" t="s">
        <v>15289</v>
      </c>
      <c r="K278" s="163" t="s">
        <v>15942</v>
      </c>
      <c r="L278" s="16" t="s">
        <v>4085</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8483</v>
      </c>
      <c r="J279" s="99" t="s">
        <v>8520</v>
      </c>
      <c r="K279" s="99" t="s">
        <v>15937</v>
      </c>
      <c r="L279" s="16" t="s">
        <v>4085</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8481</v>
      </c>
      <c r="J280" s="99" t="s">
        <v>15289</v>
      </c>
      <c r="K280" s="99" t="s">
        <v>15944</v>
      </c>
      <c r="L280" s="16" t="s">
        <v>4085</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8481</v>
      </c>
      <c r="J281" s="100" t="s">
        <v>8956</v>
      </c>
      <c r="K281" s="99" t="s">
        <v>17778</v>
      </c>
      <c r="L281" s="16" t="s">
        <v>4085</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8481</v>
      </c>
      <c r="J282" s="99" t="s">
        <v>15289</v>
      </c>
      <c r="K282" s="382" t="s">
        <v>16017</v>
      </c>
      <c r="L282" s="16" t="s">
        <v>4085</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15889</v>
      </c>
      <c r="J283" s="100" t="s">
        <v>16042</v>
      </c>
      <c r="K283" s="100" t="s">
        <v>17038</v>
      </c>
      <c r="L283" s="16" t="s">
        <v>4085</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15889</v>
      </c>
      <c r="J284" s="98" t="s">
        <v>15289</v>
      </c>
      <c r="K284" s="98" t="s">
        <v>16060</v>
      </c>
      <c r="L284" s="16" t="s">
        <v>4085</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8483</v>
      </c>
      <c r="J285" s="99" t="s">
        <v>14073</v>
      </c>
      <c r="K285" s="99" t="s">
        <v>17036</v>
      </c>
      <c r="L285" s="16" t="s">
        <v>4085</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8482</v>
      </c>
      <c r="J286" s="99" t="s">
        <v>16320</v>
      </c>
      <c r="K286" s="99" t="s">
        <v>9498</v>
      </c>
      <c r="L286" s="16" t="s">
        <v>4085</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8481</v>
      </c>
      <c r="J287" s="100" t="s">
        <v>8956</v>
      </c>
      <c r="K287" s="98" t="s">
        <v>17524</v>
      </c>
      <c r="L287" s="16" t="s">
        <v>4085</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8481</v>
      </c>
      <c r="J288" s="99" t="s">
        <v>17039</v>
      </c>
      <c r="K288" s="99" t="s">
        <v>17521</v>
      </c>
      <c r="L288" s="16" t="s">
        <v>4085</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8482</v>
      </c>
      <c r="J289" s="100" t="s">
        <v>8956</v>
      </c>
      <c r="K289" s="382" t="s">
        <v>18438</v>
      </c>
      <c r="L289" s="16" t="s">
        <v>4085</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8483</v>
      </c>
      <c r="J290" s="100" t="s">
        <v>8956</v>
      </c>
      <c r="K290" s="100" t="s">
        <v>19542</v>
      </c>
      <c r="L290" s="16" t="s">
        <v>4085</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8482</v>
      </c>
      <c r="J291" s="100" t="s">
        <v>8956</v>
      </c>
      <c r="K291" s="99" t="s">
        <v>17519</v>
      </c>
      <c r="L291" s="16" t="s">
        <v>4085</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8483</v>
      </c>
      <c r="J292" s="100" t="s">
        <v>17037</v>
      </c>
      <c r="K292" s="100" t="s">
        <v>17661</v>
      </c>
      <c r="L292" s="16" t="s">
        <v>4085</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8482</v>
      </c>
      <c r="J293" s="100" t="s">
        <v>8956</v>
      </c>
      <c r="K293" s="206" t="s">
        <v>17522</v>
      </c>
      <c r="L293" s="16" t="s">
        <v>4085</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8481</v>
      </c>
      <c r="J294" s="100" t="s">
        <v>8956</v>
      </c>
      <c r="K294" s="99" t="s">
        <v>17523</v>
      </c>
      <c r="L294" s="16" t="s">
        <v>4085</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8481</v>
      </c>
      <c r="J295" s="100" t="s">
        <v>8956</v>
      </c>
      <c r="K295" s="100" t="s">
        <v>17598</v>
      </c>
      <c r="L295" s="16" t="s">
        <v>4085</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8482</v>
      </c>
      <c r="J296" s="99" t="s">
        <v>19093</v>
      </c>
      <c r="K296" s="99" t="s">
        <v>19355</v>
      </c>
      <c r="L296" s="16" t="s">
        <v>4085</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8481</v>
      </c>
      <c r="J297" s="99" t="s">
        <v>19093</v>
      </c>
      <c r="K297" s="99" t="s">
        <v>19602</v>
      </c>
      <c r="L297" s="16" t="s">
        <v>4085</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15889</v>
      </c>
      <c r="J298" s="100" t="s">
        <v>8956</v>
      </c>
      <c r="K298" s="100" t="s">
        <v>18498</v>
      </c>
      <c r="L298" s="16" t="s">
        <v>4085</v>
      </c>
      <c r="M298" s="16"/>
    </row>
    <row r="299" spans="1:13"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8483</v>
      </c>
      <c r="J299" s="100" t="s">
        <v>8956</v>
      </c>
      <c r="K299" s="99" t="s">
        <v>19220</v>
      </c>
      <c r="L299" s="16" t="s">
        <v>4085</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15889</v>
      </c>
      <c r="J300" s="100" t="s">
        <v>8956</v>
      </c>
      <c r="K300" s="100" t="s">
        <v>17598</v>
      </c>
      <c r="L300" s="16" t="s">
        <v>4085</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15889</v>
      </c>
      <c r="J301" s="100" t="s">
        <v>17606</v>
      </c>
      <c r="K301" s="100" t="s">
        <v>18273</v>
      </c>
      <c r="L301" s="16" t="s">
        <v>4085</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8482</v>
      </c>
      <c r="J302" s="100" t="s">
        <v>8956</v>
      </c>
      <c r="K302" s="100" t="s">
        <v>17657</v>
      </c>
      <c r="L302" s="16" t="s">
        <v>4085</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8481</v>
      </c>
      <c r="J303" s="100" t="s">
        <v>8956</v>
      </c>
      <c r="K303" s="99" t="s">
        <v>18499</v>
      </c>
      <c r="L303" s="16" t="s">
        <v>4085</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8482</v>
      </c>
      <c r="J304" s="99" t="s">
        <v>17039</v>
      </c>
      <c r="K304" s="99" t="s">
        <v>18561</v>
      </c>
      <c r="L304" s="16" t="s">
        <v>4085</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15889</v>
      </c>
      <c r="J305" s="100" t="s">
        <v>8956</v>
      </c>
      <c r="K305" s="100" t="s">
        <v>18274</v>
      </c>
      <c r="L305" s="16" t="s">
        <v>4085</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8483</v>
      </c>
      <c r="J306" s="100" t="s">
        <v>8956</v>
      </c>
      <c r="K306" s="99" t="s">
        <v>14067</v>
      </c>
      <c r="L306" s="16" t="s">
        <v>4085</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8483</v>
      </c>
      <c r="J307" s="100" t="s">
        <v>8956</v>
      </c>
      <c r="K307" s="99" t="s">
        <v>18696</v>
      </c>
      <c r="L307" s="16" t="s">
        <v>4085</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15889</v>
      </c>
      <c r="J308" s="100" t="s">
        <v>8956</v>
      </c>
      <c r="K308" s="99" t="s">
        <v>19601</v>
      </c>
      <c r="L308" s="16" t="s">
        <v>4085</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15889</v>
      </c>
      <c r="J309" s="100" t="s">
        <v>8956</v>
      </c>
      <c r="K309" s="100" t="s">
        <v>17598</v>
      </c>
      <c r="L309" s="16" t="s">
        <v>4085</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8481</v>
      </c>
      <c r="J310" s="100" t="s">
        <v>8956</v>
      </c>
      <c r="K310" s="382" t="s">
        <v>19224</v>
      </c>
      <c r="L310" s="16" t="s">
        <v>4085</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8481</v>
      </c>
      <c r="J311" s="100" t="s">
        <v>8956</v>
      </c>
      <c r="K311" s="99" t="s">
        <v>18560</v>
      </c>
      <c r="L311" s="16" t="s">
        <v>4085</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8481</v>
      </c>
      <c r="J312" s="100" t="s">
        <v>8956</v>
      </c>
      <c r="K312" s="99" t="s">
        <v>18562</v>
      </c>
      <c r="L312" s="16" t="s">
        <v>4085</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15889</v>
      </c>
      <c r="J313" s="100" t="s">
        <v>8956</v>
      </c>
      <c r="K313" s="99" t="s">
        <v>19304</v>
      </c>
      <c r="L313" s="16" t="s">
        <v>4085</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8481</v>
      </c>
      <c r="J314" s="100" t="s">
        <v>8956</v>
      </c>
      <c r="K314" s="100" t="s">
        <v>18560</v>
      </c>
      <c r="L314" s="16" t="s">
        <v>4085</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8481</v>
      </c>
      <c r="J315" s="100" t="s">
        <v>8956</v>
      </c>
      <c r="K315" s="99" t="s">
        <v>18497</v>
      </c>
      <c r="L315" s="16" t="s">
        <v>4085</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8481</v>
      </c>
      <c r="J316" s="99" t="s">
        <v>17884</v>
      </c>
      <c r="K316" s="99" t="s">
        <v>18500</v>
      </c>
      <c r="L316" s="16" t="s">
        <v>4085</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8482</v>
      </c>
      <c r="J317" s="100" t="s">
        <v>8956</v>
      </c>
      <c r="K317" s="380" t="s">
        <v>18436</v>
      </c>
      <c r="L317" s="16" t="s">
        <v>4085</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8482</v>
      </c>
      <c r="J318" s="100" t="s">
        <v>8956</v>
      </c>
      <c r="K318" s="100" t="s">
        <v>14067</v>
      </c>
      <c r="L318" s="16" t="s">
        <v>4085</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8481</v>
      </c>
      <c r="J319" s="100" t="s">
        <v>17884</v>
      </c>
      <c r="K319" s="100" t="s">
        <v>20651</v>
      </c>
      <c r="L319" s="16" t="s">
        <v>4085</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8483</v>
      </c>
      <c r="J320" s="100" t="s">
        <v>8956</v>
      </c>
      <c r="K320" s="99" t="s">
        <v>18568</v>
      </c>
      <c r="L320" s="16" t="s">
        <v>4085</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8483</v>
      </c>
      <c r="J321" s="99" t="s">
        <v>17883</v>
      </c>
      <c r="K321" s="99" t="s">
        <v>19222</v>
      </c>
      <c r="L321" s="16" t="s">
        <v>4085</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8483</v>
      </c>
      <c r="J322" s="100" t="s">
        <v>8956</v>
      </c>
      <c r="K322" s="100" t="s">
        <v>14067</v>
      </c>
      <c r="L322" s="16" t="s">
        <v>4085</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8482</v>
      </c>
      <c r="J323" s="100" t="s">
        <v>8956</v>
      </c>
      <c r="K323" s="100" t="s">
        <v>14067</v>
      </c>
      <c r="L323" s="16" t="s">
        <v>4085</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8482</v>
      </c>
      <c r="J324" s="103" t="s">
        <v>8956</v>
      </c>
      <c r="K324" s="100" t="s">
        <v>19541</v>
      </c>
      <c r="L324" s="16" t="s">
        <v>4085</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8481</v>
      </c>
      <c r="J325" s="100" t="s">
        <v>8956</v>
      </c>
      <c r="K325" s="375" t="s">
        <v>19786</v>
      </c>
      <c r="L325" s="16" t="s">
        <v>4085</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8481</v>
      </c>
      <c r="J326" s="100" t="s">
        <v>8956</v>
      </c>
      <c r="K326" s="99" t="s">
        <v>18272</v>
      </c>
      <c r="L326" s="16" t="s">
        <v>4085</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8481</v>
      </c>
      <c r="J327" s="100" t="s">
        <v>17883</v>
      </c>
      <c r="K327" s="375" t="s">
        <v>19784</v>
      </c>
      <c r="L327" s="16" t="s">
        <v>4085</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8481</v>
      </c>
      <c r="J328" s="100" t="s">
        <v>8956</v>
      </c>
      <c r="K328" s="99" t="s">
        <v>20476</v>
      </c>
      <c r="L328" s="16" t="s">
        <v>4085</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8956</v>
      </c>
      <c r="K329" s="100" t="s">
        <v>19674</v>
      </c>
      <c r="L329" s="16" t="s">
        <v>4085</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15889</v>
      </c>
      <c r="J330" s="100" t="s">
        <v>8956</v>
      </c>
      <c r="K330" s="100" t="s">
        <v>17598</v>
      </c>
      <c r="L330" s="16" t="s">
        <v>4085</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8481</v>
      </c>
      <c r="J331" s="100" t="s">
        <v>8956</v>
      </c>
      <c r="K331" s="99" t="s">
        <v>17521</v>
      </c>
      <c r="L331" s="16" t="s">
        <v>4085</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8482</v>
      </c>
      <c r="J332" s="100" t="s">
        <v>8956</v>
      </c>
      <c r="K332" s="99" t="s">
        <v>19219</v>
      </c>
      <c r="L332" s="16" t="s">
        <v>4085</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15289</v>
      </c>
      <c r="K333" s="98" t="s">
        <v>20673</v>
      </c>
      <c r="L333" s="16" t="s">
        <v>4085</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8482</v>
      </c>
      <c r="J334" s="99" t="s">
        <v>18563</v>
      </c>
      <c r="K334" s="99" t="s">
        <v>19539</v>
      </c>
      <c r="L334" s="16" t="s">
        <v>4085</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8956</v>
      </c>
      <c r="K335" s="99"/>
      <c r="L335" s="16" t="s">
        <v>4085</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8481</v>
      </c>
      <c r="J336" s="14" t="s">
        <v>19084</v>
      </c>
      <c r="K336" s="99" t="s">
        <v>19226</v>
      </c>
      <c r="L336" s="16" t="s">
        <v>4085</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8481</v>
      </c>
      <c r="J337" s="14" t="s">
        <v>19085</v>
      </c>
      <c r="K337" s="99" t="s">
        <v>9498</v>
      </c>
      <c r="L337" s="16" t="s">
        <v>4085</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19350</v>
      </c>
      <c r="K338" s="100" t="s">
        <v>4085</v>
      </c>
      <c r="L338" s="16" t="s">
        <v>4085</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8481</v>
      </c>
      <c r="J339" s="14" t="s">
        <v>19086</v>
      </c>
      <c r="K339" s="99" t="s">
        <v>16017</v>
      </c>
      <c r="L339" s="16" t="s">
        <v>4085</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8481</v>
      </c>
      <c r="J340" s="100" t="s">
        <v>15289</v>
      </c>
      <c r="K340" s="100" t="s">
        <v>19214</v>
      </c>
      <c r="L340" s="16" t="s">
        <v>4085</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8482</v>
      </c>
      <c r="J341" s="14" t="s">
        <v>19087</v>
      </c>
      <c r="K341" s="99" t="s">
        <v>20266</v>
      </c>
      <c r="L341" s="16" t="s">
        <v>4085</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8481</v>
      </c>
      <c r="J342" s="14" t="s">
        <v>19088</v>
      </c>
      <c r="K342" s="380" t="s">
        <v>20337</v>
      </c>
      <c r="L342" s="16" t="s">
        <v>4085</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8482</v>
      </c>
      <c r="J343" s="99" t="s">
        <v>19089</v>
      </c>
      <c r="K343" s="99" t="s">
        <v>19435</v>
      </c>
      <c r="L343" s="16" t="s">
        <v>4085</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19090</v>
      </c>
      <c r="K344" s="99" t="s">
        <v>4085</v>
      </c>
      <c r="L344" s="16" t="s">
        <v>4085</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8481</v>
      </c>
      <c r="J345" s="100" t="s">
        <v>15289</v>
      </c>
      <c r="K345" s="375" t="s">
        <v>19781</v>
      </c>
      <c r="L345" s="16" t="s">
        <v>4085</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8481</v>
      </c>
      <c r="J346" s="14" t="s">
        <v>19091</v>
      </c>
      <c r="K346" s="100" t="s">
        <v>20597</v>
      </c>
      <c r="L346" s="16" t="s">
        <v>4085</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8481</v>
      </c>
      <c r="J347" s="99" t="s">
        <v>19092</v>
      </c>
      <c r="K347" s="99" t="s">
        <v>19211</v>
      </c>
      <c r="L347" s="16" t="s">
        <v>4085</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20376</v>
      </c>
      <c r="J348" s="99" t="s">
        <v>19209</v>
      </c>
      <c r="K348" s="99" t="s">
        <v>20375</v>
      </c>
      <c r="L348" s="16" t="s">
        <v>4085</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15289</v>
      </c>
      <c r="K349" s="99" t="s">
        <v>19198</v>
      </c>
      <c r="L349" s="16" t="s">
        <v>4085</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19210</v>
      </c>
      <c r="K350" s="99" t="s">
        <v>19351</v>
      </c>
      <c r="L350" s="16" t="s">
        <v>4085</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19205</v>
      </c>
      <c r="K351" s="382" t="s">
        <v>20677</v>
      </c>
      <c r="L351" s="16" t="s">
        <v>4085</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15889</v>
      </c>
      <c r="J352" s="99" t="s">
        <v>19207</v>
      </c>
      <c r="K352" s="99" t="s">
        <v>20760</v>
      </c>
      <c r="L352" s="16" t="s">
        <v>4085</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8483</v>
      </c>
      <c r="J353" s="99" t="s">
        <v>19208</v>
      </c>
      <c r="K353" s="99" t="s">
        <v>19543</v>
      </c>
      <c r="L353" s="16" t="s">
        <v>4085</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19206</v>
      </c>
      <c r="K354" s="99" t="s">
        <v>19356</v>
      </c>
      <c r="L354" s="16" t="s">
        <v>4085</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19302</v>
      </c>
      <c r="K355" s="99" t="s">
        <v>19351</v>
      </c>
      <c r="L355" s="16" t="s">
        <v>4085</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16051</v>
      </c>
      <c r="K356" s="100" t="s">
        <v>19351</v>
      </c>
      <c r="L356" s="16" t="s">
        <v>4085</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19357</v>
      </c>
      <c r="K357" s="382"/>
      <c r="L357" s="16" t="s">
        <v>4085</v>
      </c>
      <c r="M357" s="16"/>
    </row>
    <row r="358" spans="1:13"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8481</v>
      </c>
      <c r="J358" s="206" t="s">
        <v>19354</v>
      </c>
      <c r="K358" s="100" t="s">
        <v>9498</v>
      </c>
      <c r="L358" s="16" t="s">
        <v>4085</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8481</v>
      </c>
      <c r="J359" s="100" t="s">
        <v>8956</v>
      </c>
      <c r="K359" s="99" t="s">
        <v>20317</v>
      </c>
      <c r="L359" s="16" t="s">
        <v>4085</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8481</v>
      </c>
      <c r="J360" s="99" t="s">
        <v>19665</v>
      </c>
      <c r="K360" s="99" t="s">
        <v>20650</v>
      </c>
      <c r="L360" s="16" t="s">
        <v>4085</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8482</v>
      </c>
      <c r="J361" s="100" t="s">
        <v>20407</v>
      </c>
      <c r="K361" s="100" t="s">
        <v>20477</v>
      </c>
      <c r="L361" s="16" t="s">
        <v>4085</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19666</v>
      </c>
      <c r="K362" s="100" t="s">
        <v>4085</v>
      </c>
      <c r="L362" s="16" t="s">
        <v>4085</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15889</v>
      </c>
      <c r="J363" s="99" t="s">
        <v>19667</v>
      </c>
      <c r="K363" s="99" t="s">
        <v>20315</v>
      </c>
      <c r="L363" s="16" t="s">
        <v>4085</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15889</v>
      </c>
      <c r="J364" s="100" t="s">
        <v>19668</v>
      </c>
      <c r="K364" s="100" t="s">
        <v>20347</v>
      </c>
      <c r="L364" s="16" t="s">
        <v>4085</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19669</v>
      </c>
      <c r="K365" s="100" t="s">
        <v>20645</v>
      </c>
      <c r="L365" s="16" t="s">
        <v>4085</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8482</v>
      </c>
      <c r="J366" s="14" t="s">
        <v>19670</v>
      </c>
      <c r="K366" s="99" t="s">
        <v>20340</v>
      </c>
      <c r="L366" s="16" t="s">
        <v>4085</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19671</v>
      </c>
      <c r="K367" s="100"/>
      <c r="L367" s="16" t="s">
        <v>4085</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19672</v>
      </c>
      <c r="K368" s="99"/>
      <c r="L368" s="16" t="s">
        <v>4085</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15889</v>
      </c>
      <c r="J369" s="100" t="s">
        <v>8956</v>
      </c>
      <c r="K369" s="99" t="s">
        <v>14067</v>
      </c>
      <c r="L369" s="16" t="s">
        <v>4085</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15889</v>
      </c>
      <c r="J370" s="100" t="s">
        <v>8956</v>
      </c>
      <c r="K370" s="99" t="s">
        <v>14067</v>
      </c>
      <c r="L370" s="16" t="s">
        <v>4085</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8483</v>
      </c>
      <c r="J371" s="159" t="s">
        <v>8956</v>
      </c>
      <c r="K371" s="159" t="s">
        <v>20611</v>
      </c>
      <c r="L371" s="16" t="s">
        <v>4085</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8956</v>
      </c>
      <c r="K372" s="102"/>
      <c r="L372" s="16" t="s">
        <v>4085</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8483</v>
      </c>
      <c r="J373" s="100" t="s">
        <v>8956</v>
      </c>
      <c r="K373" s="375" t="s">
        <v>19783</v>
      </c>
      <c r="L373" s="16" t="s">
        <v>4085</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15889</v>
      </c>
      <c r="J374" s="99" t="s">
        <v>17779</v>
      </c>
      <c r="K374" s="375" t="s">
        <v>19780</v>
      </c>
      <c r="L374" s="16" t="s">
        <v>4085</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15889</v>
      </c>
      <c r="J375" s="99" t="s">
        <v>8956</v>
      </c>
      <c r="K375" s="16" t="s">
        <v>19776</v>
      </c>
      <c r="L375" s="16" t="s">
        <v>4085</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17884</v>
      </c>
      <c r="K376" s="59" t="s">
        <v>19675</v>
      </c>
      <c r="L376" s="16" t="s">
        <v>4085</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8481</v>
      </c>
      <c r="J377" s="99" t="s">
        <v>8956</v>
      </c>
      <c r="K377" s="99" t="s">
        <v>20316</v>
      </c>
      <c r="L377" s="16" t="s">
        <v>4085</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15889</v>
      </c>
      <c r="J378" s="100" t="s">
        <v>8956</v>
      </c>
      <c r="K378" s="375" t="s">
        <v>20567</v>
      </c>
      <c r="L378" s="16" t="s">
        <v>4085</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15889</v>
      </c>
      <c r="J379" s="99" t="s">
        <v>8956</v>
      </c>
      <c r="K379" s="99" t="s">
        <v>20596</v>
      </c>
      <c r="L379" s="16" t="s">
        <v>4085</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8483</v>
      </c>
      <c r="J380" s="100" t="s">
        <v>8956</v>
      </c>
      <c r="K380" s="99" t="s">
        <v>20668</v>
      </c>
      <c r="L380" s="16" t="s">
        <v>4085</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8956</v>
      </c>
      <c r="K381" s="375" t="s">
        <v>18561</v>
      </c>
      <c r="L381" s="16" t="s">
        <v>4085</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8483</v>
      </c>
      <c r="J382" s="100" t="s">
        <v>8956</v>
      </c>
      <c r="K382" s="375" t="s">
        <v>19778</v>
      </c>
      <c r="L382" s="16" t="s">
        <v>4085</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8956</v>
      </c>
      <c r="K383" s="99" t="s">
        <v>19674</v>
      </c>
      <c r="L383" s="16" t="s">
        <v>4085</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8956</v>
      </c>
      <c r="K384" s="99"/>
      <c r="L384" s="16" t="s">
        <v>4085</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8956</v>
      </c>
      <c r="K385" s="100" t="s">
        <v>19674</v>
      </c>
      <c r="L385" s="16" t="s">
        <v>4085</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8956</v>
      </c>
      <c r="K386" s="99"/>
      <c r="L386" s="16" t="s">
        <v>4085</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8481</v>
      </c>
      <c r="J387" s="100" t="s">
        <v>8956</v>
      </c>
      <c r="K387" s="100" t="s">
        <v>20474</v>
      </c>
      <c r="L387" s="16" t="s">
        <v>4085</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8481</v>
      </c>
      <c r="J388" s="100" t="s">
        <v>8956</v>
      </c>
      <c r="K388" s="100" t="s">
        <v>20612</v>
      </c>
      <c r="L388" s="16" t="s">
        <v>4085</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8482</v>
      </c>
      <c r="J389" s="100" t="s">
        <v>8956</v>
      </c>
      <c r="K389" s="100" t="s">
        <v>20268</v>
      </c>
      <c r="L389" s="16" t="s">
        <v>4085</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20272</v>
      </c>
      <c r="K390" s="380" t="s">
        <v>20342</v>
      </c>
      <c r="L390" s="16" t="s">
        <v>4085</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8956</v>
      </c>
      <c r="K391" s="99"/>
      <c r="L391" s="16" t="s">
        <v>4085</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8483</v>
      </c>
      <c r="J392" s="99" t="s">
        <v>8956</v>
      </c>
      <c r="K392" s="375" t="s">
        <v>19779</v>
      </c>
      <c r="L392" s="16" t="s">
        <v>4085</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8483</v>
      </c>
      <c r="J393" s="100" t="s">
        <v>8956</v>
      </c>
      <c r="K393" s="375" t="s">
        <v>19782</v>
      </c>
      <c r="L393" s="16" t="s">
        <v>4085</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8956</v>
      </c>
      <c r="K394" s="99"/>
      <c r="L394" s="16" t="s">
        <v>4085</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8956</v>
      </c>
      <c r="K395" s="382"/>
      <c r="L395" s="16" t="s">
        <v>4085</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8482</v>
      </c>
      <c r="J396" s="100" t="s">
        <v>8956</v>
      </c>
      <c r="K396" s="375" t="s">
        <v>18561</v>
      </c>
      <c r="L396" s="16" t="s">
        <v>4085</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8956</v>
      </c>
      <c r="K397" s="375" t="s">
        <v>18561</v>
      </c>
      <c r="L397" s="16" t="s">
        <v>4085</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8956</v>
      </c>
      <c r="K398" s="100"/>
      <c r="L398" s="16" t="s">
        <v>4085</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8481</v>
      </c>
      <c r="J399" s="100" t="s">
        <v>8956</v>
      </c>
      <c r="K399" s="100" t="s">
        <v>20318</v>
      </c>
      <c r="L399" s="16" t="s">
        <v>4085</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20678</v>
      </c>
      <c r="K400" s="99" t="s">
        <v>4085</v>
      </c>
      <c r="L400" s="16" t="s">
        <v>4085</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15889</v>
      </c>
      <c r="J401" s="375" t="s">
        <v>20054</v>
      </c>
      <c r="K401" s="100" t="s">
        <v>9498</v>
      </c>
      <c r="L401" s="16" t="s">
        <v>4085</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15889</v>
      </c>
      <c r="J402" s="375" t="s">
        <v>20050</v>
      </c>
      <c r="K402" s="99" t="s">
        <v>20168</v>
      </c>
      <c r="L402" s="16" t="s">
        <v>4085</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15889</v>
      </c>
      <c r="J403" s="375" t="s">
        <v>15289</v>
      </c>
      <c r="K403" s="99" t="s">
        <v>20169</v>
      </c>
      <c r="L403" s="16" t="s">
        <v>4085</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8481</v>
      </c>
      <c r="J404" s="100" t="s">
        <v>15289</v>
      </c>
      <c r="K404" s="100" t="s">
        <v>20196</v>
      </c>
      <c r="L404" s="16" t="s">
        <v>4085</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8482</v>
      </c>
      <c r="J405" s="100" t="s">
        <v>15289</v>
      </c>
      <c r="K405" s="100" t="s">
        <v>20172</v>
      </c>
      <c r="L405" s="16" t="s">
        <v>4085</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8482</v>
      </c>
      <c r="J406" s="100" t="s">
        <v>15289</v>
      </c>
      <c r="K406" s="100" t="s">
        <v>20165</v>
      </c>
      <c r="L406" s="16" t="s">
        <v>4085</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15889</v>
      </c>
      <c r="J407" s="99" t="s">
        <v>15289</v>
      </c>
      <c r="K407" s="99" t="s">
        <v>16017</v>
      </c>
      <c r="L407" s="16" t="s">
        <v>4085</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15889</v>
      </c>
      <c r="J408" s="100" t="s">
        <v>15289</v>
      </c>
      <c r="K408" s="375" t="s">
        <v>20260</v>
      </c>
      <c r="L408" s="16" t="s">
        <v>4085</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15889</v>
      </c>
      <c r="J409" s="100" t="s">
        <v>15289</v>
      </c>
      <c r="K409" s="100" t="s">
        <v>20232</v>
      </c>
      <c r="L409" s="16" t="s">
        <v>4085</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f>VLOOKUP(A410,VODANET!C$5:AG2487,31,0)</f>
        <v>41572</v>
      </c>
      <c r="G410" s="46">
        <v>41456</v>
      </c>
      <c r="H410" s="387">
        <v>41459</v>
      </c>
      <c r="I410" s="161" t="s">
        <v>15889</v>
      </c>
      <c r="J410" s="100" t="s">
        <v>15289</v>
      </c>
      <c r="K410" s="100" t="s">
        <v>20195</v>
      </c>
      <c r="L410" s="16" t="s">
        <v>4085</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8482</v>
      </c>
      <c r="J411" s="99" t="s">
        <v>15289</v>
      </c>
      <c r="K411" s="99" t="s">
        <v>20196</v>
      </c>
      <c r="L411" s="16" t="s">
        <v>4085</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15889</v>
      </c>
      <c r="J412" s="100" t="s">
        <v>20170</v>
      </c>
      <c r="K412" s="100" t="s">
        <v>20171</v>
      </c>
      <c r="L412" s="16" t="s">
        <v>4085</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8482</v>
      </c>
      <c r="J413" s="99" t="s">
        <v>15289</v>
      </c>
      <c r="K413" s="99" t="s">
        <v>20165</v>
      </c>
      <c r="L413" s="16" t="s">
        <v>4085</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8482</v>
      </c>
      <c r="J414" s="99" t="s">
        <v>20167</v>
      </c>
      <c r="K414" s="99" t="s">
        <v>20191</v>
      </c>
      <c r="L414" s="16" t="s">
        <v>4085</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8482</v>
      </c>
      <c r="J415" s="380" t="s">
        <v>20166</v>
      </c>
      <c r="K415" s="100" t="s">
        <v>20194</v>
      </c>
      <c r="L415" s="16" t="s">
        <v>4085</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8482</v>
      </c>
      <c r="J416" s="100" t="s">
        <v>20269</v>
      </c>
      <c r="K416" s="100" t="s">
        <v>20270</v>
      </c>
      <c r="L416" s="16" t="s">
        <v>4085</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15889</v>
      </c>
      <c r="J417" s="99" t="s">
        <v>15289</v>
      </c>
      <c r="K417" s="99" t="s">
        <v>20348</v>
      </c>
      <c r="L417" s="16" t="s">
        <v>4085</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15889</v>
      </c>
      <c r="J418" s="100" t="s">
        <v>15289</v>
      </c>
      <c r="K418" s="99" t="s">
        <v>20341</v>
      </c>
      <c r="L418" s="16" t="s">
        <v>4085</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15289</v>
      </c>
      <c r="K419" s="206" t="s">
        <v>20374</v>
      </c>
      <c r="L419" s="16" t="s">
        <v>4085</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15889</v>
      </c>
      <c r="J420" s="99" t="s">
        <v>15289</v>
      </c>
      <c r="K420" s="99" t="s">
        <v>20344</v>
      </c>
      <c r="L420" s="16" t="s">
        <v>4085</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8483</v>
      </c>
      <c r="J421" s="100" t="s">
        <v>15289</v>
      </c>
      <c r="K421" s="100" t="s">
        <v>20266</v>
      </c>
      <c r="L421" s="16" t="s">
        <v>4085</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15889</v>
      </c>
      <c r="J422" s="99" t="s">
        <v>20346</v>
      </c>
      <c r="K422" s="99" t="s">
        <v>20372</v>
      </c>
      <c r="L422" s="16" t="s">
        <v>4085</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15889</v>
      </c>
      <c r="J423" s="100" t="s">
        <v>15289</v>
      </c>
      <c r="K423" s="100" t="s">
        <v>20193</v>
      </c>
      <c r="L423" s="16" t="s">
        <v>4085</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15889</v>
      </c>
      <c r="J424" s="98" t="s">
        <v>20170</v>
      </c>
      <c r="K424" s="98" t="s">
        <v>20383</v>
      </c>
      <c r="L424" s="16" t="s">
        <v>4085</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15889</v>
      </c>
      <c r="J425" s="100" t="s">
        <v>15289</v>
      </c>
      <c r="K425" s="100" t="s">
        <v>20379</v>
      </c>
      <c r="L425" s="16" t="s">
        <v>4085</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15889</v>
      </c>
      <c r="J426" s="99" t="s">
        <v>15289</v>
      </c>
      <c r="K426" s="99" t="s">
        <v>20384</v>
      </c>
      <c r="L426" s="16" t="s">
        <v>4085</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15889</v>
      </c>
      <c r="J427" s="99" t="s">
        <v>15289</v>
      </c>
      <c r="K427" s="99" t="s">
        <v>20386</v>
      </c>
      <c r="L427" s="16" t="s">
        <v>4085</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15889</v>
      </c>
      <c r="J428" s="103" t="s">
        <v>15289</v>
      </c>
      <c r="K428" s="100" t="s">
        <v>20645</v>
      </c>
      <c r="L428" s="16" t="s">
        <v>4085</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8482</v>
      </c>
      <c r="J429" s="99" t="s">
        <v>15289</v>
      </c>
      <c r="K429" s="99" t="s">
        <v>20382</v>
      </c>
      <c r="L429" s="16" t="s">
        <v>4085</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8483</v>
      </c>
      <c r="J430" s="99" t="s">
        <v>20373</v>
      </c>
      <c r="K430" s="99"/>
      <c r="L430" s="16" t="s">
        <v>4085</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8483</v>
      </c>
      <c r="J431" s="99" t="s">
        <v>20373</v>
      </c>
      <c r="K431" s="100"/>
      <c r="L431" s="16" t="s">
        <v>4085</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8483</v>
      </c>
      <c r="J432" s="99" t="s">
        <v>20373</v>
      </c>
      <c r="K432" s="99"/>
      <c r="L432" s="16" t="s">
        <v>4085</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8483</v>
      </c>
      <c r="J433" s="99" t="s">
        <v>20373</v>
      </c>
      <c r="K433" s="100"/>
      <c r="L433" s="16" t="s">
        <v>4085</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8482</v>
      </c>
      <c r="J434" s="305" t="s">
        <v>20378</v>
      </c>
      <c r="K434" s="305"/>
      <c r="L434" s="16" t="s">
        <v>4085</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8482</v>
      </c>
      <c r="J435" s="305" t="s">
        <v>20378</v>
      </c>
      <c r="K435" s="305"/>
      <c r="L435" s="16" t="s">
        <v>4085</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8483</v>
      </c>
      <c r="J436" s="99" t="s">
        <v>20402</v>
      </c>
      <c r="K436" s="99" t="s">
        <v>20461</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20402</v>
      </c>
      <c r="K437" s="99" t="s">
        <v>20412</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15889</v>
      </c>
      <c r="J438" s="99" t="s">
        <v>20402</v>
      </c>
      <c r="K438" s="100" t="s">
        <v>20466</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15889</v>
      </c>
      <c r="J439" s="100" t="s">
        <v>20402</v>
      </c>
      <c r="K439" s="100" t="s">
        <v>20470</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15889</v>
      </c>
      <c r="J440" s="99" t="s">
        <v>20403</v>
      </c>
      <c r="K440" s="99" t="s">
        <v>20464</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15889</v>
      </c>
      <c r="J441" s="99" t="s">
        <v>20566</v>
      </c>
      <c r="K441" s="99" t="s">
        <v>20608</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15889</v>
      </c>
      <c r="J442" s="99" t="s">
        <v>20566</v>
      </c>
      <c r="K442" s="100" t="s">
        <v>20594</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20402</v>
      </c>
      <c r="K443" s="99" t="s">
        <v>20408</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15889</v>
      </c>
      <c r="J444" s="99" t="s">
        <v>20402</v>
      </c>
      <c r="K444" s="99" t="s">
        <v>20471</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8481</v>
      </c>
      <c r="J445" s="100" t="s">
        <v>20402</v>
      </c>
      <c r="K445" s="100" t="s">
        <v>20382</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8482</v>
      </c>
      <c r="J446" s="100" t="s">
        <v>20402</v>
      </c>
      <c r="K446" s="99" t="s">
        <v>20465</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8482</v>
      </c>
      <c r="J447" s="100" t="s">
        <v>20402</v>
      </c>
      <c r="K447" s="95" t="s">
        <v>20463</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8482</v>
      </c>
      <c r="J448" s="99" t="s">
        <v>20405</v>
      </c>
      <c r="K448" s="99" t="s">
        <v>20467</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15889</v>
      </c>
      <c r="J449" s="100" t="s">
        <v>20404</v>
      </c>
      <c r="K449" s="100" t="s">
        <v>20480</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20403</v>
      </c>
      <c r="K450" s="99" t="s">
        <v>20406</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8483</v>
      </c>
      <c r="J451" s="99" t="s">
        <v>20402</v>
      </c>
      <c r="K451" s="99" t="s">
        <v>20462</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v>41579</v>
      </c>
      <c r="I452" s="38" t="s">
        <v>15889</v>
      </c>
      <c r="J452" s="99" t="s">
        <v>20693</v>
      </c>
      <c r="K452" s="382" t="s">
        <v>20857</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8483</v>
      </c>
      <c r="J453" s="100" t="s">
        <v>20413</v>
      </c>
      <c r="K453" s="100" t="s">
        <v>20478</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15889</v>
      </c>
      <c r="J454" s="99" t="s">
        <v>20409</v>
      </c>
      <c r="K454" s="99" t="s">
        <v>20475</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8482</v>
      </c>
      <c r="J455" s="100" t="s">
        <v>15289</v>
      </c>
      <c r="K455" s="100" t="s">
        <v>20460</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8483</v>
      </c>
      <c r="J456" s="99" t="s">
        <v>15288</v>
      </c>
      <c r="K456" s="99" t="s">
        <v>20676</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20619</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20632</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8483</v>
      </c>
      <c r="J459" s="99" t="s">
        <v>20636</v>
      </c>
      <c r="K459" s="99" t="s">
        <v>20463</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8481</v>
      </c>
      <c r="J460" s="99" t="s">
        <v>20634</v>
      </c>
      <c r="K460" s="99" t="s">
        <v>14067</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20638</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20619</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20633</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8481</v>
      </c>
      <c r="J464" s="99" t="s">
        <v>20635</v>
      </c>
      <c r="K464" s="99" t="s">
        <v>20679</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20619</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8483</v>
      </c>
      <c r="J466" s="100" t="s">
        <v>20642</v>
      </c>
      <c r="K466" s="99" t="s">
        <v>20664</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15889</v>
      </c>
      <c r="J467" s="100" t="s">
        <v>15289</v>
      </c>
      <c r="K467" s="100" t="s">
        <v>20640</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8481</v>
      </c>
      <c r="J468" s="100" t="s">
        <v>20646</v>
      </c>
      <c r="K468" s="100" t="s">
        <v>20667</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8481</v>
      </c>
      <c r="J469" s="99" t="s">
        <v>20568</v>
      </c>
      <c r="K469" s="99" t="s">
        <v>20695</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8483</v>
      </c>
      <c r="J470" s="100" t="s">
        <v>20649</v>
      </c>
      <c r="K470" s="100" t="s">
        <v>20671</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8481</v>
      </c>
      <c r="J471" s="100" t="s">
        <v>20648</v>
      </c>
      <c r="K471" s="100" t="s">
        <v>20659</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8481</v>
      </c>
      <c r="J472" s="100" t="s">
        <v>20649</v>
      </c>
      <c r="K472" s="100" t="s">
        <v>20663</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8483</v>
      </c>
      <c r="J473" s="99" t="s">
        <v>20473</v>
      </c>
      <c r="K473" s="102" t="s">
        <v>15290</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15889</v>
      </c>
      <c r="J474" s="99" t="s">
        <v>20652</v>
      </c>
      <c r="K474" s="382" t="s">
        <v>20674</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8483</v>
      </c>
      <c r="J475" s="100" t="s">
        <v>20653</v>
      </c>
      <c r="K475" s="100" t="s">
        <v>20672</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15889</v>
      </c>
      <c r="J476" s="99" t="s">
        <v>15289</v>
      </c>
      <c r="K476" s="99" t="s">
        <v>20266</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8482</v>
      </c>
      <c r="J477" s="99" t="s">
        <v>15289</v>
      </c>
      <c r="K477" s="99" t="s">
        <v>20593</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8482</v>
      </c>
      <c r="J478" s="99" t="s">
        <v>8956</v>
      </c>
      <c r="K478" s="99" t="s">
        <v>20598</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8481</v>
      </c>
      <c r="J479" s="99" t="s">
        <v>8956</v>
      </c>
      <c r="K479" s="99" t="s">
        <v>20613</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8481</v>
      </c>
      <c r="J480" s="99" t="s">
        <v>8956</v>
      </c>
      <c r="K480" s="99" t="s">
        <v>20613</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8482</v>
      </c>
      <c r="J481" s="100" t="s">
        <v>20592</v>
      </c>
      <c r="K481" s="380" t="s">
        <v>20620</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15889</v>
      </c>
      <c r="J482" s="100" t="s">
        <v>15288</v>
      </c>
      <c r="K482" s="100" t="s">
        <v>20617</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15889</v>
      </c>
      <c r="J483" s="99" t="s">
        <v>20403</v>
      </c>
      <c r="K483" s="99" t="s">
        <v>9498</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15889</v>
      </c>
      <c r="J484" s="100" t="s">
        <v>15289</v>
      </c>
      <c r="K484" s="99" t="s">
        <v>20622</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15889</v>
      </c>
      <c r="J485" s="100" t="s">
        <v>15289</v>
      </c>
      <c r="K485" s="100" t="s">
        <v>20623</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15889</v>
      </c>
      <c r="J486" s="100" t="s">
        <v>15289</v>
      </c>
      <c r="K486" s="100" t="s">
        <v>20623</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15889</v>
      </c>
      <c r="J487" s="99" t="s">
        <v>20694</v>
      </c>
      <c r="K487" s="99" t="s">
        <v>20730</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15889</v>
      </c>
      <c r="J488" s="102" t="s">
        <v>20619</v>
      </c>
      <c r="K488" s="382" t="s">
        <v>20654</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8481</v>
      </c>
      <c r="J489" s="99" t="s">
        <v>15289</v>
      </c>
      <c r="K489" s="163" t="s">
        <v>20615</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8481</v>
      </c>
      <c r="J490" s="99" t="s">
        <v>20616</v>
      </c>
      <c r="K490" s="99" t="s">
        <v>20726</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15889</v>
      </c>
      <c r="J491" s="99" t="s">
        <v>20619</v>
      </c>
      <c r="K491" s="99" t="s">
        <v>20654</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15889</v>
      </c>
      <c r="J492" s="100" t="s">
        <v>20619</v>
      </c>
      <c r="K492" s="100" t="s">
        <v>20641</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8481</v>
      </c>
      <c r="J493" s="99" t="s">
        <v>20618</v>
      </c>
      <c r="K493" s="99" t="s">
        <v>20725</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8481</v>
      </c>
      <c r="J494" s="99" t="s">
        <v>15289</v>
      </c>
      <c r="K494" s="99" t="s">
        <v>20614</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15289</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15889</v>
      </c>
      <c r="J496" s="100" t="s">
        <v>20619</v>
      </c>
      <c r="K496" s="100" t="s">
        <v>20744</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8482</v>
      </c>
      <c r="J497" s="100" t="s">
        <v>20621</v>
      </c>
      <c r="K497" s="100" t="s">
        <v>20625</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15889</v>
      </c>
      <c r="J498" s="100" t="s">
        <v>20657</v>
      </c>
      <c r="K498" s="100" t="s">
        <v>20757</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15889</v>
      </c>
      <c r="J499" s="100" t="s">
        <v>20658</v>
      </c>
      <c r="K499" s="100" t="s">
        <v>20688</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8483</v>
      </c>
      <c r="J500" s="99" t="s">
        <v>20665</v>
      </c>
      <c r="K500" s="99" t="s">
        <v>20737</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8483</v>
      </c>
      <c r="J501" s="100" t="s">
        <v>20666</v>
      </c>
      <c r="K501" s="100" t="s">
        <v>20696</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8483</v>
      </c>
      <c r="J502" s="99" t="s">
        <v>15289</v>
      </c>
      <c r="K502" s="369" t="s">
        <v>20781</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8483</v>
      </c>
      <c r="J503" s="99" t="s">
        <v>20675</v>
      </c>
      <c r="K503" s="163" t="s">
        <v>20685</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8483</v>
      </c>
      <c r="J504" s="100" t="s">
        <v>17779</v>
      </c>
      <c r="K504" s="100" t="s">
        <v>20766</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8483</v>
      </c>
      <c r="J505" s="98" t="s">
        <v>8956</v>
      </c>
      <c r="K505" s="98" t="s">
        <v>20686</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8481</v>
      </c>
      <c r="J506" s="100" t="s">
        <v>15289</v>
      </c>
      <c r="K506" s="100" t="s">
        <v>18561</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8483</v>
      </c>
      <c r="J507" s="98" t="s">
        <v>20692</v>
      </c>
      <c r="K507" s="98" t="s">
        <v>20723</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8481</v>
      </c>
      <c r="J508" s="99" t="s">
        <v>20683</v>
      </c>
      <c r="K508" s="99" t="s">
        <v>20724</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20681</v>
      </c>
      <c r="K509" s="99" t="s">
        <v>20645</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8481</v>
      </c>
      <c r="J510" s="99" t="s">
        <v>20691</v>
      </c>
      <c r="K510" s="369" t="s">
        <v>20716</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8481</v>
      </c>
      <c r="J511" s="100" t="s">
        <v>20682</v>
      </c>
      <c r="K511" s="375" t="s">
        <v>20758</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8483</v>
      </c>
      <c r="J512" s="100" t="s">
        <v>8956</v>
      </c>
      <c r="K512" s="100" t="s">
        <v>20689</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8483</v>
      </c>
      <c r="J513" s="100" t="s">
        <v>15289</v>
      </c>
      <c r="K513" s="100" t="s">
        <v>20689</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8481</v>
      </c>
      <c r="J514" s="99" t="s">
        <v>20684</v>
      </c>
      <c r="K514" s="99" t="s">
        <v>20778</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8481</v>
      </c>
      <c r="J515" s="99" t="s">
        <v>20687</v>
      </c>
      <c r="K515" s="95" t="s">
        <v>20719</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8483</v>
      </c>
      <c r="J516" s="99" t="s">
        <v>20690</v>
      </c>
      <c r="K516" s="382" t="s">
        <v>20742</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8481</v>
      </c>
      <c r="J517" s="98" t="s">
        <v>20624</v>
      </c>
      <c r="K517" s="98" t="s">
        <v>20670</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8481</v>
      </c>
      <c r="J518" s="99" t="s">
        <v>20717</v>
      </c>
      <c r="K518" s="99" t="s">
        <v>20748</v>
      </c>
      <c r="L518" s="16" t="s">
        <v>4085</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8481</v>
      </c>
      <c r="J519" s="99" t="s">
        <v>20718</v>
      </c>
      <c r="K519" s="99" t="s">
        <v>20734</v>
      </c>
      <c r="L519" s="16" t="s">
        <v>4085</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15889</v>
      </c>
      <c r="J520" s="99" t="s">
        <v>20720</v>
      </c>
      <c r="K520" s="99" t="s">
        <v>20762</v>
      </c>
      <c r="L520" s="16" t="s">
        <v>4085</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8483</v>
      </c>
      <c r="J521" s="99" t="s">
        <v>20721</v>
      </c>
      <c r="K521" s="99" t="s">
        <v>20736</v>
      </c>
      <c r="L521" s="16" t="s">
        <v>4085</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8483</v>
      </c>
      <c r="J522" s="99" t="s">
        <v>20727</v>
      </c>
      <c r="K522" s="99" t="s">
        <v>20749</v>
      </c>
      <c r="L522" s="16" t="s">
        <v>4085</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15889</v>
      </c>
      <c r="J523" s="99" t="s">
        <v>20728</v>
      </c>
      <c r="K523" s="95" t="s">
        <v>20741</v>
      </c>
      <c r="L523" s="16" t="s">
        <v>4085</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8483</v>
      </c>
      <c r="J524" s="99" t="s">
        <v>8956</v>
      </c>
      <c r="K524" s="99" t="s">
        <v>20732</v>
      </c>
      <c r="L524" s="16" t="s">
        <v>4085</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8481</v>
      </c>
      <c r="J525" s="99" t="s">
        <v>20729</v>
      </c>
      <c r="K525" s="99" t="s">
        <v>20735</v>
      </c>
      <c r="L525" s="16" t="s">
        <v>4085</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8483</v>
      </c>
      <c r="J526" s="95" t="s">
        <v>20731</v>
      </c>
      <c r="K526" s="99" t="s">
        <v>20780</v>
      </c>
      <c r="L526" s="16" t="s">
        <v>4085</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8483</v>
      </c>
      <c r="J527" s="99" t="s">
        <v>20733</v>
      </c>
      <c r="K527" s="99" t="s">
        <v>20752</v>
      </c>
      <c r="L527" s="16" t="s">
        <v>4085</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8481</v>
      </c>
      <c r="J528" s="99" t="s">
        <v>20743</v>
      </c>
      <c r="K528" s="99" t="s">
        <v>20761</v>
      </c>
      <c r="L528" s="16" t="s">
        <v>4085</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8481</v>
      </c>
      <c r="J529" s="99" t="s">
        <v>20745</v>
      </c>
      <c r="K529" s="99" t="s">
        <v>20750</v>
      </c>
      <c r="L529" s="16" t="s">
        <v>4085</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8483</v>
      </c>
      <c r="J530" s="99" t="s">
        <v>20746</v>
      </c>
      <c r="K530" s="99" t="s">
        <v>20763</v>
      </c>
      <c r="L530" s="16" t="s">
        <v>4085</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8481</v>
      </c>
      <c r="J531" s="99" t="s">
        <v>15289</v>
      </c>
      <c r="K531" s="99" t="s">
        <v>4085</v>
      </c>
      <c r="L531" s="16" t="s">
        <v>4085</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8481</v>
      </c>
      <c r="J532" s="99" t="s">
        <v>20747</v>
      </c>
      <c r="K532" s="99" t="s">
        <v>20759</v>
      </c>
      <c r="L532" s="16" t="s">
        <v>4085</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8483</v>
      </c>
      <c r="J533" s="99" t="s">
        <v>20751</v>
      </c>
      <c r="K533" s="99" t="s">
        <v>20773</v>
      </c>
      <c r="L533" s="16" t="s">
        <v>4085</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20753</v>
      </c>
      <c r="K534" s="99" t="s">
        <v>20754</v>
      </c>
      <c r="L534" s="16" t="s">
        <v>4085</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8481</v>
      </c>
      <c r="J535" s="99" t="s">
        <v>20755</v>
      </c>
      <c r="K535" s="99" t="s">
        <v>20756</v>
      </c>
      <c r="L535" s="16" t="s">
        <v>4085</v>
      </c>
    </row>
    <row r="536" spans="1:12"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8481</v>
      </c>
      <c r="J536" s="99" t="s">
        <v>12722</v>
      </c>
      <c r="K536" s="99" t="s">
        <v>3378</v>
      </c>
      <c r="L536" s="16" t="s">
        <v>4085</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v>41578</v>
      </c>
      <c r="I537" s="38" t="s">
        <v>8481</v>
      </c>
      <c r="J537" s="99" t="s">
        <v>12722</v>
      </c>
      <c r="K537" s="99" t="s">
        <v>20836</v>
      </c>
      <c r="L537" s="16" t="s">
        <v>4085</v>
      </c>
    </row>
    <row r="538" spans="1:12"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8483</v>
      </c>
      <c r="J538" s="99" t="s">
        <v>12722</v>
      </c>
      <c r="K538" s="99" t="s">
        <v>3378</v>
      </c>
      <c r="L538" s="16" t="s">
        <v>4085</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15889</v>
      </c>
      <c r="J539" s="99" t="s">
        <v>20765</v>
      </c>
      <c r="K539" s="99" t="s">
        <v>4085</v>
      </c>
      <c r="L539" s="16" t="s">
        <v>4085</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15889</v>
      </c>
      <c r="J540" s="99" t="s">
        <v>20619</v>
      </c>
      <c r="K540" s="99" t="s">
        <v>20779</v>
      </c>
      <c r="L540" s="16" t="s">
        <v>4085</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15889</v>
      </c>
      <c r="J541" s="99" t="s">
        <v>15289</v>
      </c>
      <c r="K541" s="99" t="s">
        <v>20858</v>
      </c>
      <c r="L541" s="16" t="s">
        <v>4085</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15889</v>
      </c>
      <c r="J542" s="99" t="s">
        <v>15289</v>
      </c>
      <c r="K542" s="369" t="s">
        <v>20771</v>
      </c>
      <c r="L542" s="16" t="s">
        <v>4085</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15889</v>
      </c>
      <c r="J543" s="99" t="s">
        <v>15289</v>
      </c>
      <c r="K543" s="401" t="s">
        <v>20770</v>
      </c>
      <c r="L543" s="16" t="s">
        <v>4085</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8481</v>
      </c>
      <c r="J544" s="99" t="s">
        <v>20767</v>
      </c>
      <c r="K544" s="99" t="s">
        <v>20777</v>
      </c>
      <c r="L544" s="16" t="s">
        <v>4085</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v>41552</v>
      </c>
      <c r="I545" s="38" t="s">
        <v>8483</v>
      </c>
      <c r="J545" s="99" t="s">
        <v>20768</v>
      </c>
      <c r="K545" s="99" t="s">
        <v>20680</v>
      </c>
      <c r="L545" s="16" t="s">
        <v>4085</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v>41583</v>
      </c>
      <c r="I546" s="38" t="s">
        <v>8483</v>
      </c>
      <c r="J546" s="99" t="s">
        <v>20772</v>
      </c>
      <c r="K546" s="99" t="s">
        <v>20853</v>
      </c>
      <c r="L546" s="16" t="s">
        <v>4085</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c r="I547" s="393" t="s">
        <v>8481</v>
      </c>
      <c r="J547" s="99" t="s">
        <v>20774</v>
      </c>
      <c r="K547" s="99" t="s">
        <v>4085</v>
      </c>
      <c r="L547" s="16" t="s">
        <v>4085</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v>41578</v>
      </c>
      <c r="I548" s="38" t="s">
        <v>15889</v>
      </c>
      <c r="J548" s="99" t="s">
        <v>20775</v>
      </c>
      <c r="K548" s="99" t="s">
        <v>20827</v>
      </c>
      <c r="L548" s="16" t="s">
        <v>4085</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c r="I549" s="393" t="s">
        <v>8481</v>
      </c>
      <c r="J549" s="99" t="s">
        <v>20776</v>
      </c>
      <c r="K549" s="99" t="s">
        <v>4085</v>
      </c>
      <c r="L549" s="16" t="s">
        <v>4085</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20782</v>
      </c>
      <c r="K550" s="99" t="s">
        <v>4085</v>
      </c>
      <c r="L550" s="16" t="s">
        <v>4085</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20782</v>
      </c>
      <c r="K551" s="99" t="s">
        <v>4085</v>
      </c>
      <c r="L551" s="16" t="s">
        <v>4085</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20782</v>
      </c>
      <c r="K552" s="99" t="s">
        <v>4085</v>
      </c>
      <c r="L552" s="16" t="s">
        <v>4085</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8481</v>
      </c>
      <c r="J553" s="99" t="s">
        <v>20782</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20856</v>
      </c>
      <c r="K554" s="99" t="s">
        <v>4085</v>
      </c>
      <c r="L554" s="16" t="s">
        <v>4085</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8" t="s">
        <v>613</v>
      </c>
      <c r="J555" s="99" t="s">
        <v>20783</v>
      </c>
      <c r="K555" s="99" t="s">
        <v>4085</v>
      </c>
      <c r="L555" s="16" t="s">
        <v>4085</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4085</v>
      </c>
      <c r="L556" s="16" t="s">
        <v>4085</v>
      </c>
    </row>
    <row r="557" spans="1:12"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20784</v>
      </c>
      <c r="K557" s="99" t="s">
        <v>4085</v>
      </c>
      <c r="L557" s="16" t="s">
        <v>4085</v>
      </c>
    </row>
    <row r="558" spans="1:12"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14">
        <f>VLOOKUP(A558,VODANET!C$5:AG2640,31,0)</f>
        <v>41509</v>
      </c>
      <c r="G558" s="14">
        <v>41583</v>
      </c>
      <c r="H558" s="14"/>
      <c r="I558" s="38" t="s">
        <v>613</v>
      </c>
      <c r="J558" s="99" t="s">
        <v>20855</v>
      </c>
      <c r="K558" s="99" t="s">
        <v>4085</v>
      </c>
      <c r="L558" s="16" t="s">
        <v>4085</v>
      </c>
    </row>
    <row r="559" spans="1:12" s="16" customFormat="1" ht="15.75" customHeight="1">
      <c r="A559" s="22"/>
      <c r="B559" s="24" t="e">
        <f>VLOOKUP(A559,VODANET!C$5:D2641,2,0)</f>
        <v>#N/A</v>
      </c>
      <c r="C559" s="24" t="e">
        <f>VLOOKUP(A559,VODANET!C$5:L2641,10,0)</f>
        <v>#N/A</v>
      </c>
      <c r="D559" s="11" t="e">
        <f>VLOOKUP(A559,VODANET!C$5:N2641,12,0)</f>
        <v>#N/A</v>
      </c>
      <c r="E559" s="376" t="e">
        <f>VLOOKUP(A559,VODANET!C$5:O2637,13,0)</f>
        <v>#N/A</v>
      </c>
      <c r="F559" s="14" t="e">
        <f>VLOOKUP(A559,VODANET!C$5:AG2641,31,0)</f>
        <v>#N/A</v>
      </c>
      <c r="G559" s="14"/>
      <c r="H559" s="14"/>
      <c r="I559" s="38"/>
      <c r="J559" s="99"/>
      <c r="K559" s="99" t="s">
        <v>4085</v>
      </c>
      <c r="L559" s="16" t="s">
        <v>4085</v>
      </c>
    </row>
    <row r="560" spans="1:12" s="16" customFormat="1" ht="15.75" customHeight="1">
      <c r="A560" s="22"/>
      <c r="B560" s="24" t="e">
        <f>VLOOKUP(A560,VODANET!C$5:D2642,2,0)</f>
        <v>#N/A</v>
      </c>
      <c r="C560" s="24" t="e">
        <f>VLOOKUP(A560,VODANET!C$5:L2642,10,0)</f>
        <v>#N/A</v>
      </c>
      <c r="D560" s="11" t="e">
        <f>VLOOKUP(A560,VODANET!C$5:N2642,12,0)</f>
        <v>#N/A</v>
      </c>
      <c r="E560" s="376" t="e">
        <f>VLOOKUP(A560,VODANET!C$5:O2638,13,0)</f>
        <v>#N/A</v>
      </c>
      <c r="F560" s="14" t="e">
        <f>VLOOKUP(A560,VODANET!C$5:AG2642,31,0)</f>
        <v>#N/A</v>
      </c>
      <c r="G560" s="14"/>
      <c r="H560" s="14"/>
      <c r="I560" s="38"/>
      <c r="J560" s="99"/>
      <c r="K560" s="99" t="s">
        <v>4085</v>
      </c>
      <c r="L560" s="16" t="s">
        <v>4085</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4085</v>
      </c>
      <c r="L561" s="16" t="s">
        <v>4085</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4085</v>
      </c>
      <c r="L562" s="16" t="s">
        <v>4085</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4085</v>
      </c>
      <c r="L563" s="16" t="s">
        <v>4085</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4085</v>
      </c>
      <c r="L564" s="16" t="s">
        <v>4085</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4085</v>
      </c>
      <c r="L565" s="16" t="s">
        <v>4085</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customHeight="1">
      <c r="A623" s="22"/>
      <c r="B623" s="24"/>
      <c r="C623" s="24"/>
      <c r="D623" s="11"/>
      <c r="E623" s="376"/>
      <c r="F623" s="14"/>
      <c r="G623" s="14"/>
      <c r="H623" s="14"/>
      <c r="I623" s="38"/>
      <c r="J623" s="99"/>
      <c r="K623" s="99" t="s">
        <v>4085</v>
      </c>
      <c r="L623" s="16" t="s">
        <v>4085</v>
      </c>
    </row>
    <row r="624" spans="1:12" s="16" customFormat="1" ht="15.75" customHeight="1">
      <c r="A624" s="22"/>
      <c r="B624" s="24"/>
      <c r="C624" s="24"/>
      <c r="D624" s="11"/>
      <c r="E624" s="376"/>
      <c r="F624" s="14"/>
      <c r="G624" s="14"/>
      <c r="H624" s="14"/>
      <c r="I624" s="38"/>
      <c r="J624" s="99"/>
      <c r="K624" s="99" t="s">
        <v>4085</v>
      </c>
      <c r="L624" s="16" t="s">
        <v>4085</v>
      </c>
    </row>
    <row r="625" spans="1:12" s="16" customFormat="1" ht="15.75" customHeight="1">
      <c r="A625" s="22"/>
      <c r="B625" s="24"/>
      <c r="C625" s="24"/>
      <c r="D625" s="11"/>
      <c r="E625" s="376"/>
      <c r="F625" s="14"/>
      <c r="G625" s="14"/>
      <c r="H625" s="14"/>
      <c r="I625" s="38"/>
      <c r="J625" s="99"/>
      <c r="K625" s="99" t="s">
        <v>4085</v>
      </c>
      <c r="L625" s="16" t="s">
        <v>4085</v>
      </c>
    </row>
    <row r="626" spans="1:12" s="16" customFormat="1" ht="15.75" customHeight="1">
      <c r="A626" s="22"/>
      <c r="B626" s="24"/>
      <c r="C626" s="24"/>
      <c r="D626" s="11"/>
      <c r="E626" s="376"/>
      <c r="F626" s="14"/>
      <c r="G626" s="14"/>
      <c r="H626" s="14"/>
      <c r="I626" s="38"/>
      <c r="J626" s="99"/>
      <c r="K626" s="99" t="s">
        <v>4085</v>
      </c>
      <c r="L626" s="16" t="s">
        <v>4085</v>
      </c>
    </row>
    <row r="627" spans="1:12" s="16" customFormat="1" ht="15.75" customHeight="1">
      <c r="A627" s="22"/>
      <c r="B627" s="24"/>
      <c r="C627" s="24"/>
      <c r="D627" s="11"/>
      <c r="E627" s="376"/>
      <c r="F627" s="14"/>
      <c r="G627" s="14"/>
      <c r="H627" s="14"/>
      <c r="I627" s="38"/>
      <c r="J627" s="99"/>
      <c r="K627" s="99" t="s">
        <v>4085</v>
      </c>
      <c r="L627" s="16" t="s">
        <v>4085</v>
      </c>
    </row>
    <row r="628" spans="1:12" s="16" customFormat="1" ht="15.75" customHeight="1">
      <c r="A628" s="22"/>
      <c r="B628" s="24"/>
      <c r="C628" s="24"/>
      <c r="D628" s="11"/>
      <c r="E628" s="376"/>
      <c r="F628" s="14"/>
      <c r="G628" s="14"/>
      <c r="H628" s="14"/>
      <c r="I628" s="38"/>
      <c r="J628" s="99"/>
      <c r="K628" s="99" t="s">
        <v>4085</v>
      </c>
      <c r="L628" s="16" t="s">
        <v>4085</v>
      </c>
    </row>
    <row r="629" spans="1:12" s="16" customFormat="1" ht="15.75" customHeight="1">
      <c r="A629" s="22"/>
      <c r="B629" s="24"/>
      <c r="C629" s="24"/>
      <c r="D629" s="11"/>
      <c r="E629" s="376"/>
      <c r="F629" s="14"/>
      <c r="G629" s="14"/>
      <c r="H629" s="14"/>
      <c r="I629" s="38"/>
      <c r="J629" s="99"/>
      <c r="K629" s="99" t="s">
        <v>4085</v>
      </c>
      <c r="L629" s="16" t="s">
        <v>4085</v>
      </c>
    </row>
    <row r="630" spans="1:12" s="16" customFormat="1" ht="15.75" customHeight="1">
      <c r="A630" s="22"/>
      <c r="B630" s="24"/>
      <c r="C630" s="24"/>
      <c r="D630" s="11"/>
      <c r="E630" s="376"/>
      <c r="F630" s="14"/>
      <c r="G630" s="14"/>
      <c r="H630" s="14"/>
      <c r="I630" s="38"/>
      <c r="J630" s="99"/>
      <c r="K630" s="99" t="s">
        <v>4085</v>
      </c>
      <c r="L630" s="16" t="s">
        <v>4085</v>
      </c>
    </row>
    <row r="631" spans="1:12" s="16" customFormat="1" ht="15.75" customHeight="1">
      <c r="A631" s="22"/>
      <c r="B631" s="24"/>
      <c r="C631" s="24"/>
      <c r="D631" s="11"/>
      <c r="E631" s="376"/>
      <c r="F631" s="14"/>
      <c r="G631" s="14"/>
      <c r="H631" s="14"/>
      <c r="I631" s="38"/>
      <c r="J631" s="99"/>
      <c r="K631" s="99" t="s">
        <v>4085</v>
      </c>
      <c r="L631" s="16" t="s">
        <v>4085</v>
      </c>
    </row>
    <row r="632" spans="1:12" s="16" customFormat="1" ht="15.75" customHeight="1">
      <c r="A632" s="22"/>
      <c r="B632" s="24"/>
      <c r="C632" s="24"/>
      <c r="D632" s="11"/>
      <c r="E632" s="376"/>
      <c r="F632" s="14"/>
      <c r="G632" s="14"/>
      <c r="H632" s="14"/>
      <c r="I632" s="38"/>
      <c r="J632" s="99"/>
      <c r="K632" s="99" t="s">
        <v>4085</v>
      </c>
      <c r="L632" s="16" t="s">
        <v>4085</v>
      </c>
    </row>
    <row r="633" spans="1:12" s="16" customFormat="1" ht="15.75" customHeight="1">
      <c r="A633" s="22"/>
      <c r="B633" s="24"/>
      <c r="C633" s="24"/>
      <c r="D633" s="11"/>
      <c r="E633" s="376"/>
      <c r="F633" s="14"/>
      <c r="G633" s="14"/>
      <c r="H633" s="14"/>
      <c r="I633" s="38"/>
      <c r="J633" s="99"/>
      <c r="K633" s="99" t="s">
        <v>4085</v>
      </c>
      <c r="L633" s="16" t="s">
        <v>4085</v>
      </c>
    </row>
    <row r="634" spans="1:12" s="16" customFormat="1" ht="15.75" customHeight="1">
      <c r="A634" s="22"/>
      <c r="B634" s="24"/>
      <c r="C634" s="24"/>
      <c r="D634" s="11"/>
      <c r="E634" s="376"/>
      <c r="F634" s="14"/>
      <c r="G634" s="14"/>
      <c r="H634" s="14"/>
      <c r="I634" s="38"/>
      <c r="J634" s="99"/>
      <c r="K634" s="99" t="s">
        <v>4085</v>
      </c>
      <c r="L634" s="16" t="s">
        <v>4085</v>
      </c>
    </row>
    <row r="635" spans="1:12" s="16" customFormat="1" ht="15.75" customHeight="1">
      <c r="A635" s="22"/>
      <c r="B635" s="24"/>
      <c r="C635" s="24"/>
      <c r="D635" s="11"/>
      <c r="E635" s="376"/>
      <c r="F635" s="14"/>
      <c r="G635" s="14"/>
      <c r="H635" s="14"/>
      <c r="I635" s="38"/>
      <c r="J635" s="99"/>
      <c r="K635" s="99" t="s">
        <v>4085</v>
      </c>
      <c r="L635" s="16" t="s">
        <v>4085</v>
      </c>
    </row>
    <row r="636" spans="1:12" s="16" customFormat="1" ht="15.75" customHeight="1">
      <c r="A636" s="22"/>
      <c r="B636" s="24"/>
      <c r="C636" s="24"/>
      <c r="D636" s="11"/>
      <c r="E636" s="376"/>
      <c r="F636" s="14"/>
      <c r="G636" s="14"/>
      <c r="H636" s="14"/>
      <c r="I636" s="38"/>
      <c r="J636" s="99"/>
      <c r="K636" s="99" t="s">
        <v>4085</v>
      </c>
      <c r="L636" s="16" t="s">
        <v>4085</v>
      </c>
    </row>
    <row r="637" spans="1:12" s="16" customFormat="1" ht="15.75" customHeight="1">
      <c r="A637" s="22"/>
      <c r="B637" s="24"/>
      <c r="C637" s="24"/>
      <c r="D637" s="11"/>
      <c r="E637" s="376"/>
      <c r="F637" s="14"/>
      <c r="G637" s="14"/>
      <c r="H637" s="14"/>
      <c r="I637" s="38"/>
      <c r="J637" s="99"/>
      <c r="K637" s="99" t="s">
        <v>4085</v>
      </c>
      <c r="L637" s="16" t="s">
        <v>4085</v>
      </c>
    </row>
    <row r="638" spans="1:12" s="16" customFormat="1" ht="15.75" customHeight="1">
      <c r="A638" s="22"/>
      <c r="B638" s="24"/>
      <c r="C638" s="24"/>
      <c r="D638" s="11"/>
      <c r="E638" s="376"/>
      <c r="F638" s="14"/>
      <c r="G638" s="14"/>
      <c r="H638" s="14"/>
      <c r="I638" s="38"/>
      <c r="J638" s="99"/>
      <c r="K638" s="99" t="s">
        <v>4085</v>
      </c>
      <c r="L638" s="16" t="s">
        <v>4085</v>
      </c>
    </row>
    <row r="639" spans="1:12" s="16" customFormat="1" ht="15.75" customHeight="1">
      <c r="A639" s="22"/>
      <c r="B639" s="24"/>
      <c r="C639" s="24"/>
      <c r="D639" s="11"/>
      <c r="E639" s="376"/>
      <c r="F639" s="14"/>
      <c r="G639" s="14"/>
      <c r="H639" s="14"/>
      <c r="I639" s="38"/>
      <c r="J639" s="99"/>
      <c r="K639" s="99" t="s">
        <v>4085</v>
      </c>
      <c r="L639" s="16" t="s">
        <v>4085</v>
      </c>
    </row>
    <row r="640" spans="1:12" s="16" customFormat="1" ht="15.75" customHeight="1">
      <c r="A640" s="22"/>
      <c r="B640" s="24"/>
      <c r="C640" s="24"/>
      <c r="D640" s="11"/>
      <c r="E640" s="376"/>
      <c r="F640" s="14"/>
      <c r="G640" s="14"/>
      <c r="H640" s="14"/>
      <c r="I640" s="38"/>
      <c r="J640" s="99"/>
      <c r="K640" s="99" t="s">
        <v>4085</v>
      </c>
      <c r="L640" s="16" t="s">
        <v>4085</v>
      </c>
    </row>
    <row r="641" spans="1:12" s="16" customFormat="1" ht="15.75" customHeight="1">
      <c r="A641" s="22"/>
      <c r="B641" s="24"/>
      <c r="C641" s="24"/>
      <c r="D641" s="11"/>
      <c r="E641" s="376"/>
      <c r="F641" s="14"/>
      <c r="G641" s="14"/>
      <c r="H641" s="14"/>
      <c r="I641" s="38"/>
      <c r="J641" s="99"/>
      <c r="K641" s="99" t="s">
        <v>4085</v>
      </c>
      <c r="L641" s="16" t="s">
        <v>4085</v>
      </c>
    </row>
    <row r="642" spans="1:12" s="16" customFormat="1" ht="15.75" customHeight="1">
      <c r="A642" s="22"/>
      <c r="B642" s="24"/>
      <c r="C642" s="24"/>
      <c r="D642" s="11"/>
      <c r="E642" s="376"/>
      <c r="F642" s="14"/>
      <c r="G642" s="14"/>
      <c r="H642" s="14"/>
      <c r="I642" s="38"/>
      <c r="J642" s="99"/>
      <c r="K642" s="99" t="s">
        <v>4085</v>
      </c>
      <c r="L642" s="16" t="s">
        <v>4085</v>
      </c>
    </row>
    <row r="643" spans="1:12" s="16" customFormat="1" ht="15.75" customHeight="1">
      <c r="A643" s="22"/>
      <c r="B643" s="24"/>
      <c r="C643" s="24"/>
      <c r="D643" s="11"/>
      <c r="E643" s="376"/>
      <c r="F643" s="14"/>
      <c r="G643" s="14"/>
      <c r="H643" s="14"/>
      <c r="I643" s="38"/>
      <c r="J643" s="99"/>
      <c r="K643" s="99" t="s">
        <v>4085</v>
      </c>
      <c r="L643" s="16" t="s">
        <v>4085</v>
      </c>
    </row>
    <row r="644" spans="1:12" s="16" customFormat="1" ht="15.75" customHeight="1">
      <c r="A644" s="22"/>
      <c r="B644" s="24"/>
      <c r="C644" s="24"/>
      <c r="D644" s="11"/>
      <c r="E644" s="376"/>
      <c r="F644" s="14"/>
      <c r="G644" s="14"/>
      <c r="H644" s="14"/>
      <c r="I644" s="38"/>
      <c r="J644" s="99"/>
      <c r="K644" s="99" t="s">
        <v>4085</v>
      </c>
      <c r="L644" s="16" t="s">
        <v>4085</v>
      </c>
    </row>
    <row r="645" spans="1:12" s="16" customFormat="1" ht="15.75" customHeight="1">
      <c r="A645" s="22"/>
      <c r="B645" s="24"/>
      <c r="C645" s="24"/>
      <c r="D645" s="11"/>
      <c r="E645" s="376"/>
      <c r="F645" s="14"/>
      <c r="G645" s="14"/>
      <c r="H645" s="14"/>
      <c r="I645" s="38"/>
      <c r="J645" s="99"/>
      <c r="K645" s="99" t="s">
        <v>4085</v>
      </c>
      <c r="L645" s="16" t="s">
        <v>4085</v>
      </c>
    </row>
    <row r="646" spans="1:12" s="16" customFormat="1" ht="15.75" customHeight="1">
      <c r="A646" s="22"/>
      <c r="B646" s="24"/>
      <c r="C646" s="24"/>
      <c r="D646" s="11"/>
      <c r="E646" s="376"/>
      <c r="F646" s="14"/>
      <c r="G646" s="14"/>
      <c r="H646" s="14"/>
      <c r="I646" s="38"/>
      <c r="J646" s="99"/>
      <c r="K646" s="99" t="s">
        <v>4085</v>
      </c>
      <c r="L646" s="16" t="s">
        <v>4085</v>
      </c>
    </row>
    <row r="647" spans="1:12" s="16" customFormat="1" ht="15.75" customHeight="1">
      <c r="A647" s="22"/>
      <c r="B647" s="24"/>
      <c r="C647" s="24"/>
      <c r="D647" s="11"/>
      <c r="E647" s="376"/>
      <c r="F647" s="14"/>
      <c r="G647" s="14"/>
      <c r="H647" s="14"/>
      <c r="I647" s="38"/>
      <c r="J647" s="99"/>
      <c r="K647" s="99" t="s">
        <v>4085</v>
      </c>
      <c r="L647" s="16" t="s">
        <v>4085</v>
      </c>
    </row>
    <row r="648" spans="1:12" s="16" customFormat="1" ht="15.75" customHeight="1">
      <c r="A648" s="22"/>
      <c r="B648" s="24"/>
      <c r="C648" s="24"/>
      <c r="D648" s="11"/>
      <c r="E648" s="376"/>
      <c r="F648" s="14"/>
      <c r="G648" s="14"/>
      <c r="H648" s="14"/>
      <c r="I648" s="38"/>
      <c r="J648" s="99"/>
      <c r="K648" s="99" t="s">
        <v>4085</v>
      </c>
      <c r="L648" s="16" t="s">
        <v>4085</v>
      </c>
    </row>
    <row r="649" spans="1:12" s="16" customFormat="1" ht="15.75" customHeight="1">
      <c r="A649" s="22"/>
      <c r="B649" s="24"/>
      <c r="C649" s="24"/>
      <c r="D649" s="11"/>
      <c r="E649" s="376"/>
      <c r="F649" s="14"/>
      <c r="G649" s="14"/>
      <c r="H649" s="14"/>
      <c r="I649" s="38"/>
      <c r="J649" s="99"/>
      <c r="K649" s="99" t="s">
        <v>4085</v>
      </c>
      <c r="L649" s="16" t="s">
        <v>4085</v>
      </c>
    </row>
    <row r="650" spans="1:12" s="16" customFormat="1" ht="15.75" customHeight="1">
      <c r="A650" s="22"/>
      <c r="B650" s="24"/>
      <c r="C650" s="24"/>
      <c r="D650" s="11"/>
      <c r="E650" s="376"/>
      <c r="F650" s="14"/>
      <c r="G650" s="14"/>
      <c r="H650" s="14"/>
      <c r="I650" s="38"/>
      <c r="J650" s="99"/>
      <c r="K650" s="99" t="s">
        <v>4085</v>
      </c>
      <c r="L650" s="16" t="s">
        <v>4085</v>
      </c>
    </row>
    <row r="651" spans="1:12" s="16" customFormat="1" ht="15.75" customHeight="1">
      <c r="A651" s="22"/>
      <c r="B651" s="24"/>
      <c r="C651" s="24"/>
      <c r="D651" s="11"/>
      <c r="E651" s="376"/>
      <c r="F651" s="14"/>
      <c r="G651" s="14"/>
      <c r="H651" s="14"/>
      <c r="I651" s="38"/>
      <c r="J651" s="99"/>
      <c r="K651" s="99" t="s">
        <v>4085</v>
      </c>
      <c r="L651" s="16" t="s">
        <v>4085</v>
      </c>
    </row>
    <row r="652" spans="1:12" s="16" customFormat="1" ht="15.75" customHeight="1">
      <c r="A652" s="22"/>
      <c r="B652" s="24"/>
      <c r="C652" s="24"/>
      <c r="D652" s="11"/>
      <c r="E652" s="376"/>
      <c r="F652" s="14"/>
      <c r="G652" s="14"/>
      <c r="H652" s="14"/>
      <c r="I652" s="38"/>
      <c r="J652" s="99"/>
      <c r="K652" s="99" t="s">
        <v>4085</v>
      </c>
      <c r="L652" s="16" t="s">
        <v>4085</v>
      </c>
    </row>
    <row r="653" spans="1:12" s="16" customFormat="1" ht="15.75" customHeight="1">
      <c r="A653" s="22"/>
      <c r="B653" s="24"/>
      <c r="C653" s="24"/>
      <c r="D653" s="11"/>
      <c r="E653" s="376"/>
      <c r="F653" s="14"/>
      <c r="G653" s="14"/>
      <c r="H653" s="14"/>
      <c r="I653" s="38"/>
      <c r="J653" s="99"/>
      <c r="K653" s="99" t="s">
        <v>4085</v>
      </c>
      <c r="L653" s="16" t="s">
        <v>4085</v>
      </c>
    </row>
    <row r="654" spans="1:12" s="16" customFormat="1" ht="15.75" customHeight="1">
      <c r="A654" s="22"/>
      <c r="B654" s="24"/>
      <c r="C654" s="24"/>
      <c r="D654" s="11"/>
      <c r="E654" s="376"/>
      <c r="F654" s="14"/>
      <c r="G654" s="14"/>
      <c r="H654" s="14"/>
      <c r="I654" s="38"/>
      <c r="J654" s="99"/>
      <c r="K654" s="99" t="s">
        <v>4085</v>
      </c>
      <c r="L654" s="16" t="s">
        <v>4085</v>
      </c>
    </row>
    <row r="655" spans="1:12" s="16" customFormat="1" ht="15.75" customHeight="1">
      <c r="A655" s="22"/>
      <c r="B655" s="24"/>
      <c r="C655" s="24"/>
      <c r="D655" s="11"/>
      <c r="E655" s="376"/>
      <c r="F655" s="14"/>
      <c r="G655" s="14"/>
      <c r="H655" s="14"/>
      <c r="I655" s="38"/>
      <c r="J655" s="99"/>
      <c r="K655" s="99" t="s">
        <v>4085</v>
      </c>
      <c r="L655" s="16" t="s">
        <v>4085</v>
      </c>
    </row>
    <row r="656" spans="1:12" s="16" customFormat="1" ht="15.75" customHeight="1">
      <c r="A656" s="22"/>
      <c r="B656" s="24"/>
      <c r="C656" s="24"/>
      <c r="D656" s="11"/>
      <c r="E656" s="376"/>
      <c r="F656" s="14"/>
      <c r="G656" s="14"/>
      <c r="H656" s="14"/>
      <c r="I656" s="38"/>
      <c r="J656" s="99"/>
      <c r="K656" s="99" t="s">
        <v>4085</v>
      </c>
      <c r="L656" s="16" t="s">
        <v>4085</v>
      </c>
    </row>
    <row r="657" spans="1:12" s="16" customFormat="1" ht="15.75" customHeight="1">
      <c r="A657" s="22"/>
      <c r="B657" s="24"/>
      <c r="C657" s="24"/>
      <c r="D657" s="11"/>
      <c r="E657" s="376"/>
      <c r="F657" s="14"/>
      <c r="G657" s="14"/>
      <c r="H657" s="14"/>
      <c r="I657" s="38"/>
      <c r="J657" s="99"/>
      <c r="K657" s="99" t="s">
        <v>4085</v>
      </c>
      <c r="L657" s="16" t="s">
        <v>4085</v>
      </c>
    </row>
    <row r="658" spans="1:12" s="16" customFormat="1" ht="15.75" customHeight="1">
      <c r="A658" s="22"/>
      <c r="B658" s="24"/>
      <c r="C658" s="24"/>
      <c r="D658" s="11"/>
      <c r="E658" s="376"/>
      <c r="F658" s="14"/>
      <c r="G658" s="14"/>
      <c r="H658" s="14"/>
      <c r="I658" s="38"/>
      <c r="J658" s="99"/>
      <c r="K658" s="99" t="s">
        <v>4085</v>
      </c>
      <c r="L658" s="16" t="s">
        <v>4085</v>
      </c>
    </row>
    <row r="659" spans="1:12" s="16" customFormat="1" ht="15.75" customHeight="1">
      <c r="A659" s="22"/>
      <c r="B659" s="24"/>
      <c r="C659" s="24"/>
      <c r="D659" s="11"/>
      <c r="E659" s="376"/>
      <c r="F659" s="14"/>
      <c r="G659" s="14"/>
      <c r="H659" s="14"/>
      <c r="I659" s="38"/>
      <c r="J659" s="99"/>
      <c r="K659" s="99" t="s">
        <v>4085</v>
      </c>
      <c r="L659" s="16" t="s">
        <v>4085</v>
      </c>
    </row>
    <row r="660" spans="1:12" s="16" customFormat="1" ht="15.75" customHeight="1">
      <c r="A660" s="22"/>
      <c r="B660" s="24"/>
      <c r="C660" s="24"/>
      <c r="D660" s="11"/>
      <c r="E660" s="376"/>
      <c r="F660" s="14"/>
      <c r="G660" s="14"/>
      <c r="H660" s="14"/>
      <c r="I660" s="38"/>
      <c r="J660" s="99"/>
      <c r="K660" s="99" t="s">
        <v>4085</v>
      </c>
      <c r="L660" s="16" t="s">
        <v>4085</v>
      </c>
    </row>
    <row r="661" spans="1:12" s="16" customFormat="1" ht="15.75" customHeight="1">
      <c r="A661" s="22"/>
      <c r="B661" s="24"/>
      <c r="C661" s="24"/>
      <c r="D661" s="11"/>
      <c r="E661" s="376"/>
      <c r="F661" s="14"/>
      <c r="G661" s="14"/>
      <c r="H661" s="14"/>
      <c r="I661" s="38"/>
      <c r="J661" s="99"/>
      <c r="K661" s="99" t="s">
        <v>4085</v>
      </c>
      <c r="L661" s="16" t="s">
        <v>4085</v>
      </c>
    </row>
    <row r="662" spans="1:12" s="16" customFormat="1" ht="15.75" customHeight="1">
      <c r="A662" s="22"/>
      <c r="B662" s="24"/>
      <c r="C662" s="24"/>
      <c r="D662" s="11"/>
      <c r="E662" s="376"/>
      <c r="F662" s="14"/>
      <c r="G662" s="14"/>
      <c r="H662" s="14"/>
      <c r="I662" s="38"/>
      <c r="J662" s="99"/>
      <c r="K662" s="99" t="s">
        <v>4085</v>
      </c>
      <c r="L662" s="16" t="s">
        <v>4085</v>
      </c>
    </row>
    <row r="663" spans="1:12" s="16" customFormat="1" ht="15.75" customHeight="1">
      <c r="A663" s="22"/>
      <c r="B663" s="24"/>
      <c r="C663" s="24"/>
      <c r="D663" s="11"/>
      <c r="E663" s="376"/>
      <c r="F663" s="14"/>
      <c r="G663" s="14"/>
      <c r="H663" s="14"/>
      <c r="I663" s="38"/>
      <c r="J663" s="99"/>
      <c r="K663" s="99" t="s">
        <v>4085</v>
      </c>
      <c r="L663" s="16" t="s">
        <v>4085</v>
      </c>
    </row>
    <row r="664" spans="1:12" s="16" customFormat="1" ht="15.75" customHeight="1">
      <c r="A664" s="22"/>
      <c r="B664" s="24"/>
      <c r="C664" s="24"/>
      <c r="D664" s="11"/>
      <c r="E664" s="376"/>
      <c r="F664" s="14"/>
      <c r="G664" s="14"/>
      <c r="H664" s="14"/>
      <c r="I664" s="38"/>
      <c r="J664" s="99"/>
      <c r="K664" s="99" t="s">
        <v>4085</v>
      </c>
      <c r="L664" s="16" t="s">
        <v>4085</v>
      </c>
    </row>
    <row r="665" spans="1:12" s="16" customFormat="1" ht="15.75" customHeight="1">
      <c r="A665" s="22"/>
      <c r="B665" s="24"/>
      <c r="C665" s="24"/>
      <c r="D665" s="11"/>
      <c r="E665" s="376"/>
      <c r="F665" s="14"/>
      <c r="G665" s="14"/>
      <c r="H665" s="14"/>
      <c r="I665" s="38"/>
      <c r="J665" s="99"/>
      <c r="K665" s="99" t="s">
        <v>4085</v>
      </c>
      <c r="L665" s="16" t="s">
        <v>4085</v>
      </c>
    </row>
    <row r="666" spans="1:12" s="16" customFormat="1" ht="15.75" customHeight="1">
      <c r="A666" s="22"/>
      <c r="B666" s="24"/>
      <c r="C666" s="24"/>
      <c r="D666" s="11"/>
      <c r="E666" s="376"/>
      <c r="F666" s="14"/>
      <c r="G666" s="14"/>
      <c r="H666" s="14"/>
      <c r="I666" s="38"/>
      <c r="J666" s="99"/>
      <c r="K666" s="99" t="s">
        <v>4085</v>
      </c>
      <c r="L666" s="16" t="s">
        <v>4085</v>
      </c>
    </row>
    <row r="667" spans="1:12" s="16" customFormat="1" ht="15.75" customHeight="1">
      <c r="A667" s="22"/>
      <c r="B667" s="24"/>
      <c r="C667" s="24"/>
      <c r="D667" s="11"/>
      <c r="E667" s="376"/>
      <c r="F667" s="14"/>
      <c r="G667" s="14"/>
      <c r="H667" s="14"/>
      <c r="I667" s="38"/>
      <c r="J667" s="99"/>
      <c r="K667" s="99" t="s">
        <v>4085</v>
      </c>
      <c r="L667" s="16" t="s">
        <v>4085</v>
      </c>
    </row>
    <row r="668" spans="1:12" s="16" customFormat="1" ht="15.75" customHeight="1">
      <c r="A668" s="22"/>
      <c r="B668" s="24"/>
      <c r="C668" s="24"/>
      <c r="D668" s="11"/>
      <c r="E668" s="376"/>
      <c r="F668" s="14"/>
      <c r="G668" s="14"/>
      <c r="H668" s="14"/>
      <c r="I668" s="38"/>
      <c r="J668" s="99"/>
      <c r="K668" s="99" t="s">
        <v>4085</v>
      </c>
      <c r="L668" s="16" t="s">
        <v>4085</v>
      </c>
    </row>
    <row r="669" spans="1:12" s="16" customFormat="1" ht="15.75" customHeight="1">
      <c r="A669" s="22"/>
      <c r="B669" s="24"/>
      <c r="C669" s="24"/>
      <c r="D669" s="11"/>
      <c r="E669" s="376"/>
      <c r="F669" s="14"/>
      <c r="G669" s="14"/>
      <c r="H669" s="14"/>
      <c r="I669" s="38"/>
      <c r="J669" s="99"/>
      <c r="K669" s="99" t="s">
        <v>4085</v>
      </c>
      <c r="L669" s="16" t="s">
        <v>4085</v>
      </c>
    </row>
    <row r="670" spans="1:12" s="16" customFormat="1" ht="15.75" customHeight="1">
      <c r="A670" s="22"/>
      <c r="B670" s="24"/>
      <c r="C670" s="24"/>
      <c r="D670" s="11"/>
      <c r="E670" s="376"/>
      <c r="F670" s="14"/>
      <c r="G670" s="14"/>
      <c r="H670" s="14"/>
      <c r="I670" s="38"/>
      <c r="J670" s="99"/>
      <c r="K670" s="99" t="s">
        <v>4085</v>
      </c>
      <c r="L670" s="16" t="s">
        <v>4085</v>
      </c>
    </row>
    <row r="671" spans="1:12" s="16" customFormat="1" ht="15.75" customHeight="1">
      <c r="A671" s="22"/>
      <c r="B671" s="24"/>
      <c r="C671" s="24"/>
      <c r="D671" s="11"/>
      <c r="E671" s="376"/>
      <c r="F671" s="14"/>
      <c r="G671" s="14"/>
      <c r="H671" s="14"/>
      <c r="I671" s="38"/>
      <c r="J671" s="99"/>
      <c r="K671" s="99" t="s">
        <v>4085</v>
      </c>
      <c r="L671" s="16" t="s">
        <v>4085</v>
      </c>
    </row>
    <row r="672" spans="1:12" s="16" customFormat="1" ht="15.75" customHeight="1">
      <c r="A672" s="22"/>
      <c r="B672" s="24"/>
      <c r="C672" s="24"/>
      <c r="D672" s="11"/>
      <c r="E672" s="376"/>
      <c r="F672" s="14"/>
      <c r="G672" s="14"/>
      <c r="H672" s="14"/>
      <c r="I672" s="38"/>
      <c r="J672" s="99"/>
      <c r="K672" s="99" t="s">
        <v>4085</v>
      </c>
      <c r="L672" s="16" t="s">
        <v>4085</v>
      </c>
    </row>
    <row r="673" spans="1:12" s="16" customFormat="1" ht="15.75" customHeight="1">
      <c r="A673" s="22"/>
      <c r="B673" s="24"/>
      <c r="C673" s="24"/>
      <c r="D673" s="11"/>
      <c r="E673" s="376"/>
      <c r="F673" s="14"/>
      <c r="G673" s="14"/>
      <c r="H673" s="14"/>
      <c r="I673" s="38"/>
      <c r="J673" s="99"/>
      <c r="K673" s="99" t="s">
        <v>4085</v>
      </c>
      <c r="L673" s="16" t="s">
        <v>4085</v>
      </c>
    </row>
    <row r="674" spans="1:12" s="16" customFormat="1" ht="15.75" customHeight="1">
      <c r="A674" s="22"/>
      <c r="B674" s="24"/>
      <c r="C674" s="24"/>
      <c r="D674" s="11"/>
      <c r="E674" s="376"/>
      <c r="F674" s="14"/>
      <c r="G674" s="14"/>
      <c r="H674" s="14"/>
      <c r="I674" s="38"/>
      <c r="J674" s="99"/>
      <c r="K674" s="99" t="s">
        <v>4085</v>
      </c>
      <c r="L674" s="16" t="s">
        <v>4085</v>
      </c>
    </row>
    <row r="675" spans="1:12" s="16" customFormat="1" ht="15.75" customHeight="1">
      <c r="A675" s="22"/>
      <c r="B675" s="24"/>
      <c r="C675" s="24"/>
      <c r="D675" s="11"/>
      <c r="E675" s="376"/>
      <c r="F675" s="14"/>
      <c r="G675" s="14"/>
      <c r="H675" s="14"/>
      <c r="I675" s="38"/>
      <c r="J675" s="99"/>
      <c r="K675" s="99" t="s">
        <v>4085</v>
      </c>
      <c r="L675" s="16" t="s">
        <v>4085</v>
      </c>
    </row>
    <row r="676" spans="1:12" s="16" customFormat="1" ht="15.75" customHeight="1">
      <c r="A676" s="22"/>
      <c r="B676" s="24"/>
      <c r="C676" s="24"/>
      <c r="D676" s="11"/>
      <c r="E676" s="376"/>
      <c r="F676" s="14"/>
      <c r="G676" s="14"/>
      <c r="H676" s="14"/>
      <c r="I676" s="38"/>
      <c r="J676" s="99"/>
      <c r="K676" s="99"/>
      <c r="L676" s="16" t="s">
        <v>4085</v>
      </c>
    </row>
    <row r="677" spans="1:12" s="16" customFormat="1" ht="15.75" customHeight="1">
      <c r="A677" s="22"/>
      <c r="B677" s="24"/>
      <c r="C677" s="24"/>
      <c r="D677" s="11"/>
      <c r="E677" s="376"/>
      <c r="F677" s="14"/>
      <c r="G677" s="14"/>
      <c r="H677" s="14"/>
      <c r="I677" s="38"/>
      <c r="J677" s="99"/>
      <c r="K677" s="99"/>
      <c r="L677" s="16" t="s">
        <v>4085</v>
      </c>
    </row>
    <row r="678" spans="1:12" s="16" customFormat="1" ht="15.75" customHeight="1">
      <c r="A678" s="22"/>
      <c r="B678" s="24"/>
      <c r="C678" s="24"/>
      <c r="D678" s="11"/>
      <c r="E678" s="376"/>
      <c r="F678" s="14"/>
      <c r="G678" s="14"/>
      <c r="H678" s="14"/>
      <c r="I678" s="38"/>
      <c r="J678" s="99"/>
      <c r="K678" s="99"/>
      <c r="L678" s="16" t="s">
        <v>4085</v>
      </c>
    </row>
    <row r="679" spans="1:12" s="16" customFormat="1" ht="15.75" customHeight="1">
      <c r="A679" s="22"/>
      <c r="B679" s="24"/>
      <c r="C679" s="24"/>
      <c r="D679" s="11"/>
      <c r="E679" s="376"/>
      <c r="F679" s="14"/>
      <c r="G679" s="14"/>
      <c r="H679" s="14"/>
      <c r="I679" s="38"/>
      <c r="J679" s="99"/>
      <c r="K679" s="99"/>
      <c r="L679" s="16" t="s">
        <v>4085</v>
      </c>
    </row>
    <row r="680" spans="1:12" s="16" customFormat="1" ht="15.75" customHeight="1">
      <c r="A680" s="22"/>
      <c r="B680" s="24"/>
      <c r="C680" s="24"/>
      <c r="D680" s="11"/>
      <c r="E680" s="376"/>
      <c r="F680" s="14"/>
      <c r="G680" s="14"/>
      <c r="H680" s="14"/>
      <c r="I680" s="38"/>
      <c r="J680" s="99"/>
      <c r="K680" s="99"/>
      <c r="L680" s="16" t="s">
        <v>4085</v>
      </c>
    </row>
    <row r="681" spans="1:12" s="16" customFormat="1" ht="15.75" customHeight="1">
      <c r="A681" s="22"/>
      <c r="B681" s="24"/>
      <c r="C681" s="24"/>
      <c r="D681" s="11"/>
      <c r="E681" s="376"/>
      <c r="F681" s="14"/>
      <c r="G681" s="14"/>
      <c r="H681" s="14"/>
      <c r="I681" s="38"/>
      <c r="J681" s="99"/>
      <c r="K681" s="99"/>
      <c r="L681" s="16" t="s">
        <v>4085</v>
      </c>
    </row>
    <row r="682" spans="1:12" s="16" customFormat="1" ht="15.75" customHeight="1">
      <c r="A682" s="22"/>
      <c r="B682" s="24"/>
      <c r="C682" s="24"/>
      <c r="D682" s="11"/>
      <c r="E682" s="376"/>
      <c r="F682" s="14"/>
      <c r="G682" s="14"/>
      <c r="H682" s="14"/>
      <c r="I682" s="38"/>
      <c r="J682" s="99"/>
      <c r="K682" s="99"/>
      <c r="L682" s="16" t="s">
        <v>4085</v>
      </c>
    </row>
    <row r="683" spans="1:12" s="16" customFormat="1" ht="15.75" customHeight="1">
      <c r="A683" s="22"/>
      <c r="B683" s="24"/>
      <c r="C683" s="24"/>
      <c r="D683" s="11"/>
      <c r="E683" s="376"/>
      <c r="F683" s="14"/>
      <c r="G683" s="14"/>
      <c r="H683" s="14"/>
      <c r="I683" s="38"/>
      <c r="J683" s="99"/>
      <c r="K683" s="99"/>
      <c r="L683" s="16" t="s">
        <v>4085</v>
      </c>
    </row>
    <row r="684" spans="1:12" s="16" customFormat="1" ht="15.75" customHeight="1">
      <c r="A684" s="22"/>
      <c r="B684" s="24"/>
      <c r="C684" s="24"/>
      <c r="D684" s="11"/>
      <c r="E684" s="376"/>
      <c r="F684" s="14"/>
      <c r="G684" s="14"/>
      <c r="H684" s="14"/>
      <c r="I684" s="38"/>
      <c r="J684" s="99"/>
      <c r="K684" s="99"/>
      <c r="L684" s="16" t="s">
        <v>4085</v>
      </c>
    </row>
    <row r="685" spans="1:12" s="16" customFormat="1" ht="15.75" customHeight="1">
      <c r="A685" s="22"/>
      <c r="B685" s="24"/>
      <c r="C685" s="24"/>
      <c r="D685" s="11"/>
      <c r="E685" s="376"/>
      <c r="F685" s="14"/>
      <c r="G685" s="14"/>
      <c r="H685" s="14"/>
      <c r="I685" s="38"/>
      <c r="J685" s="99"/>
      <c r="K685" s="99"/>
      <c r="L685" s="16" t="s">
        <v>4085</v>
      </c>
    </row>
    <row r="686" spans="1:12" s="16" customFormat="1" ht="15.75" customHeight="1">
      <c r="A686" s="22"/>
      <c r="B686" s="24"/>
      <c r="C686" s="24"/>
      <c r="D686" s="11"/>
      <c r="E686" s="376"/>
      <c r="F686" s="14"/>
      <c r="G686" s="14"/>
      <c r="H686" s="14"/>
      <c r="I686" s="38"/>
      <c r="J686" s="99"/>
      <c r="K686" s="99"/>
      <c r="L686" s="16" t="s">
        <v>4085</v>
      </c>
    </row>
    <row r="687" spans="1:12" s="16" customFormat="1" ht="15.75" customHeight="1">
      <c r="A687" s="22"/>
      <c r="B687" s="24"/>
      <c r="C687" s="24"/>
      <c r="D687" s="11"/>
      <c r="E687" s="376"/>
      <c r="F687" s="14"/>
      <c r="G687" s="14"/>
      <c r="H687" s="14"/>
      <c r="I687" s="38"/>
      <c r="J687" s="99"/>
      <c r="K687" s="99"/>
      <c r="L687" s="16" t="s">
        <v>4085</v>
      </c>
    </row>
    <row r="688" spans="1:12" s="16" customFormat="1" ht="15.75" customHeight="1">
      <c r="A688" s="22"/>
      <c r="B688" s="24"/>
      <c r="C688" s="24"/>
      <c r="D688" s="11"/>
      <c r="E688" s="376"/>
      <c r="F688" s="14"/>
      <c r="G688" s="14"/>
      <c r="H688" s="14"/>
      <c r="I688" s="38"/>
      <c r="J688" s="99"/>
      <c r="K688" s="99"/>
      <c r="L688" s="16" t="s">
        <v>4085</v>
      </c>
    </row>
    <row r="689" spans="1:12" s="16" customFormat="1" ht="15.75" customHeight="1">
      <c r="A689" s="22"/>
      <c r="B689" s="24"/>
      <c r="C689" s="24"/>
      <c r="D689" s="11"/>
      <c r="E689" s="376"/>
      <c r="F689" s="14"/>
      <c r="G689" s="14"/>
      <c r="H689" s="14"/>
      <c r="I689" s="38"/>
      <c r="J689" s="99"/>
      <c r="K689" s="99"/>
      <c r="L689" s="16" t="s">
        <v>4085</v>
      </c>
    </row>
    <row r="690" spans="1:12" s="16" customFormat="1" ht="15.75" customHeight="1">
      <c r="A690" s="22"/>
      <c r="B690" s="24"/>
      <c r="C690" s="24"/>
      <c r="D690" s="11"/>
      <c r="E690" s="376"/>
      <c r="F690" s="14"/>
      <c r="G690" s="14"/>
      <c r="H690" s="14"/>
      <c r="I690" s="38"/>
      <c r="J690" s="99"/>
      <c r="K690" s="99"/>
      <c r="L690" s="16" t="s">
        <v>4085</v>
      </c>
    </row>
    <row r="691" spans="1:12" s="16" customFormat="1" ht="15.75" customHeight="1">
      <c r="A691" s="22"/>
      <c r="B691" s="24"/>
      <c r="C691" s="24"/>
      <c r="D691" s="11"/>
      <c r="E691" s="376"/>
      <c r="F691" s="14"/>
      <c r="G691" s="14"/>
      <c r="H691" s="14"/>
      <c r="I691" s="38"/>
      <c r="J691" s="99"/>
      <c r="K691" s="99"/>
      <c r="L691" s="16" t="s">
        <v>4085</v>
      </c>
    </row>
    <row r="692" spans="1:12" s="16" customFormat="1" ht="15.75" customHeight="1">
      <c r="A692" s="22"/>
      <c r="B692" s="24"/>
      <c r="C692" s="24"/>
      <c r="D692" s="11"/>
      <c r="E692" s="376"/>
      <c r="F692" s="14"/>
      <c r="G692" s="14"/>
      <c r="H692" s="14"/>
      <c r="I692" s="38"/>
      <c r="J692" s="99"/>
      <c r="K692" s="99"/>
      <c r="L692" s="16" t="s">
        <v>4085</v>
      </c>
    </row>
    <row r="693" spans="1:12" s="16" customFormat="1" ht="15.75" customHeight="1">
      <c r="A693" s="22"/>
      <c r="B693" s="24"/>
      <c r="C693" s="24"/>
      <c r="D693" s="11"/>
      <c r="E693" s="376"/>
      <c r="F693" s="14"/>
      <c r="G693" s="14"/>
      <c r="H693" s="14"/>
      <c r="I693" s="38"/>
      <c r="J693" s="99"/>
      <c r="K693" s="99"/>
      <c r="L693" s="16" t="s">
        <v>4085</v>
      </c>
    </row>
    <row r="694" spans="1:12" s="16" customFormat="1" ht="15.75" customHeight="1">
      <c r="A694" s="22"/>
      <c r="B694" s="24"/>
      <c r="C694" s="24"/>
      <c r="D694" s="11"/>
      <c r="E694" s="376"/>
      <c r="F694" s="14"/>
      <c r="G694" s="14"/>
      <c r="H694" s="14"/>
      <c r="I694" s="38"/>
      <c r="J694" s="99"/>
      <c r="K694" s="99"/>
      <c r="L694" s="16" t="s">
        <v>4085</v>
      </c>
    </row>
    <row r="695" spans="1:12" s="16" customFormat="1" ht="15.75" customHeight="1">
      <c r="A695" s="22"/>
      <c r="B695" s="24"/>
      <c r="C695" s="24"/>
      <c r="D695" s="11"/>
      <c r="E695" s="376"/>
      <c r="F695" s="14"/>
      <c r="G695" s="14"/>
      <c r="H695" s="14"/>
      <c r="I695" s="38"/>
      <c r="J695" s="99"/>
      <c r="K695" s="99"/>
      <c r="L695" s="16" t="s">
        <v>4085</v>
      </c>
    </row>
    <row r="696" spans="1:12" s="16" customFormat="1" ht="15.75" customHeight="1">
      <c r="A696" s="22"/>
      <c r="B696" s="24"/>
      <c r="C696" s="24"/>
      <c r="D696" s="11"/>
      <c r="E696" s="376"/>
      <c r="F696" s="14"/>
      <c r="G696" s="14"/>
      <c r="H696" s="14"/>
      <c r="I696" s="38"/>
      <c r="J696" s="99"/>
      <c r="K696" s="99"/>
      <c r="L696" s="16" t="s">
        <v>4085</v>
      </c>
    </row>
    <row r="697" spans="1:12" s="16" customFormat="1" ht="15.75" customHeight="1">
      <c r="A697" s="22"/>
      <c r="B697" s="24"/>
      <c r="C697" s="24"/>
      <c r="D697" s="11"/>
      <c r="E697" s="376"/>
      <c r="F697" s="14"/>
      <c r="G697" s="14"/>
      <c r="H697" s="14"/>
      <c r="I697" s="38"/>
      <c r="J697" s="99"/>
      <c r="K697" s="99"/>
      <c r="L697" s="16" t="s">
        <v>4085</v>
      </c>
    </row>
    <row r="698" spans="1:12" s="16" customFormat="1" ht="15.75" customHeight="1">
      <c r="A698" s="22"/>
      <c r="B698" s="24"/>
      <c r="C698" s="24"/>
      <c r="D698" s="11"/>
      <c r="E698" s="376"/>
      <c r="F698" s="14"/>
      <c r="G698" s="14"/>
      <c r="H698" s="14"/>
      <c r="I698" s="38"/>
      <c r="J698" s="99"/>
      <c r="K698" s="99"/>
      <c r="L698" s="16" t="s">
        <v>4085</v>
      </c>
    </row>
    <row r="699" spans="1:12" s="16" customFormat="1" ht="15.75" customHeight="1">
      <c r="A699" s="22"/>
      <c r="B699" s="24"/>
      <c r="C699" s="24"/>
      <c r="D699" s="11"/>
      <c r="E699" s="376"/>
      <c r="F699" s="14"/>
      <c r="G699" s="14"/>
      <c r="H699" s="14"/>
      <c r="I699" s="38"/>
      <c r="J699" s="99"/>
      <c r="K699" s="99"/>
      <c r="L699" s="16" t="s">
        <v>4085</v>
      </c>
    </row>
    <row r="700" spans="1:12" s="16" customFormat="1" ht="15.75" customHeight="1">
      <c r="A700" s="22"/>
      <c r="B700" s="24"/>
      <c r="C700" s="24"/>
      <c r="D700" s="11"/>
      <c r="E700" s="376"/>
      <c r="F700" s="14"/>
      <c r="G700" s="14"/>
      <c r="H700" s="14"/>
      <c r="I700" s="38"/>
      <c r="J700" s="99"/>
      <c r="K700" s="99"/>
      <c r="L700" s="16" t="s">
        <v>4085</v>
      </c>
    </row>
    <row r="701" spans="1:12" s="16" customFormat="1" ht="15.75" customHeight="1">
      <c r="A701" s="22"/>
      <c r="B701" s="24"/>
      <c r="C701" s="24"/>
      <c r="D701" s="11"/>
      <c r="E701" s="376"/>
      <c r="F701" s="14"/>
      <c r="G701" s="14"/>
      <c r="H701" s="14"/>
      <c r="I701" s="38"/>
      <c r="J701" s="99"/>
      <c r="K701" s="99"/>
      <c r="L701" s="16" t="s">
        <v>4085</v>
      </c>
    </row>
    <row r="702" spans="1:12" s="16" customFormat="1" ht="15.75" customHeight="1">
      <c r="A702" s="22"/>
      <c r="B702" s="24"/>
      <c r="C702" s="24"/>
      <c r="D702" s="11"/>
      <c r="E702" s="376"/>
      <c r="F702" s="14"/>
      <c r="G702" s="14"/>
      <c r="H702" s="14"/>
      <c r="I702" s="38"/>
      <c r="J702" s="99"/>
      <c r="K702" s="99"/>
      <c r="L702" s="16" t="s">
        <v>4085</v>
      </c>
    </row>
    <row r="703" spans="1:12" s="16" customFormat="1" ht="15.75" customHeight="1">
      <c r="A703" s="22"/>
      <c r="B703" s="24"/>
      <c r="C703" s="24"/>
      <c r="D703" s="11"/>
      <c r="E703" s="376"/>
      <c r="F703" s="14"/>
      <c r="G703" s="14"/>
      <c r="H703" s="14"/>
      <c r="I703" s="38"/>
      <c r="J703" s="99"/>
      <c r="K703" s="99"/>
      <c r="L703" s="16" t="s">
        <v>4085</v>
      </c>
    </row>
    <row r="704" spans="1:12" s="16" customFormat="1" ht="15.75" customHeight="1">
      <c r="A704" s="22"/>
      <c r="B704" s="24"/>
      <c r="C704" s="24"/>
      <c r="D704" s="11"/>
      <c r="E704" s="376"/>
      <c r="F704" s="14"/>
      <c r="G704" s="14"/>
      <c r="H704" s="14"/>
      <c r="I704" s="38"/>
      <c r="J704" s="99"/>
      <c r="K704" s="99"/>
      <c r="L704" s="16" t="s">
        <v>4085</v>
      </c>
    </row>
    <row r="705" spans="1:12" s="16" customFormat="1" ht="15.75" customHeight="1">
      <c r="A705" s="22"/>
      <c r="B705" s="24"/>
      <c r="C705" s="24"/>
      <c r="D705" s="11"/>
      <c r="E705" s="376"/>
      <c r="F705" s="14"/>
      <c r="G705" s="14"/>
      <c r="H705" s="14"/>
      <c r="I705" s="38"/>
      <c r="J705" s="99"/>
      <c r="K705" s="99"/>
      <c r="L705" s="16" t="s">
        <v>4085</v>
      </c>
    </row>
    <row r="706" spans="1:12" s="16" customFormat="1" ht="15.75" customHeight="1">
      <c r="A706" s="22"/>
      <c r="B706" s="24"/>
      <c r="C706" s="24"/>
      <c r="D706" s="11"/>
      <c r="E706" s="376"/>
      <c r="F706" s="14"/>
      <c r="G706" s="14"/>
      <c r="H706" s="14"/>
      <c r="I706" s="38"/>
      <c r="J706" s="99"/>
      <c r="K706" s="99"/>
      <c r="L706" s="16" t="s">
        <v>4085</v>
      </c>
    </row>
    <row r="707" spans="1:12" s="16" customFormat="1" ht="15.75" customHeight="1">
      <c r="A707" s="22"/>
      <c r="B707" s="24"/>
      <c r="C707" s="24"/>
      <c r="D707" s="11"/>
      <c r="E707" s="376"/>
      <c r="F707" s="14"/>
      <c r="G707" s="14"/>
      <c r="H707" s="14"/>
      <c r="I707" s="38"/>
      <c r="J707" s="99"/>
      <c r="K707" s="99"/>
      <c r="L707" s="16" t="s">
        <v>4085</v>
      </c>
    </row>
    <row r="708" spans="1:12" s="16" customFormat="1" ht="15.75" customHeight="1">
      <c r="A708" s="22"/>
      <c r="B708" s="24"/>
      <c r="C708" s="24"/>
      <c r="D708" s="11"/>
      <c r="E708" s="376"/>
      <c r="F708" s="14"/>
      <c r="G708" s="14"/>
      <c r="H708" s="14"/>
      <c r="I708" s="38"/>
      <c r="J708" s="99"/>
      <c r="K708" s="99"/>
      <c r="L708" s="16" t="s">
        <v>4085</v>
      </c>
    </row>
    <row r="709" spans="1:12" s="16" customFormat="1" ht="15.75" customHeight="1">
      <c r="A709" s="22"/>
      <c r="B709" s="24"/>
      <c r="C709" s="24"/>
      <c r="D709" s="11"/>
      <c r="E709" s="376"/>
      <c r="F709" s="14"/>
      <c r="G709" s="14"/>
      <c r="H709" s="14"/>
      <c r="I709" s="38"/>
      <c r="J709" s="99"/>
      <c r="K709" s="99"/>
      <c r="L709" s="16" t="s">
        <v>4085</v>
      </c>
    </row>
    <row r="710" spans="1:12" s="16" customFormat="1" ht="15.75" customHeight="1">
      <c r="A710" s="22"/>
      <c r="B710" s="24"/>
      <c r="C710" s="24"/>
      <c r="D710" s="11"/>
      <c r="E710" s="376"/>
      <c r="F710" s="14"/>
      <c r="G710" s="14"/>
      <c r="H710" s="14"/>
      <c r="I710" s="38"/>
      <c r="J710" s="99"/>
      <c r="K710" s="99"/>
      <c r="L710" s="16" t="s">
        <v>4085</v>
      </c>
    </row>
    <row r="711" spans="1:12" s="16" customFormat="1" ht="15.75" customHeight="1">
      <c r="A711" s="22"/>
      <c r="B711" s="24"/>
      <c r="C711" s="24"/>
      <c r="D711" s="11"/>
      <c r="E711" s="376"/>
      <c r="F711" s="14"/>
      <c r="G711" s="14"/>
      <c r="H711" s="14"/>
      <c r="I711" s="38"/>
      <c r="J711" s="99"/>
      <c r="K711" s="99"/>
      <c r="L711" s="16" t="s">
        <v>4085</v>
      </c>
    </row>
    <row r="712" spans="1:12" s="16" customFormat="1" ht="15.75" customHeight="1">
      <c r="A712" s="22"/>
      <c r="B712" s="24"/>
      <c r="C712" s="24"/>
      <c r="D712" s="11"/>
      <c r="E712" s="376"/>
      <c r="F712" s="14"/>
      <c r="G712" s="14"/>
      <c r="H712" s="14"/>
      <c r="I712" s="38"/>
      <c r="J712" s="99"/>
      <c r="K712" s="99"/>
      <c r="L712" s="16" t="s">
        <v>4085</v>
      </c>
    </row>
    <row r="713" spans="1:12" s="16" customFormat="1" ht="15.75" customHeight="1">
      <c r="A713" s="22"/>
      <c r="B713" s="24"/>
      <c r="C713" s="24"/>
      <c r="D713" s="11"/>
      <c r="E713" s="376"/>
      <c r="F713" s="14"/>
      <c r="G713" s="14"/>
      <c r="H713" s="14"/>
      <c r="I713" s="38"/>
      <c r="J713" s="99"/>
      <c r="K713" s="99"/>
      <c r="L713" s="16" t="s">
        <v>4085</v>
      </c>
    </row>
    <row r="714" spans="1:12" s="16" customFormat="1" ht="15.75" customHeight="1">
      <c r="A714" s="22"/>
      <c r="B714" s="24"/>
      <c r="C714" s="24"/>
      <c r="D714" s="11"/>
      <c r="E714" s="376"/>
      <c r="F714" s="14"/>
      <c r="G714" s="14"/>
      <c r="H714" s="14"/>
      <c r="I714" s="38"/>
      <c r="J714" s="99"/>
      <c r="K714" s="99"/>
      <c r="L714" s="16" t="s">
        <v>4085</v>
      </c>
    </row>
    <row r="715" spans="1:12" s="16" customFormat="1" ht="15.75" customHeight="1">
      <c r="A715" s="22"/>
      <c r="B715" s="24"/>
      <c r="C715" s="24"/>
      <c r="D715" s="11"/>
      <c r="E715" s="376"/>
      <c r="F715" s="14"/>
      <c r="G715" s="14"/>
      <c r="H715" s="14"/>
      <c r="I715" s="38"/>
      <c r="J715" s="99"/>
      <c r="K715" s="99"/>
      <c r="L715" s="16" t="s">
        <v>4085</v>
      </c>
    </row>
    <row r="716" spans="1:12" s="16" customFormat="1" ht="15.75" customHeight="1">
      <c r="A716" s="22"/>
      <c r="B716" s="24"/>
      <c r="C716" s="24"/>
      <c r="D716" s="11"/>
      <c r="E716" s="376"/>
      <c r="F716" s="14"/>
      <c r="G716" s="14"/>
      <c r="H716" s="14"/>
      <c r="I716" s="38"/>
      <c r="J716" s="99"/>
      <c r="K716" s="99"/>
      <c r="L716" s="16" t="s">
        <v>4085</v>
      </c>
    </row>
    <row r="717" spans="1:12" s="16" customFormat="1" ht="15.75" customHeight="1">
      <c r="A717" s="22"/>
      <c r="B717" s="24"/>
      <c r="C717" s="24"/>
      <c r="D717" s="11"/>
      <c r="E717" s="376"/>
      <c r="F717" s="14"/>
      <c r="G717" s="14"/>
      <c r="H717" s="14"/>
      <c r="I717" s="38"/>
      <c r="J717" s="99"/>
      <c r="K717" s="99"/>
      <c r="L717" s="16" t="s">
        <v>4085</v>
      </c>
    </row>
    <row r="718" spans="1:12" s="16" customFormat="1" ht="15.75" customHeight="1">
      <c r="A718" s="22"/>
      <c r="B718" s="24"/>
      <c r="C718" s="24"/>
      <c r="D718" s="11"/>
      <c r="E718" s="376"/>
      <c r="F718" s="14"/>
      <c r="G718" s="14"/>
      <c r="H718" s="14"/>
      <c r="I718" s="38"/>
      <c r="J718" s="99"/>
      <c r="K718" s="99"/>
      <c r="L718" s="16" t="s">
        <v>4085</v>
      </c>
    </row>
    <row r="719" spans="1:12" s="16" customFormat="1" ht="15.75" customHeight="1">
      <c r="A719" s="22"/>
      <c r="B719" s="24"/>
      <c r="C719" s="24"/>
      <c r="D719" s="11"/>
      <c r="E719" s="376"/>
      <c r="F719" s="14"/>
      <c r="G719" s="14"/>
      <c r="H719" s="14"/>
      <c r="I719" s="38"/>
      <c r="J719" s="99"/>
      <c r="K719" s="99"/>
      <c r="L719" s="16" t="s">
        <v>4085</v>
      </c>
    </row>
    <row r="720" spans="1:12" s="16" customFormat="1" ht="15.75" customHeight="1">
      <c r="A720" s="22"/>
      <c r="B720" s="24"/>
      <c r="C720" s="24"/>
      <c r="D720" s="11"/>
      <c r="E720" s="376"/>
      <c r="F720" s="14"/>
      <c r="G720" s="14"/>
      <c r="H720" s="14"/>
      <c r="I720" s="38"/>
      <c r="J720" s="99"/>
      <c r="K720" s="99"/>
      <c r="L720" s="16" t="s">
        <v>4085</v>
      </c>
    </row>
    <row r="721" spans="1:12" s="16" customFormat="1" ht="15.75" customHeight="1">
      <c r="A721" s="22"/>
      <c r="B721" s="24"/>
      <c r="C721" s="24"/>
      <c r="D721" s="11"/>
      <c r="E721" s="376"/>
      <c r="F721" s="14"/>
      <c r="G721" s="14"/>
      <c r="H721" s="14"/>
      <c r="I721" s="38"/>
      <c r="J721" s="99"/>
      <c r="K721" s="99"/>
      <c r="L721" s="16" t="s">
        <v>4085</v>
      </c>
    </row>
    <row r="722" spans="1:12" s="16" customFormat="1" ht="15.75" customHeight="1">
      <c r="A722" s="22"/>
      <c r="B722" s="24"/>
      <c r="C722" s="24"/>
      <c r="D722" s="11"/>
      <c r="E722" s="376"/>
      <c r="F722" s="14"/>
      <c r="G722" s="14"/>
      <c r="H722" s="14"/>
      <c r="I722" s="38"/>
      <c r="J722" s="99"/>
      <c r="K722" s="99"/>
      <c r="L722" s="16" t="s">
        <v>4085</v>
      </c>
    </row>
    <row r="723" spans="1:12" s="16" customFormat="1" ht="15.75" customHeight="1">
      <c r="A723" s="22"/>
      <c r="B723" s="24"/>
      <c r="C723" s="24"/>
      <c r="D723" s="11"/>
      <c r="E723" s="376"/>
      <c r="F723" s="14"/>
      <c r="G723" s="14"/>
      <c r="H723" s="14"/>
      <c r="I723" s="38"/>
      <c r="J723" s="99"/>
      <c r="K723" s="99"/>
      <c r="L723" s="16" t="s">
        <v>4085</v>
      </c>
    </row>
    <row r="724" spans="1:12" s="16" customFormat="1" ht="15.75" customHeight="1">
      <c r="A724" s="22"/>
      <c r="B724" s="24"/>
      <c r="C724" s="24"/>
      <c r="D724" s="11"/>
      <c r="E724" s="376"/>
      <c r="F724" s="14"/>
      <c r="G724" s="14"/>
      <c r="H724" s="14"/>
      <c r="I724" s="38"/>
      <c r="J724" s="99"/>
      <c r="K724" s="99"/>
      <c r="L724" s="16" t="s">
        <v>4085</v>
      </c>
    </row>
    <row r="725" spans="1:12" s="16" customFormat="1" ht="15.75" customHeight="1">
      <c r="A725" s="22"/>
      <c r="B725" s="24"/>
      <c r="C725" s="24"/>
      <c r="D725" s="11"/>
      <c r="E725" s="376"/>
      <c r="F725" s="14"/>
      <c r="G725" s="14"/>
      <c r="H725" s="14"/>
      <c r="I725" s="38"/>
      <c r="J725" s="99"/>
      <c r="K725" s="99"/>
      <c r="L725" s="16" t="s">
        <v>4085</v>
      </c>
    </row>
    <row r="726" spans="1:12" s="16" customFormat="1" ht="15.75" customHeight="1">
      <c r="A726" s="22"/>
      <c r="B726" s="24"/>
      <c r="C726" s="24"/>
      <c r="D726" s="11"/>
      <c r="E726" s="376"/>
      <c r="F726" s="14"/>
      <c r="G726" s="14"/>
      <c r="H726" s="14"/>
      <c r="I726" s="38"/>
      <c r="J726" s="99"/>
      <c r="K726" s="99"/>
      <c r="L726" s="16" t="s">
        <v>4085</v>
      </c>
    </row>
    <row r="727" spans="1:12" s="16" customFormat="1" ht="15.75" customHeight="1">
      <c r="A727" s="22"/>
      <c r="B727" s="24"/>
      <c r="C727" s="24"/>
      <c r="D727" s="11"/>
      <c r="E727" s="376"/>
      <c r="F727" s="14"/>
      <c r="G727" s="14"/>
      <c r="H727" s="14"/>
      <c r="I727" s="38"/>
      <c r="J727" s="99"/>
      <c r="K727" s="99"/>
      <c r="L727" s="16" t="s">
        <v>4085</v>
      </c>
    </row>
    <row r="728" spans="1:12" s="16" customFormat="1" ht="15.75" customHeight="1">
      <c r="A728" s="22"/>
      <c r="B728" s="24"/>
      <c r="C728" s="24"/>
      <c r="D728" s="11"/>
      <c r="E728" s="376"/>
      <c r="F728" s="14"/>
      <c r="G728" s="14"/>
      <c r="H728" s="14"/>
      <c r="I728" s="38"/>
      <c r="J728" s="99"/>
      <c r="K728" s="99"/>
      <c r="L728" s="16" t="s">
        <v>4085</v>
      </c>
    </row>
    <row r="729" spans="1:12" s="16" customFormat="1" ht="15.75" customHeight="1">
      <c r="A729" s="22"/>
      <c r="B729" s="24"/>
      <c r="C729" s="24"/>
      <c r="D729" s="11"/>
      <c r="E729" s="376"/>
      <c r="F729" s="14"/>
      <c r="G729" s="14"/>
      <c r="H729" s="14"/>
      <c r="I729" s="38"/>
      <c r="J729" s="99"/>
      <c r="K729" s="99"/>
      <c r="L729" s="16" t="s">
        <v>4085</v>
      </c>
    </row>
    <row r="730" spans="1:12" s="16" customFormat="1" ht="15.75" customHeight="1">
      <c r="A730" s="22"/>
      <c r="B730" s="24"/>
      <c r="C730" s="24"/>
      <c r="D730" s="11"/>
      <c r="E730" s="376"/>
      <c r="F730" s="14"/>
      <c r="G730" s="14"/>
      <c r="H730" s="14"/>
      <c r="I730" s="38"/>
      <c r="J730" s="99"/>
      <c r="K730" s="99"/>
      <c r="L730" s="16" t="s">
        <v>4085</v>
      </c>
    </row>
    <row r="731" spans="1:12" s="16" customFormat="1" ht="15.75" customHeight="1">
      <c r="A731" s="22"/>
      <c r="B731" s="24"/>
      <c r="C731" s="24"/>
      <c r="D731" s="11"/>
      <c r="E731" s="376"/>
      <c r="F731" s="14"/>
      <c r="G731" s="14"/>
      <c r="H731" s="14"/>
      <c r="I731" s="38"/>
      <c r="J731" s="99"/>
      <c r="K731" s="99"/>
      <c r="L731" s="16" t="s">
        <v>4085</v>
      </c>
    </row>
    <row r="732" spans="1:12" ht="15.75" customHeight="1">
      <c r="L732" s="16" t="s">
        <v>4085</v>
      </c>
    </row>
    <row r="733" spans="1:12" ht="15.75" customHeight="1">
      <c r="L733" s="16" t="s">
        <v>4085</v>
      </c>
    </row>
    <row r="734" spans="1:12" ht="15.75" customHeight="1">
      <c r="L734" s="16" t="s">
        <v>4085</v>
      </c>
    </row>
    <row r="735" spans="1:12" ht="15.75" customHeight="1">
      <c r="L735" s="16" t="s">
        <v>4085</v>
      </c>
    </row>
    <row r="736" spans="1:12" ht="15.75" customHeight="1">
      <c r="L736" s="16" t="s">
        <v>4085</v>
      </c>
    </row>
    <row r="737" spans="12:12" ht="15.75" customHeight="1">
      <c r="L737" s="16" t="s">
        <v>4085</v>
      </c>
    </row>
    <row r="738" spans="12:12" ht="15.75" customHeight="1">
      <c r="L738" s="16" t="s">
        <v>4085</v>
      </c>
    </row>
    <row r="739" spans="12:12" ht="15.75" customHeight="1">
      <c r="L739" s="16" t="s">
        <v>4085</v>
      </c>
    </row>
    <row r="740" spans="12:12" ht="15.75" customHeight="1">
      <c r="L740" s="16" t="s">
        <v>4085</v>
      </c>
    </row>
    <row r="741" spans="12:12" ht="15.75" customHeight="1">
      <c r="L741" s="16" t="s">
        <v>4085</v>
      </c>
    </row>
    <row r="742" spans="12:12" ht="15.75" customHeight="1">
      <c r="L742" s="16" t="s">
        <v>4085</v>
      </c>
    </row>
    <row r="743" spans="12:12" ht="15.75" customHeight="1">
      <c r="L743" s="16" t="s">
        <v>4085</v>
      </c>
    </row>
    <row r="744" spans="12:12" ht="15.75" customHeight="1">
      <c r="L744" s="16" t="s">
        <v>4085</v>
      </c>
    </row>
    <row r="745" spans="12:12" ht="15.75" customHeight="1">
      <c r="L745" s="16" t="s">
        <v>4085</v>
      </c>
    </row>
    <row r="746" spans="12:12" ht="15.75" customHeight="1">
      <c r="L746" s="16" t="s">
        <v>4085</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K221" sqref="K221"/>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28">
        <v>40</v>
      </c>
      <c r="D27" s="429"/>
      <c r="E27" s="428">
        <v>40</v>
      </c>
      <c r="F27" s="429"/>
      <c r="G27" s="428">
        <v>40</v>
      </c>
      <c r="H27" s="429"/>
      <c r="I27" s="428">
        <v>40</v>
      </c>
      <c r="J27" s="429"/>
      <c r="K27" s="428">
        <v>40</v>
      </c>
      <c r="L27" s="429"/>
      <c r="M27" s="114">
        <f>SUM(C27:L27)</f>
        <v>200</v>
      </c>
    </row>
    <row r="28" spans="2:14" ht="16.5" customHeight="1">
      <c r="B28" s="108" t="s">
        <v>5515</v>
      </c>
      <c r="C28" s="428">
        <f>COUNTIFS(VODANET!$AA$5:$AA$4966,"&gt;="&amp;Mensal!C26,VODANET!$AA$5:$AA$4966,"&lt;="&amp;Mensal!D26)</f>
        <v>56</v>
      </c>
      <c r="D28" s="429"/>
      <c r="E28" s="428">
        <f>COUNTIFS(VODANET!$AA$5:$AA$4966,"&gt;="&amp;Mensal!E26,VODANET!$AA$5:$AA$4966,"&lt;="&amp;Mensal!F26)</f>
        <v>41</v>
      </c>
      <c r="F28" s="429"/>
      <c r="G28" s="428">
        <f>COUNTIFS(VODANET!$AA$5:$AA$4966,"&gt;="&amp;Mensal!G26,VODANET!$AA$5:$AA$4966,"&lt;="&amp;Mensal!H26)</f>
        <v>57</v>
      </c>
      <c r="H28" s="429"/>
      <c r="I28" s="428">
        <f>COUNTIFS(VODANET!$AA$5:$AA$4966,"&gt;="&amp;Mensal!I26,VODANET!$AA$5:$AA$4966,"&lt;="&amp;Mensal!J26)</f>
        <v>21</v>
      </c>
      <c r="J28" s="429"/>
      <c r="K28" s="428">
        <f>COUNTIFS(VODANET!$AA$5:$AA$4966,"&gt;="&amp;Mensal!K26,VODANET!$AA$5:$AA$4966,"&lt;="&amp;Mensal!L26)</f>
        <v>21</v>
      </c>
      <c r="L28" s="429"/>
      <c r="M28" s="114">
        <f>SUM(C28:L28)</f>
        <v>196</v>
      </c>
    </row>
    <row r="29" spans="2:14" ht="16.5" customHeight="1" thickBot="1">
      <c r="B29" s="109" t="s">
        <v>6793</v>
      </c>
      <c r="C29" s="426">
        <v>0</v>
      </c>
      <c r="D29" s="427"/>
      <c r="E29" s="426">
        <v>0</v>
      </c>
      <c r="F29" s="427"/>
      <c r="G29" s="426">
        <v>0</v>
      </c>
      <c r="H29" s="427"/>
      <c r="I29" s="426">
        <v>0</v>
      </c>
      <c r="J29" s="427"/>
      <c r="K29" s="426">
        <v>6</v>
      </c>
      <c r="L29" s="427"/>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28">
        <v>18</v>
      </c>
      <c r="D39" s="429"/>
      <c r="E39" s="428">
        <v>58</v>
      </c>
      <c r="F39" s="429"/>
      <c r="G39" s="428">
        <v>58</v>
      </c>
      <c r="H39" s="429"/>
      <c r="I39" s="428">
        <v>56</v>
      </c>
      <c r="J39" s="429"/>
      <c r="K39" s="114">
        <f>SUM(C39:J39)</f>
        <v>190</v>
      </c>
    </row>
    <row r="40" spans="2:11" ht="16.5" customHeight="1">
      <c r="B40" s="108" t="s">
        <v>5515</v>
      </c>
      <c r="C40" s="428">
        <f>COUNTIFS(VODANET!$AA$5:$AA$4966,"&gt;="&amp;Mensal!C38,VODANET!$AA$5:$AA$4966,"&lt;="&amp;Mensal!D38)</f>
        <v>14</v>
      </c>
      <c r="D40" s="429"/>
      <c r="E40" s="428">
        <f>COUNTIFS(VODANET!$AA$5:$AA$4966,"&gt;="&amp;Mensal!E38,VODANET!$AA$5:$AA$4966,"&lt;="&amp;Mensal!F38)</f>
        <v>26</v>
      </c>
      <c r="F40" s="429"/>
      <c r="G40" s="428">
        <f>COUNTIFS(VODANET!$AA$5:$AA$4966,"&gt;="&amp;Mensal!G38,VODANET!$AA$5:$AA$4966,"&lt;="&amp;Mensal!H38)</f>
        <v>68</v>
      </c>
      <c r="H40" s="429"/>
      <c r="I40" s="428">
        <f>COUNTIFS(VODANET!$AA$5:$AA$4966,"&gt;="&amp;Mensal!I38,VODANET!$AA$5:$AA$4966,"&lt;="&amp;Mensal!J38)</f>
        <v>33</v>
      </c>
      <c r="J40" s="429"/>
      <c r="K40" s="114">
        <f>SUM(C40:J40)</f>
        <v>141</v>
      </c>
    </row>
    <row r="41" spans="2:11" ht="16.5" customHeight="1" thickBot="1">
      <c r="B41" s="109" t="s">
        <v>6793</v>
      </c>
      <c r="C41" s="426">
        <v>7</v>
      </c>
      <c r="D41" s="427"/>
      <c r="E41" s="426">
        <v>16</v>
      </c>
      <c r="F41" s="427"/>
      <c r="G41" s="426">
        <v>6</v>
      </c>
      <c r="H41" s="427"/>
      <c r="I41" s="426">
        <v>15</v>
      </c>
      <c r="J41" s="427"/>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28">
        <v>50</v>
      </c>
      <c r="D52" s="429"/>
      <c r="E52" s="428">
        <v>20</v>
      </c>
      <c r="F52" s="429"/>
      <c r="G52" s="428">
        <v>20</v>
      </c>
      <c r="H52" s="429"/>
      <c r="I52" s="428">
        <v>90</v>
      </c>
      <c r="J52" s="429"/>
      <c r="K52" s="428">
        <v>10</v>
      </c>
      <c r="L52" s="429"/>
      <c r="M52" s="114">
        <f>SUM(C52:L52)</f>
        <v>190</v>
      </c>
    </row>
    <row r="53" spans="2:13" ht="16.5" customHeight="1">
      <c r="B53" s="108" t="s">
        <v>5515</v>
      </c>
      <c r="C53" s="428">
        <f>COUNTIFS(VODANET!$AA$5:$AA$4966,"&gt;="&amp;Mensal!C51,VODANET!$AA$5:$AA$4966,"&lt;="&amp;Mensal!D51)</f>
        <v>29</v>
      </c>
      <c r="D53" s="429"/>
      <c r="E53" s="428">
        <f>COUNTIFS(VODANET!$AA$5:$AA$4966,"&gt;="&amp;Mensal!E51,VODANET!$AA$5:$AA$4966,"&lt;="&amp;Mensal!F51)</f>
        <v>12</v>
      </c>
      <c r="F53" s="429"/>
      <c r="G53" s="428">
        <f>COUNTIFS(VODANET!$AA$5:$AA$4966,"&gt;="&amp;Mensal!G51,VODANET!$AA$5:$AA$4966,"&lt;="&amp;Mensal!H51)</f>
        <v>17</v>
      </c>
      <c r="H53" s="429"/>
      <c r="I53" s="428">
        <f>COUNTIFS(VODANET!$AA$5:$AA$4966,"&gt;="&amp;Mensal!I51,VODANET!$AA$5:$AA$4966,"&lt;="&amp;Mensal!J51)</f>
        <v>33</v>
      </c>
      <c r="J53" s="429"/>
      <c r="K53" s="428">
        <f>COUNTIFS(VODANET!$AA$5:$AA$4966,"&gt;="&amp;Mensal!K51,VODANET!$AA$5:$AA$4966,"&lt;="&amp;Mensal!L51)</f>
        <v>22</v>
      </c>
      <c r="L53" s="429"/>
      <c r="M53" s="114">
        <f>SUM(C53:L53)</f>
        <v>113</v>
      </c>
    </row>
    <row r="54" spans="2:13" ht="16.5" customHeight="1" thickBot="1">
      <c r="B54" s="109" t="s">
        <v>6793</v>
      </c>
      <c r="C54" s="426">
        <v>3</v>
      </c>
      <c r="D54" s="427"/>
      <c r="E54" s="426">
        <v>7</v>
      </c>
      <c r="F54" s="427"/>
      <c r="G54" s="426">
        <v>6</v>
      </c>
      <c r="H54" s="427"/>
      <c r="I54" s="426">
        <v>0</v>
      </c>
      <c r="J54" s="427"/>
      <c r="K54" s="426">
        <v>0</v>
      </c>
      <c r="L54" s="427"/>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28">
        <v>0</v>
      </c>
      <c r="D64" s="429"/>
      <c r="E64" s="428">
        <v>40</v>
      </c>
      <c r="F64" s="429"/>
      <c r="G64" s="428">
        <v>30</v>
      </c>
      <c r="H64" s="429"/>
      <c r="I64" s="428">
        <v>50</v>
      </c>
      <c r="J64" s="429"/>
      <c r="K64" s="428">
        <v>80</v>
      </c>
      <c r="L64" s="429"/>
      <c r="M64" s="114">
        <f>SUM(C64:L64)</f>
        <v>200</v>
      </c>
    </row>
    <row r="65" spans="2:13" ht="16.5" customHeight="1">
      <c r="B65" s="108" t="s">
        <v>5515</v>
      </c>
      <c r="C65" s="428">
        <f>COUNTIFS(VODANET!$AA$5:$AA$4966,"&gt;="&amp;Mensal!C63,VODANET!$AA$5:$AA$4966,"&lt;="&amp;Mensal!D63)</f>
        <v>0</v>
      </c>
      <c r="D65" s="429"/>
      <c r="E65" s="428">
        <f>COUNTIFS(VODANET!$AA$5:$AA$4966,"&gt;="&amp;Mensal!E63,VODANET!$AA$5:$AA$4966,"&lt;="&amp;Mensal!F63)</f>
        <v>33</v>
      </c>
      <c r="F65" s="429"/>
      <c r="G65" s="428">
        <f>COUNTIFS(VODANET!$AA$5:$AA$4966,"&gt;="&amp;Mensal!G63,VODANET!$AA$5:$AA$4966,"&lt;="&amp;Mensal!H63)</f>
        <v>6</v>
      </c>
      <c r="H65" s="429"/>
      <c r="I65" s="428">
        <f>COUNTIFS(VODANET!$AA$5:$AA$4966,"&gt;="&amp;Mensal!I63,VODANET!$AA$5:$AA$4966,"&lt;="&amp;Mensal!J63)</f>
        <v>56</v>
      </c>
      <c r="J65" s="429"/>
      <c r="K65" s="428">
        <f>COUNTIFS(VODANET!$AA$5:$AA$4966,"&gt;="&amp;Mensal!K63,VODANET!$AA$5:$AA$4966,"&lt;="&amp;Mensal!L63)</f>
        <v>43</v>
      </c>
      <c r="L65" s="429"/>
      <c r="M65" s="114">
        <f>SUM(C65:L65)</f>
        <v>138</v>
      </c>
    </row>
    <row r="66" spans="2:13" ht="16.5" customHeight="1" thickBot="1">
      <c r="B66" s="109" t="s">
        <v>6793</v>
      </c>
      <c r="C66" s="426">
        <v>8</v>
      </c>
      <c r="D66" s="427"/>
      <c r="E66" s="426">
        <v>0</v>
      </c>
      <c r="F66" s="427"/>
      <c r="G66" s="426">
        <v>6</v>
      </c>
      <c r="H66" s="427"/>
      <c r="I66" s="426">
        <v>10</v>
      </c>
      <c r="J66" s="427"/>
      <c r="K66" s="426">
        <v>8</v>
      </c>
      <c r="L66" s="427"/>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28">
        <v>100</v>
      </c>
      <c r="D77" s="429"/>
      <c r="E77" s="428">
        <v>100</v>
      </c>
      <c r="F77" s="429"/>
      <c r="G77" s="428">
        <v>91</v>
      </c>
      <c r="H77" s="429"/>
      <c r="I77" s="428">
        <v>13</v>
      </c>
      <c r="J77" s="429"/>
      <c r="K77" s="114">
        <f>SUM(C77:J77)</f>
        <v>304</v>
      </c>
    </row>
    <row r="78" spans="2:13" ht="16.5" customHeight="1">
      <c r="B78" s="108" t="s">
        <v>5515</v>
      </c>
      <c r="C78" s="428">
        <f>COUNTIFS(VODANET!$AA$5:$AA$4966,"&gt;="&amp;Mensal!C76,VODANET!$AA$5:$AA$4966,"&lt;="&amp;Mensal!D76)</f>
        <v>50</v>
      </c>
      <c r="D78" s="429"/>
      <c r="E78" s="428">
        <f>COUNTIFS(VODANET!$AA$5:$AA$4966,"&gt;="&amp;Mensal!E76,VODANET!$AA$5:$AA$4966,"&lt;="&amp;Mensal!F76)</f>
        <v>80</v>
      </c>
      <c r="F78" s="429"/>
      <c r="G78" s="428">
        <f>COUNTIFS(VODANET!$AA$5:$AA$4966,"&gt;="&amp;Mensal!G76,VODANET!$AA$5:$AA$4966,"&lt;="&amp;Mensal!H76)</f>
        <v>92</v>
      </c>
      <c r="H78" s="429"/>
      <c r="I78" s="428">
        <f>COUNTIFS(VODANET!$AA$5:$AA$4966,"&gt;="&amp;Mensal!I76,VODANET!$AA$5:$AA$4966,"&lt;="&amp;Mensal!J76)</f>
        <v>7</v>
      </c>
      <c r="J78" s="429"/>
      <c r="K78" s="114">
        <f>SUM(C78:J78)</f>
        <v>229</v>
      </c>
    </row>
    <row r="79" spans="2:13" ht="16.5" customHeight="1" thickBot="1">
      <c r="B79" s="109" t="s">
        <v>6793</v>
      </c>
      <c r="C79" s="426">
        <v>10</v>
      </c>
      <c r="D79" s="427"/>
      <c r="E79" s="426">
        <v>6</v>
      </c>
      <c r="F79" s="427"/>
      <c r="G79" s="426">
        <v>7</v>
      </c>
      <c r="H79" s="427"/>
      <c r="I79" s="426">
        <v>0</v>
      </c>
      <c r="J79" s="427"/>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28">
        <v>10</v>
      </c>
      <c r="D91" s="429"/>
      <c r="E91" s="428">
        <v>10</v>
      </c>
      <c r="F91" s="429"/>
      <c r="G91" s="428">
        <v>10</v>
      </c>
      <c r="H91" s="429"/>
      <c r="I91" s="428">
        <v>10</v>
      </c>
      <c r="J91" s="429"/>
      <c r="K91" s="428">
        <v>10</v>
      </c>
      <c r="L91" s="429"/>
      <c r="M91" s="114">
        <f>SUM(C91:L91)</f>
        <v>50</v>
      </c>
    </row>
    <row r="92" spans="2:13" ht="16.5" customHeight="1">
      <c r="B92" s="108" t="s">
        <v>5515</v>
      </c>
      <c r="C92" s="428">
        <f>COUNTIFS(VODANET!$AA$5:$AA$4966,"&gt;="&amp;Mensal!C90,VODANET!$AA$5:$AA$4966,"&lt;="&amp;Mensal!D90)</f>
        <v>6</v>
      </c>
      <c r="D92" s="429"/>
      <c r="E92" s="428">
        <f>COUNTIFS(VODANET!$AA$5:$AA$4966,"&gt;="&amp;Mensal!E90,VODANET!$AA$5:$AA$4966,"&lt;="&amp;Mensal!F90)</f>
        <v>12</v>
      </c>
      <c r="F92" s="429"/>
      <c r="G92" s="428">
        <f>COUNTIFS(VODANET!$AA$5:$AA$4966,"&gt;="&amp;Mensal!G90,VODANET!$AA$5:$AA$4966,"&lt;="&amp;Mensal!H90)</f>
        <v>9</v>
      </c>
      <c r="H92" s="429"/>
      <c r="I92" s="428">
        <f>COUNTIFS(VODANET!$AA$5:$AA$4966,"&gt;="&amp;Mensal!I90,VODANET!$AA$5:$AA$4966,"&lt;="&amp;Mensal!J90)</f>
        <v>18</v>
      </c>
      <c r="J92" s="429"/>
      <c r="K92" s="428">
        <f>COUNTIFS(VODANET!$AA$5:$AA$4966,"&gt;="&amp;Mensal!K90,VODANET!$AA$5:$AA$4966,"&lt;="&amp;Mensal!L90)</f>
        <v>30</v>
      </c>
      <c r="L92" s="429"/>
      <c r="M92" s="114">
        <f>SUM(C92:L92)</f>
        <v>75</v>
      </c>
    </row>
    <row r="93" spans="2:13" ht="16.5" customHeight="1" thickBot="1">
      <c r="B93" s="109" t="s">
        <v>6793</v>
      </c>
      <c r="C93" s="426">
        <v>1</v>
      </c>
      <c r="D93" s="427"/>
      <c r="E93" s="426">
        <v>0</v>
      </c>
      <c r="F93" s="427"/>
      <c r="G93" s="426">
        <v>3</v>
      </c>
      <c r="H93" s="427"/>
      <c r="I93" s="426">
        <v>0</v>
      </c>
      <c r="J93" s="427"/>
      <c r="K93" s="426">
        <v>8</v>
      </c>
      <c r="L93" s="427"/>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28">
        <v>5</v>
      </c>
      <c r="D105" s="429"/>
      <c r="E105" s="428">
        <v>30</v>
      </c>
      <c r="F105" s="429"/>
      <c r="G105" s="428">
        <v>10</v>
      </c>
      <c r="H105" s="429"/>
      <c r="I105" s="428">
        <v>30</v>
      </c>
      <c r="J105" s="429"/>
      <c r="K105" s="428">
        <v>25</v>
      </c>
      <c r="L105" s="429"/>
      <c r="M105" s="114">
        <f>SUM(C105:L105)</f>
        <v>100</v>
      </c>
    </row>
    <row r="106" spans="2:13" ht="16.5" customHeight="1">
      <c r="B106" s="108" t="s">
        <v>5515</v>
      </c>
      <c r="C106" s="428">
        <f>COUNTIFS(VODANET!$AA$5:$AA$4966,"&gt;="&amp;Mensal!C104,VODANET!$AA$5:$AA$4966,"&lt;="&amp;Mensal!D104)</f>
        <v>2</v>
      </c>
      <c r="D106" s="429"/>
      <c r="E106" s="428">
        <f>COUNTIFS(VODANET!$AA$5:$AA$4966,"&gt;="&amp;Mensal!E104,VODANET!$AA$5:$AA$4966,"&lt;="&amp;Mensal!F104)</f>
        <v>29</v>
      </c>
      <c r="F106" s="429"/>
      <c r="G106" s="428">
        <f>COUNTIFS(VODANET!$AA$5:$AA$4966,"&gt;="&amp;Mensal!G104,VODANET!$AA$5:$AA$4966,"&lt;="&amp;Mensal!H104)</f>
        <v>1</v>
      </c>
      <c r="H106" s="429"/>
      <c r="I106" s="428">
        <f>COUNTIFS(VODANET!$AA$5:$AA$4966,"&gt;="&amp;Mensal!I104,VODANET!$AA$5:$AA$4966,"&lt;="&amp;Mensal!J104)</f>
        <v>5</v>
      </c>
      <c r="J106" s="429"/>
      <c r="K106" s="428">
        <f>COUNTIFS(VODANET!$AA$5:$AA$4966,"&gt;="&amp;Mensal!K104,VODANET!$AA$5:$AA$4966,"&lt;="&amp;Mensal!L104)</f>
        <v>26</v>
      </c>
      <c r="L106" s="429"/>
      <c r="M106" s="114">
        <f>SUM(C106:L106)</f>
        <v>63</v>
      </c>
    </row>
    <row r="107" spans="2:13" ht="16.5" customHeight="1" thickBot="1">
      <c r="B107" s="109" t="s">
        <v>6793</v>
      </c>
      <c r="C107" s="426">
        <v>0</v>
      </c>
      <c r="D107" s="427"/>
      <c r="E107" s="426">
        <v>2</v>
      </c>
      <c r="F107" s="427"/>
      <c r="G107" s="426">
        <v>3</v>
      </c>
      <c r="H107" s="427"/>
      <c r="I107" s="426">
        <v>0</v>
      </c>
      <c r="J107" s="427"/>
      <c r="K107" s="426">
        <v>0</v>
      </c>
      <c r="L107" s="427"/>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28">
        <v>5</v>
      </c>
      <c r="D118" s="429"/>
      <c r="E118" s="428">
        <v>40</v>
      </c>
      <c r="F118" s="429"/>
      <c r="G118" s="428">
        <v>40</v>
      </c>
      <c r="H118" s="429"/>
      <c r="I118" s="428">
        <v>40</v>
      </c>
      <c r="J118" s="429"/>
      <c r="K118" s="428">
        <v>40</v>
      </c>
      <c r="L118" s="429"/>
      <c r="M118" s="114">
        <f>SUM(C118:L118)</f>
        <v>165</v>
      </c>
    </row>
    <row r="119" spans="2:13" ht="16.5" customHeight="1">
      <c r="B119" s="108" t="s">
        <v>5515</v>
      </c>
      <c r="C119" s="428">
        <f>COUNTIFS(VODANET!$AA$5:$AA$4966,"&gt;="&amp;Mensal!C117,VODANET!$AA$5:$AA$4966,"&lt;="&amp;Mensal!D117)</f>
        <v>9</v>
      </c>
      <c r="D119" s="429"/>
      <c r="E119" s="428">
        <f>COUNTIFS(VODANET!$AA$5:$AA$4966,"&gt;="&amp;Mensal!E117,VODANET!$AA$5:$AA$4966,"&lt;="&amp;Mensal!F117)</f>
        <v>26</v>
      </c>
      <c r="F119" s="429"/>
      <c r="G119" s="428">
        <f>COUNTIFS(VODANET!$AA$5:$AA$4966,"&gt;="&amp;Mensal!G117,VODANET!$AA$5:$AA$4966,"&lt;="&amp;Mensal!H117)</f>
        <v>27</v>
      </c>
      <c r="H119" s="429"/>
      <c r="I119" s="428">
        <f>COUNTIFS(VODANET!$AA$5:$AA$4966,"&gt;="&amp;Mensal!I117,VODANET!$AA$5:$AA$4966,"&lt;="&amp;Mensal!J117)</f>
        <v>14</v>
      </c>
      <c r="J119" s="429"/>
      <c r="K119" s="428">
        <f>COUNTIFS(VODANET!$AA$5:$AA$4966,"&gt;="&amp;Mensal!K117,VODANET!$AA$5:$AA$4966,"&lt;="&amp;Mensal!L117)</f>
        <v>15</v>
      </c>
      <c r="L119" s="429"/>
      <c r="M119" s="114">
        <f>SUM(C119:L119)</f>
        <v>91</v>
      </c>
    </row>
    <row r="120" spans="2:13" ht="16.5" customHeight="1" thickBot="1">
      <c r="B120" s="109" t="s">
        <v>6793</v>
      </c>
      <c r="C120" s="426">
        <v>4</v>
      </c>
      <c r="D120" s="427"/>
      <c r="E120" s="426">
        <v>2</v>
      </c>
      <c r="F120" s="427"/>
      <c r="G120" s="426">
        <v>0</v>
      </c>
      <c r="H120" s="427"/>
      <c r="I120" s="426">
        <v>0</v>
      </c>
      <c r="J120" s="427"/>
      <c r="K120" s="426">
        <v>0</v>
      </c>
      <c r="L120" s="427"/>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28">
        <v>40</v>
      </c>
      <c r="D131" s="429"/>
      <c r="E131" s="428">
        <v>40</v>
      </c>
      <c r="F131" s="429"/>
      <c r="G131" s="428">
        <v>40</v>
      </c>
      <c r="H131" s="429"/>
      <c r="I131" s="428">
        <v>40</v>
      </c>
      <c r="J131" s="429"/>
      <c r="K131" s="428">
        <v>40</v>
      </c>
      <c r="L131" s="429"/>
      <c r="M131" s="114">
        <f>SUM(C131:L131)</f>
        <v>200</v>
      </c>
    </row>
    <row r="132" spans="2:13" ht="16.5" customHeight="1">
      <c r="B132" s="108" t="s">
        <v>5515</v>
      </c>
      <c r="C132" s="428">
        <f>COUNTIFS(VODANET!$AA$5:$AA$4966,"&gt;="&amp;Mensal!C130,VODANET!$AA$5:$AA$4966,"&lt;="&amp;Mensal!D130)</f>
        <v>33</v>
      </c>
      <c r="D132" s="429"/>
      <c r="E132" s="428">
        <f>COUNTIFS(VODANET!$AA$5:$AA$4966,"&gt;="&amp;Mensal!E130,VODANET!$AA$5:$AA$4966,"&lt;="&amp;Mensal!F130)</f>
        <v>20</v>
      </c>
      <c r="F132" s="429"/>
      <c r="G132" s="428">
        <f>COUNTIFS(VODANET!$AA$5:$AA$4966,"&gt;="&amp;Mensal!G130,VODANET!$AA$5:$AA$4966,"&lt;="&amp;Mensal!H130)</f>
        <v>15</v>
      </c>
      <c r="H132" s="429"/>
      <c r="I132" s="428">
        <f>COUNTIFS(VODANET!$AA$5:$AA$4966,"&gt;="&amp;Mensal!I130,VODANET!$AA$5:$AA$4966,"&lt;="&amp;Mensal!J130)</f>
        <v>33</v>
      </c>
      <c r="J132" s="429"/>
      <c r="K132" s="428">
        <f>COUNTIFS(VODANET!$AA$5:$AA$4966,"&gt;="&amp;Mensal!K130,VODANET!$AA$5:$AA$4966,"&lt;="&amp;Mensal!L130)</f>
        <v>23</v>
      </c>
      <c r="L132" s="429"/>
      <c r="M132" s="114">
        <f>SUM(C132:L132)</f>
        <v>124</v>
      </c>
    </row>
    <row r="133" spans="2:13" ht="16.5" customHeight="1" thickBot="1">
      <c r="B133" s="109" t="s">
        <v>6793</v>
      </c>
      <c r="C133" s="426">
        <v>4</v>
      </c>
      <c r="D133" s="427"/>
      <c r="E133" s="426">
        <v>0</v>
      </c>
      <c r="F133" s="427"/>
      <c r="G133" s="426">
        <v>4</v>
      </c>
      <c r="H133" s="427"/>
      <c r="I133" s="426">
        <v>1</v>
      </c>
      <c r="J133" s="427"/>
      <c r="K133" s="426">
        <v>5</v>
      </c>
      <c r="L133" s="427"/>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28">
        <v>40</v>
      </c>
      <c r="D144" s="429"/>
      <c r="E144" s="428">
        <v>40</v>
      </c>
      <c r="F144" s="429"/>
      <c r="G144" s="428">
        <v>40</v>
      </c>
      <c r="H144" s="429"/>
      <c r="I144" s="428">
        <v>40</v>
      </c>
      <c r="J144" s="429"/>
      <c r="K144" s="428">
        <v>40</v>
      </c>
      <c r="L144" s="429"/>
      <c r="M144" s="114">
        <f>SUM(C144:L144)</f>
        <v>200</v>
      </c>
    </row>
    <row r="145" spans="2:13" ht="16.5" customHeight="1">
      <c r="B145" s="108" t="s">
        <v>5515</v>
      </c>
      <c r="C145" s="428">
        <f>COUNTIFS(VODANET!$AA$5:$AA$4966,"&gt;="&amp;Mensal!C143,VODANET!$AA$5:$AA$4966,"&lt;="&amp;Mensal!D143)</f>
        <v>28</v>
      </c>
      <c r="D145" s="429"/>
      <c r="E145" s="428">
        <f>COUNTIFS(VODANET!$AA$5:$AA$4966,"&gt;="&amp;Mensal!E143,VODANET!$AA$5:$AA$4966,"&lt;="&amp;Mensal!F143)</f>
        <v>32</v>
      </c>
      <c r="F145" s="429"/>
      <c r="G145" s="428">
        <f>COUNTIFS(VODANET!$AA$5:$AA$4966,"&gt;="&amp;Mensal!G143,VODANET!$AA$5:$AA$4966,"&lt;="&amp;Mensal!H143)</f>
        <v>40</v>
      </c>
      <c r="H145" s="429"/>
      <c r="I145" s="428">
        <f>COUNTIFS(VODANET!$AA$5:$AA$4966,"&gt;="&amp;Mensal!I143,VODANET!$AA$5:$AA$4966,"&lt;="&amp;Mensal!J143)</f>
        <v>24</v>
      </c>
      <c r="J145" s="429"/>
      <c r="K145" s="428">
        <f>COUNTIFS(VODANET!$AA$5:$AA$4966,"&gt;="&amp;Mensal!K143,VODANET!$AA$5:$AA$4966,"&lt;="&amp;Mensal!L143)</f>
        <v>26</v>
      </c>
      <c r="L145" s="429"/>
      <c r="M145" s="114">
        <f>SUM(C145:L145)</f>
        <v>150</v>
      </c>
    </row>
    <row r="146" spans="2:13" ht="16.5" customHeight="1" thickBot="1">
      <c r="B146" s="109" t="s">
        <v>6793</v>
      </c>
      <c r="C146" s="426">
        <v>1</v>
      </c>
      <c r="D146" s="427"/>
      <c r="E146" s="426">
        <v>0</v>
      </c>
      <c r="F146" s="427"/>
      <c r="G146" s="426">
        <v>4</v>
      </c>
      <c r="H146" s="427"/>
      <c r="I146" s="426">
        <v>0</v>
      </c>
      <c r="J146" s="427"/>
      <c r="K146" s="426">
        <v>6</v>
      </c>
      <c r="L146" s="427"/>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28">
        <v>50</v>
      </c>
      <c r="D157" s="429"/>
      <c r="E157" s="428">
        <v>50</v>
      </c>
      <c r="F157" s="429"/>
      <c r="G157" s="428">
        <v>50</v>
      </c>
      <c r="H157" s="429"/>
      <c r="I157" s="428">
        <v>50</v>
      </c>
      <c r="J157" s="429"/>
      <c r="K157" s="114">
        <f>SUM(C157:J157)</f>
        <v>200</v>
      </c>
    </row>
    <row r="158" spans="2:13" ht="16.5" customHeight="1">
      <c r="B158" s="108" t="s">
        <v>5515</v>
      </c>
      <c r="C158" s="428">
        <f>COUNTIFS(VODANET!$AA$5:$AA$4966,"&gt;="&amp;Mensal!C156,VODANET!$AA$5:$AA$4966,"&lt;="&amp;Mensal!D156)</f>
        <v>47</v>
      </c>
      <c r="D158" s="429"/>
      <c r="E158" s="428">
        <f>COUNTIFS(VODANET!$AA$5:$AA$4966,"&gt;="&amp;Mensal!E156,VODANET!$AA$5:$AA$4966,"&lt;="&amp;Mensal!F156)</f>
        <v>32</v>
      </c>
      <c r="F158" s="429"/>
      <c r="G158" s="428">
        <f>COUNTIFS(VODANET!$AA$5:$AA$4966,"&gt;="&amp;Mensal!G156,VODANET!$AA$5:$AA$4966,"&lt;="&amp;Mensal!H156)</f>
        <v>36</v>
      </c>
      <c r="H158" s="429"/>
      <c r="I158" s="428">
        <f>COUNTIFS(VODANET!$AA$5:$AA$4966,"&gt;="&amp;Mensal!I156,VODANET!$AA$5:$AA$4966,"&lt;="&amp;Mensal!J156)</f>
        <v>90</v>
      </c>
      <c r="J158" s="429"/>
      <c r="K158" s="114">
        <f>SUM(C158:J158)</f>
        <v>205</v>
      </c>
    </row>
    <row r="159" spans="2:13" ht="16.5" customHeight="1" thickBot="1">
      <c r="B159" s="109" t="s">
        <v>6793</v>
      </c>
      <c r="C159" s="426">
        <v>0</v>
      </c>
      <c r="D159" s="427"/>
      <c r="E159" s="426">
        <v>0</v>
      </c>
      <c r="F159" s="427"/>
      <c r="G159" s="426">
        <v>0</v>
      </c>
      <c r="H159" s="427"/>
      <c r="I159" s="426">
        <v>0</v>
      </c>
      <c r="J159" s="427"/>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28">
        <v>10</v>
      </c>
      <c r="D170" s="429"/>
      <c r="E170" s="428">
        <v>10</v>
      </c>
      <c r="F170" s="429"/>
      <c r="G170" s="428">
        <v>10</v>
      </c>
      <c r="H170" s="429"/>
      <c r="I170" s="428">
        <v>10</v>
      </c>
      <c r="J170" s="429"/>
      <c r="K170" s="428">
        <v>8</v>
      </c>
      <c r="L170" s="429"/>
      <c r="M170" s="114">
        <f>SUM(C170:L170)</f>
        <v>48</v>
      </c>
    </row>
    <row r="171" spans="2:13" ht="16.5" customHeight="1">
      <c r="B171" s="108" t="s">
        <v>5515</v>
      </c>
      <c r="C171" s="428">
        <f>COUNTIFS(VODANET!$AA$5:$AA$4966,"&gt;="&amp;Mensal!C169,VODANET!$AA$5:$AA$4966,"&lt;="&amp;Mensal!D169)</f>
        <v>10</v>
      </c>
      <c r="D171" s="429"/>
      <c r="E171" s="428">
        <f>COUNTIFS(VODANET!$AA$5:$AA$4966,"&gt;="&amp;Mensal!E169,VODANET!$AA$5:$AA$4966,"&lt;="&amp;Mensal!F169)</f>
        <v>11</v>
      </c>
      <c r="F171" s="429"/>
      <c r="G171" s="428">
        <f>COUNTIFS(VODANET!$AA$5:$AA$4966,"&gt;="&amp;Mensal!G169,VODANET!$AA$5:$AA$4966,"&lt;="&amp;Mensal!H169)</f>
        <v>5</v>
      </c>
      <c r="H171" s="429"/>
      <c r="I171" s="428">
        <f>COUNTIFS(VODANET!$AA$5:$AA$4966,"&gt;="&amp;Mensal!I169,VODANET!$AA$5:$AA$4966,"&lt;="&amp;Mensal!J169)</f>
        <v>5</v>
      </c>
      <c r="J171" s="429"/>
      <c r="K171" s="428">
        <f>COUNTIFS(VODANET!$AA$5:$AA$4966,"&gt;="&amp;Mensal!K169,VODANET!$AA$5:$AA$4966,"&lt;="&amp;Mensal!L169)</f>
        <v>6</v>
      </c>
      <c r="L171" s="429"/>
      <c r="M171" s="114">
        <f>SUM(C171:L171)</f>
        <v>37</v>
      </c>
    </row>
    <row r="172" spans="2:13" ht="16.5" customHeight="1" thickBot="1">
      <c r="B172" s="109" t="s">
        <v>6793</v>
      </c>
      <c r="C172" s="426">
        <v>1</v>
      </c>
      <c r="D172" s="427"/>
      <c r="E172" s="426">
        <v>0</v>
      </c>
      <c r="F172" s="427"/>
      <c r="G172" s="426">
        <v>0</v>
      </c>
      <c r="H172" s="427"/>
      <c r="I172" s="426">
        <v>2</v>
      </c>
      <c r="J172" s="427"/>
      <c r="K172" s="426">
        <v>0</v>
      </c>
      <c r="L172" s="427"/>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28">
        <v>8</v>
      </c>
      <c r="D183" s="429"/>
      <c r="E183" s="428">
        <v>3</v>
      </c>
      <c r="F183" s="429"/>
      <c r="G183" s="428">
        <v>0</v>
      </c>
      <c r="H183" s="429"/>
      <c r="I183" s="428">
        <v>0</v>
      </c>
      <c r="J183" s="429"/>
      <c r="K183" s="428">
        <v>0</v>
      </c>
      <c r="L183" s="429"/>
      <c r="M183" s="114">
        <f>SUM(C183:L183)</f>
        <v>11</v>
      </c>
    </row>
    <row r="184" spans="2:13" ht="16.5" customHeight="1">
      <c r="B184" s="108" t="s">
        <v>5515</v>
      </c>
      <c r="C184" s="428">
        <f>COUNTIFS(VODANET!$AA$5:$AA$4966,"&gt;="&amp;Mensal!C182,VODANET!$AA$5:$AA$4966,"&lt;="&amp;Mensal!D182)</f>
        <v>2</v>
      </c>
      <c r="D184" s="429"/>
      <c r="E184" s="428">
        <f>COUNTIFS(VODANET!$AA$5:$AA$4966,"&gt;="&amp;Mensal!E182,VODANET!$AA$5:$AA$4966,"&lt;="&amp;Mensal!F182)</f>
        <v>0</v>
      </c>
      <c r="F184" s="429"/>
      <c r="G184" s="428">
        <f>COUNTIFS(VODANET!$AA$5:$AA$4966,"&gt;="&amp;Mensal!G182,VODANET!$AA$5:$AA$4966,"&lt;="&amp;Mensal!H182)</f>
        <v>1</v>
      </c>
      <c r="H184" s="429"/>
      <c r="I184" s="428">
        <f>COUNTIFS(VODANET!$AA$5:$AA$4966,"&gt;="&amp;Mensal!I182,VODANET!$AA$5:$AA$4966,"&lt;="&amp;Mensal!J182)</f>
        <v>4</v>
      </c>
      <c r="J184" s="429"/>
      <c r="K184" s="428">
        <f>COUNTIFS(VODANET!$AA$5:$AA$4966,"&gt;="&amp;Mensal!K182,VODANET!$AA$5:$AA$4966,"&lt;="&amp;Mensal!L182)</f>
        <v>3</v>
      </c>
      <c r="L184" s="429"/>
      <c r="M184" s="114">
        <f>SUM(C184:L184)</f>
        <v>10</v>
      </c>
    </row>
    <row r="185" spans="2:13" ht="16.5" customHeight="1" thickBot="1">
      <c r="B185" s="109" t="s">
        <v>6793</v>
      </c>
      <c r="C185" s="426">
        <v>0</v>
      </c>
      <c r="D185" s="427"/>
      <c r="E185" s="426">
        <v>0</v>
      </c>
      <c r="F185" s="427"/>
      <c r="G185" s="426">
        <v>0</v>
      </c>
      <c r="H185" s="427"/>
      <c r="I185" s="426">
        <v>0</v>
      </c>
      <c r="J185" s="427"/>
      <c r="K185" s="426">
        <v>0</v>
      </c>
      <c r="L185" s="427"/>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28">
        <v>0</v>
      </c>
      <c r="D196" s="429"/>
      <c r="E196" s="428">
        <v>0</v>
      </c>
      <c r="F196" s="429"/>
      <c r="G196" s="428">
        <v>0</v>
      </c>
      <c r="H196" s="429"/>
      <c r="I196" s="428">
        <v>0</v>
      </c>
      <c r="J196" s="429"/>
      <c r="K196" s="428">
        <v>0</v>
      </c>
      <c r="L196" s="429"/>
      <c r="M196" s="114">
        <f>SUM(C196:L196)</f>
        <v>0</v>
      </c>
    </row>
    <row r="197" spans="2:13" ht="16.5" customHeight="1">
      <c r="B197" s="108" t="s">
        <v>5515</v>
      </c>
      <c r="C197" s="428">
        <f>COUNTIFS(VODANET!$AA$5:$AA$4966,"&gt;="&amp;Mensal!C195,VODANET!$AA$5:$AA$4966,"&lt;="&amp;Mensal!D195)</f>
        <v>0</v>
      </c>
      <c r="D197" s="429"/>
      <c r="E197" s="428">
        <f>COUNTIFS(VODANET!$AA$5:$AA$4966,"&gt;="&amp;Mensal!E195,VODANET!$AA$5:$AA$4966,"&lt;="&amp;Mensal!F195)</f>
        <v>0</v>
      </c>
      <c r="F197" s="429"/>
      <c r="G197" s="428">
        <f>COUNTIFS(VODANET!$AA$5:$AA$4966,"&gt;="&amp;Mensal!G195,VODANET!$AA$5:$AA$4966,"&lt;="&amp;Mensal!H195)</f>
        <v>0</v>
      </c>
      <c r="H197" s="429"/>
      <c r="I197" s="428">
        <f>COUNTIFS(VODANET!$AA$5:$AA$4966,"&gt;="&amp;Mensal!I195,VODANET!$AA$5:$AA$4966,"&lt;="&amp;Mensal!J195)</f>
        <v>0</v>
      </c>
      <c r="J197" s="429"/>
      <c r="K197" s="428">
        <f>COUNTIFS(VODANET!$AA$5:$AA$4966,"&gt;="&amp;Mensal!K195,VODANET!$AA$5:$AA$4966,"&lt;="&amp;Mensal!L195)</f>
        <v>0</v>
      </c>
      <c r="L197" s="429"/>
      <c r="M197" s="114">
        <f>SUM(C197:L197)</f>
        <v>0</v>
      </c>
    </row>
    <row r="198" spans="2:13" ht="16.5" customHeight="1" thickBot="1">
      <c r="B198" s="109" t="s">
        <v>6793</v>
      </c>
      <c r="C198" s="426">
        <v>0</v>
      </c>
      <c r="D198" s="427"/>
      <c r="E198" s="426">
        <v>0</v>
      </c>
      <c r="F198" s="427"/>
      <c r="G198" s="426">
        <v>0</v>
      </c>
      <c r="H198" s="427"/>
      <c r="I198" s="426">
        <v>0</v>
      </c>
      <c r="J198" s="427"/>
      <c r="K198" s="426">
        <v>0</v>
      </c>
      <c r="L198" s="427"/>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28">
        <v>0</v>
      </c>
      <c r="D209" s="429"/>
      <c r="E209" s="428">
        <v>0</v>
      </c>
      <c r="F209" s="429"/>
      <c r="G209" s="428">
        <v>0</v>
      </c>
      <c r="H209" s="429"/>
      <c r="I209" s="428">
        <v>0</v>
      </c>
      <c r="J209" s="429"/>
      <c r="K209" s="428">
        <v>0</v>
      </c>
      <c r="L209" s="429"/>
      <c r="M209" s="114">
        <f>SUM(C209:L209)</f>
        <v>0</v>
      </c>
    </row>
    <row r="210" spans="2:13" ht="16.5" customHeight="1">
      <c r="B210" s="108" t="s">
        <v>5515</v>
      </c>
      <c r="C210" s="428">
        <f>COUNTIFS(VODANET!$AA$5:$AA$4966,"&gt;="&amp;Mensal!C208,VODANET!$AA$5:$AA$4966,"&lt;="&amp;Mensal!D208)</f>
        <v>0</v>
      </c>
      <c r="D210" s="429"/>
      <c r="E210" s="428">
        <f>COUNTIFS(VODANET!$AA$5:$AA$4966,"&gt;="&amp;Mensal!E208,VODANET!$AA$5:$AA$4966,"&lt;="&amp;Mensal!F208)</f>
        <v>0</v>
      </c>
      <c r="F210" s="429"/>
      <c r="G210" s="428">
        <f>COUNTIFS(VODANET!$AA$5:$AA$4966,"&gt;="&amp;Mensal!G208,VODANET!$AA$5:$AA$4966,"&lt;="&amp;Mensal!H208)</f>
        <v>0</v>
      </c>
      <c r="H210" s="429"/>
      <c r="I210" s="428">
        <f>COUNTIFS(VODANET!$AA$5:$AA$4966,"&gt;="&amp;Mensal!I208,VODANET!$AA$5:$AA$4966,"&lt;="&amp;Mensal!J208)</f>
        <v>2</v>
      </c>
      <c r="J210" s="429"/>
      <c r="K210" s="428">
        <f>COUNTIFS(VODANET!$AA$5:$AA$4966,"&gt;="&amp;Mensal!K208,VODANET!$AA$5:$AA$4966,"&lt;="&amp;Mensal!L208)</f>
        <v>1</v>
      </c>
      <c r="L210" s="429"/>
      <c r="M210" s="114">
        <f>SUM(C210:L210)</f>
        <v>3</v>
      </c>
    </row>
    <row r="211" spans="2:13" ht="16.5" customHeight="1" thickBot="1">
      <c r="B211" s="109" t="s">
        <v>6793</v>
      </c>
      <c r="C211" s="426">
        <v>0</v>
      </c>
      <c r="D211" s="427"/>
      <c r="E211" s="426">
        <v>0</v>
      </c>
      <c r="F211" s="427"/>
      <c r="G211" s="426">
        <v>0</v>
      </c>
      <c r="H211" s="427"/>
      <c r="I211" s="426">
        <v>0</v>
      </c>
      <c r="J211" s="427"/>
      <c r="K211" s="426">
        <v>0</v>
      </c>
      <c r="L211" s="427"/>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28">
        <v>0</v>
      </c>
      <c r="D222" s="429"/>
      <c r="E222" s="428">
        <v>0</v>
      </c>
      <c r="F222" s="429"/>
      <c r="G222" s="428">
        <v>0</v>
      </c>
      <c r="H222" s="429"/>
      <c r="I222" s="428">
        <v>0</v>
      </c>
      <c r="J222" s="429"/>
      <c r="K222" s="428">
        <v>0</v>
      </c>
      <c r="L222" s="429"/>
      <c r="M222" s="114">
        <f>SUM(C222:L222)</f>
        <v>0</v>
      </c>
    </row>
    <row r="223" spans="2:13" ht="16.5" customHeight="1">
      <c r="B223" s="108" t="s">
        <v>5515</v>
      </c>
      <c r="C223" s="428">
        <f>COUNTIFS(VODANET!$AA$5:$AA$4966,"&gt;="&amp;Mensal!C221,VODANET!$AA$5:$AA$4966,"&lt;="&amp;Mensal!D221)</f>
        <v>0</v>
      </c>
      <c r="D223" s="429"/>
      <c r="E223" s="428">
        <f>COUNTIFS(VODANET!$AA$5:$AA$4966,"&gt;="&amp;Mensal!E221,VODANET!$AA$5:$AA$4966,"&lt;="&amp;Mensal!F221)</f>
        <v>0</v>
      </c>
      <c r="F223" s="429"/>
      <c r="G223" s="428">
        <f>COUNTIFS(VODANET!$AA$5:$AA$4966,"&gt;="&amp;Mensal!G221,VODANET!$AA$5:$AA$4966,"&lt;="&amp;Mensal!H221)</f>
        <v>0</v>
      </c>
      <c r="H223" s="429"/>
      <c r="I223" s="428">
        <f>COUNTIFS(VODANET!$AA$5:$AA$4966,"&gt;="&amp;Mensal!I221,VODANET!$AA$5:$AA$4966,"&lt;="&amp;Mensal!J221)</f>
        <v>0</v>
      </c>
      <c r="J223" s="429"/>
      <c r="K223" s="428">
        <f>COUNTIFS(VODANET!$AA$5:$AA$4966,"&gt;="&amp;Mensal!K221,VODANET!$AA$5:$AA$4966,"&lt;="&amp;Mensal!L221)</f>
        <v>0</v>
      </c>
      <c r="L223" s="429"/>
      <c r="M223" s="114">
        <f>SUM(C223:L223)</f>
        <v>0</v>
      </c>
    </row>
    <row r="224" spans="2:13" ht="16.5" customHeight="1" thickBot="1">
      <c r="B224" s="109" t="s">
        <v>6793</v>
      </c>
      <c r="C224" s="426">
        <v>0</v>
      </c>
      <c r="D224" s="427"/>
      <c r="E224" s="426">
        <v>0</v>
      </c>
      <c r="F224" s="427"/>
      <c r="G224" s="426">
        <v>0</v>
      </c>
      <c r="H224" s="427"/>
      <c r="I224" s="426">
        <v>0</v>
      </c>
      <c r="J224" s="427"/>
      <c r="K224" s="426">
        <v>0</v>
      </c>
      <c r="L224" s="427"/>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32" t="s">
        <v>6784</v>
      </c>
      <c r="E4" s="433"/>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30" t="s">
        <v>6789</v>
      </c>
      <c r="E9" s="431"/>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9"/>
  <sheetViews>
    <sheetView zoomScale="90" zoomScaleNormal="90" workbookViewId="0">
      <pane ySplit="1" topLeftCell="A2076" activePane="bottomLeft" state="frozen"/>
      <selection activeCell="P1" sqref="P1"/>
      <selection pane="bottomLeft" activeCell="G2097" sqref="G2097:G2099"/>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34">
        <f>COUNTIFS(VODANET!J5:J2074,"ACEITO",VODANET!L5:L2074,"SH SAT")</f>
        <v>383</v>
      </c>
      <c r="H2" s="59">
        <f>F2-G2</f>
        <v>438</v>
      </c>
      <c r="I2" s="59">
        <f>H2-C2</f>
        <v>3</v>
      </c>
      <c r="J2" s="59">
        <v>0</v>
      </c>
      <c r="L2">
        <v>2581</v>
      </c>
      <c r="M2">
        <f>L2-1927</f>
        <v>654</v>
      </c>
      <c r="O2" s="16" t="s">
        <v>20254</v>
      </c>
      <c r="Q2">
        <f>M14+V14</f>
        <v>2845</v>
      </c>
      <c r="R2" s="16">
        <f>Q2-Q6</f>
        <v>877</v>
      </c>
      <c r="S2" s="16">
        <f>R2-C9-C2</f>
        <v>86</v>
      </c>
      <c r="T2">
        <f>S2-J2-J9</f>
        <v>86</v>
      </c>
    </row>
    <row r="3" spans="2:28">
      <c r="B3" s="59" t="s">
        <v>20219</v>
      </c>
      <c r="C3" s="59">
        <f>75+200</f>
        <v>275</v>
      </c>
      <c r="D3" s="59">
        <f>Z14</f>
        <v>460</v>
      </c>
      <c r="E3" s="59">
        <f>SUMIF(G16:G100,"SH SAT",E16:E100)</f>
        <v>237</v>
      </c>
      <c r="F3" s="59">
        <f>D3+E3</f>
        <v>697</v>
      </c>
      <c r="G3" s="434"/>
      <c r="H3" s="59">
        <f>F3-G2</f>
        <v>314</v>
      </c>
      <c r="I3" s="59">
        <f>(H3-C3)-J3</f>
        <v>32</v>
      </c>
      <c r="J3" s="59">
        <v>7</v>
      </c>
      <c r="L3">
        <v>91</v>
      </c>
      <c r="M3">
        <f>C2+C9</f>
        <v>791</v>
      </c>
      <c r="O3" s="16" t="s">
        <v>20253</v>
      </c>
      <c r="Q3">
        <f>O14+X14</f>
        <v>3056</v>
      </c>
      <c r="R3" s="16">
        <f>Q3-Q6</f>
        <v>1088</v>
      </c>
      <c r="S3" s="16">
        <f>R3-C11-C4</f>
        <v>298</v>
      </c>
      <c r="T3">
        <f>S3-J4-J11-M7</f>
        <v>235</v>
      </c>
    </row>
    <row r="4" spans="2:28">
      <c r="B4" s="59" t="s">
        <v>20224</v>
      </c>
      <c r="C4" s="59">
        <f>75+360</f>
        <v>435</v>
      </c>
      <c r="D4" s="59">
        <f>X14</f>
        <v>540</v>
      </c>
      <c r="E4" s="59">
        <f>SUMIF(G16:G100,"SH SAT",D16:D100)</f>
        <v>288</v>
      </c>
      <c r="F4" s="59">
        <f>D4+E4</f>
        <v>828</v>
      </c>
      <c r="G4" s="434"/>
      <c r="H4" s="59">
        <f>F4-G2</f>
        <v>445</v>
      </c>
      <c r="I4" s="59">
        <f>(H4-C4)-J4</f>
        <v>-3</v>
      </c>
      <c r="J4" s="59">
        <v>13</v>
      </c>
      <c r="M4">
        <f>M2-M3</f>
        <v>-137</v>
      </c>
      <c r="O4" s="16" t="s">
        <v>20255</v>
      </c>
      <c r="Q4">
        <f>Q14+Z14</f>
        <v>2594</v>
      </c>
      <c r="R4" s="16">
        <f>Q4-Q6</f>
        <v>626</v>
      </c>
      <c r="S4" s="16">
        <f>R4-C3-C10</f>
        <v>119</v>
      </c>
      <c r="T4">
        <f>S4-J3-J10-M8</f>
        <v>81</v>
      </c>
    </row>
    <row r="5" spans="2:28">
      <c r="B5" s="59" t="s">
        <v>20221</v>
      </c>
      <c r="C5" s="59">
        <v>147</v>
      </c>
      <c r="D5" s="59">
        <f>AB14</f>
        <v>180</v>
      </c>
      <c r="E5" s="59">
        <f>SUMIF(G16:G100,"SH SAT",F16:F100)</f>
        <v>344</v>
      </c>
      <c r="F5" s="59">
        <f>D5+E5</f>
        <v>524</v>
      </c>
      <c r="G5" s="434"/>
      <c r="H5" s="59">
        <f>F5-G2</f>
        <v>141</v>
      </c>
      <c r="I5" s="59">
        <f>H5-C5</f>
        <v>-6</v>
      </c>
      <c r="J5" s="59">
        <v>0</v>
      </c>
      <c r="O5" s="16" t="s">
        <v>20256</v>
      </c>
      <c r="Q5">
        <f>S14+AB14</f>
        <v>2450</v>
      </c>
      <c r="R5" s="16">
        <f>Q5-Q6</f>
        <v>482</v>
      </c>
      <c r="S5" s="16">
        <f>R5-C12-C5</f>
        <v>-68</v>
      </c>
      <c r="T5">
        <f>S5-J5-J12</f>
        <v>-68</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356</v>
      </c>
      <c r="D9" s="59">
        <f>M14</f>
        <v>2195</v>
      </c>
      <c r="E9" s="59">
        <f>C14</f>
        <v>393</v>
      </c>
      <c r="F9" s="59">
        <f>D9-E9</f>
        <v>1802</v>
      </c>
      <c r="G9" s="434">
        <f>COUNTIFS(VODANET!J5:J2074,"ACEITO",VODANET!L5:L2074,"LIDER")</f>
        <v>1428</v>
      </c>
      <c r="H9" s="59">
        <f>F9-G9</f>
        <v>374</v>
      </c>
      <c r="I9" s="59">
        <f>H9-C9</f>
        <v>18</v>
      </c>
      <c r="J9" s="59">
        <v>0</v>
      </c>
      <c r="L9" s="16"/>
    </row>
    <row r="10" spans="2:28">
      <c r="B10" s="59" t="s">
        <v>20204</v>
      </c>
      <c r="C10" s="59">
        <v>232</v>
      </c>
      <c r="D10" s="59">
        <f>Q14</f>
        <v>2134</v>
      </c>
      <c r="E10" s="59">
        <f>E14</f>
        <v>436</v>
      </c>
      <c r="F10" s="59">
        <f>D10-E10</f>
        <v>1698</v>
      </c>
      <c r="G10" s="434"/>
      <c r="H10" s="59">
        <f>F10-G9</f>
        <v>270</v>
      </c>
      <c r="I10" s="59">
        <f>(H10-C10)-J10-M8</f>
        <v>7</v>
      </c>
      <c r="J10" s="59">
        <v>7</v>
      </c>
    </row>
    <row r="11" spans="2:28">
      <c r="B11" s="59" t="s">
        <v>20224</v>
      </c>
      <c r="C11" s="59">
        <v>355</v>
      </c>
      <c r="D11" s="59">
        <f>O14</f>
        <v>2516</v>
      </c>
      <c r="E11" s="59">
        <f>D14</f>
        <v>615</v>
      </c>
      <c r="F11" s="59">
        <f>D11-E11</f>
        <v>1901</v>
      </c>
      <c r="G11" s="434"/>
      <c r="H11" s="59">
        <f>F11-G9</f>
        <v>473</v>
      </c>
      <c r="I11" s="59">
        <f>(H11-C11)-J11-M7</f>
        <v>68</v>
      </c>
      <c r="J11" s="59">
        <v>20</v>
      </c>
    </row>
    <row r="12" spans="2:28">
      <c r="B12" s="59" t="s">
        <v>20221</v>
      </c>
      <c r="C12" s="59">
        <v>403</v>
      </c>
      <c r="D12" s="59">
        <f>S14</f>
        <v>2270</v>
      </c>
      <c r="E12" s="59">
        <f>F14</f>
        <v>536</v>
      </c>
      <c r="F12" s="59">
        <f>D12-E12</f>
        <v>1734</v>
      </c>
      <c r="G12" s="434"/>
      <c r="H12" s="59">
        <f>F12-G9</f>
        <v>306</v>
      </c>
      <c r="I12" s="59">
        <f>H12-C12</f>
        <v>-97</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B2" sqref="B2:B346"/>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topLeftCell="M1" workbookViewId="0">
      <selection activeCell="N6" sqref="N6:P6"/>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35" t="s">
        <v>20212</v>
      </c>
      <c r="B1" s="435"/>
      <c r="C1" s="435"/>
      <c r="D1" s="435"/>
      <c r="E1" s="435"/>
      <c r="G1" s="435" t="s">
        <v>4150</v>
      </c>
      <c r="H1" s="435"/>
      <c r="I1" s="435"/>
      <c r="J1" s="435"/>
      <c r="K1" s="435"/>
      <c r="M1" s="435" t="s">
        <v>4149</v>
      </c>
      <c r="N1" s="435"/>
      <c r="O1" s="435"/>
      <c r="P1" s="435"/>
      <c r="Q1" s="435"/>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5583.75</v>
      </c>
      <c r="D3" s="397">
        <f>SUM(D4:D416)</f>
        <v>5819.75</v>
      </c>
      <c r="E3" s="398">
        <f t="shared" ref="E3:E12" si="0">B3-D3</f>
        <v>-236</v>
      </c>
      <c r="H3" s="397">
        <f>SUM(H4:H206)</f>
        <v>5888.75</v>
      </c>
      <c r="J3" s="397">
        <f>SUM(J4:J275)</f>
        <v>4203.8600000000006</v>
      </c>
      <c r="K3" s="398">
        <f t="shared" ref="K3:K12" si="1">H3-J3</f>
        <v>1684.8899999999994</v>
      </c>
      <c r="N3" s="397">
        <f>SUM(N4:N206)</f>
        <v>2198.75</v>
      </c>
      <c r="P3" s="397">
        <f>SUM(P4:P275)</f>
        <v>3009.25</v>
      </c>
      <c r="Q3" s="398">
        <f t="shared" ref="Q3:Q9" si="2">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 t="shared" si="2"/>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N6-P6</f>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N7-P7</f>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N8-P8</f>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N9-P9</f>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N10-P10</f>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E12" s="396">
        <f t="shared" si="0"/>
        <v>722.5</v>
      </c>
      <c r="G12" s="394">
        <v>41572</v>
      </c>
      <c r="H12" s="395">
        <v>685</v>
      </c>
      <c r="K12" s="396">
        <f t="shared" si="1"/>
        <v>685</v>
      </c>
    </row>
    <row r="13" spans="1:18">
      <c r="A13" s="394">
        <v>41579</v>
      </c>
      <c r="G13" s="394">
        <v>41579</v>
      </c>
      <c r="H13" s="395">
        <v>375</v>
      </c>
      <c r="K13" s="16"/>
    </row>
    <row r="14" spans="1:18">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2013-11-05T20:47:31Z</dcterms:modified>
</cp:coreProperties>
</file>