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Reparos!$A$2:$M$746</definedName>
    <definedName name="_xlnm._FilterDatabase" localSheetId="4" hidden="1">SAOM!$A$1:$AD$2092</definedName>
    <definedName name="_xlnm._FilterDatabase" localSheetId="9" hidden="1">Tecnicos!$A$2:$E$9</definedName>
    <definedName name="_xlnm._FilterDatabase" localSheetId="0" hidden="1">VODANET!$A$4:$AW$2083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T2084" i="1"/>
  <c r="U2084"/>
  <c r="V2084"/>
  <c r="W2084"/>
  <c r="X2084"/>
  <c r="AE2084"/>
  <c r="AH2084"/>
  <c r="AI2084"/>
  <c r="O2084"/>
  <c r="P2084"/>
  <c r="Q2084"/>
  <c r="K2084"/>
  <c r="M2084"/>
  <c r="F2084"/>
  <c r="H2084" s="1"/>
  <c r="G2084"/>
  <c r="D2084"/>
  <c r="AG2084" s="1"/>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D2083"/>
  <c r="AG2083" s="1"/>
  <c r="F228" i="2" l="1"/>
  <c r="F229"/>
  <c r="F227"/>
  <c r="M223"/>
  <c r="E10" i="13"/>
  <c r="E11"/>
  <c r="E12"/>
  <c r="F230" i="2" l="1"/>
  <c r="K10" i="13"/>
  <c r="K11"/>
  <c r="K12"/>
  <c r="E561" i="12" l="1"/>
  <c r="E562"/>
  <c r="E563"/>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Q10" i="13"/>
  <c r="Q9"/>
  <c r="Q8"/>
  <c r="Q7"/>
  <c r="Q6"/>
  <c r="Q5"/>
  <c r="K5"/>
  <c r="K6"/>
  <c r="K7"/>
  <c r="K8"/>
  <c r="K9"/>
  <c r="K4"/>
  <c r="D3"/>
  <c r="J3"/>
  <c r="H3"/>
  <c r="B3"/>
  <c r="E5"/>
  <c r="E6"/>
  <c r="E7"/>
  <c r="E8"/>
  <c r="E9"/>
  <c r="E4"/>
  <c r="E3" l="1"/>
  <c r="Q3"/>
  <c r="K3"/>
  <c r="D527" i="12"/>
  <c r="E216" i="2"/>
  <c r="D216"/>
  <c r="C216"/>
  <c r="E215"/>
  <c r="D215"/>
  <c r="C215"/>
  <c r="E214"/>
  <c r="D214"/>
  <c r="C214"/>
  <c r="K210"/>
  <c r="I210"/>
  <c r="G210"/>
  <c r="E210"/>
  <c r="C210"/>
  <c r="M209"/>
  <c r="F561" i="12"/>
  <c r="F562"/>
  <c r="F563"/>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C558"/>
  <c r="D558"/>
  <c r="C559"/>
  <c r="D559"/>
  <c r="C560"/>
  <c r="D560"/>
  <c r="B561"/>
  <c r="C561"/>
  <c r="D561"/>
  <c r="B562"/>
  <c r="C562"/>
  <c r="D562"/>
  <c r="B563"/>
  <c r="C563"/>
  <c r="D563"/>
  <c r="C564"/>
  <c r="D564"/>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F536" i="12" s="1"/>
  <c r="B536"/>
  <c r="AG1799" i="1"/>
  <c r="F538" i="12" s="1"/>
  <c r="B538"/>
  <c r="AG175" i="1"/>
  <c r="F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F435" i="12" s="1"/>
  <c r="B435"/>
  <c r="AG2075" i="1"/>
  <c r="F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F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F548" i="12" s="1"/>
  <c r="B548"/>
  <c r="AG1958" i="1"/>
  <c r="F537" i="12" s="1"/>
  <c r="B537"/>
  <c r="AG2004" i="1"/>
  <c r="B487" i="12"/>
  <c r="AG2010" i="1"/>
  <c r="F399" i="12" s="1"/>
  <c r="B399"/>
  <c r="AG2011" i="1"/>
  <c r="B481" i="12"/>
  <c r="B497"/>
  <c r="AG1994" i="1"/>
  <c r="F398" i="12" s="1"/>
  <c r="B398"/>
  <c r="AG1989" i="1"/>
  <c r="F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F487" i="12" l="1"/>
  <c r="AG1883" i="1"/>
  <c r="B476" i="12"/>
  <c r="F481"/>
  <c r="F497"/>
  <c r="AG1886" i="1"/>
  <c r="F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F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F280" i="12" l="1"/>
  <c r="AG1835" i="1"/>
  <c r="F433" i="12" s="1"/>
  <c r="B433"/>
  <c r="AG1831" i="1"/>
  <c r="F421" i="12" s="1"/>
  <c r="B421"/>
  <c r="AG1830" i="1"/>
  <c r="F431" i="12" s="1"/>
  <c r="B431"/>
  <c r="AG1832" i="1"/>
  <c r="F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F430" i="12" l="1"/>
  <c r="AG1816" i="1"/>
  <c r="F297" i="12" s="1"/>
  <c r="B297"/>
  <c r="AG1815" i="1"/>
  <c r="F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8"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F558" i="12" s="1"/>
  <c r="B558"/>
  <c r="AG1767" i="1"/>
  <c r="F554" i="12" s="1"/>
  <c r="B554"/>
  <c r="AG1702" i="1"/>
  <c r="B539" i="12"/>
  <c r="AG1707" i="1"/>
  <c r="F540" i="12" s="1"/>
  <c r="B540"/>
  <c r="AG1773" i="1"/>
  <c r="F530" i="12" s="1"/>
  <c r="B530"/>
  <c r="AG1771" i="1"/>
  <c r="B527" i="12"/>
  <c r="AG1796" i="1"/>
  <c r="F524" i="12" s="1"/>
  <c r="B524"/>
  <c r="AG1772" i="1"/>
  <c r="F504" i="12" s="1"/>
  <c r="B504"/>
  <c r="AG1760" i="1"/>
  <c r="B412" i="12"/>
  <c r="AG1786" i="1"/>
  <c r="B500" i="12"/>
  <c r="AG1749" i="1"/>
  <c r="F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F527" i="12" l="1"/>
  <c r="F500"/>
  <c r="F412"/>
  <c r="F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F556" i="12" s="1"/>
  <c r="B556"/>
  <c r="E423"/>
  <c r="E486"/>
  <c r="AG1479" i="1"/>
  <c r="F528" i="12" s="1"/>
  <c r="B528"/>
  <c r="AG1448" i="1"/>
  <c r="F397" i="12" s="1"/>
  <c r="B397"/>
  <c r="AG1489" i="1"/>
  <c r="F263" i="12" s="1"/>
  <c r="B263"/>
  <c r="AG1546" i="1"/>
  <c r="F347" i="12" s="1"/>
  <c r="B347"/>
  <c r="AG1441" i="1"/>
  <c r="F367" i="12" s="1"/>
  <c r="B367"/>
  <c r="AG1518" i="1"/>
  <c r="F506" i="12" s="1"/>
  <c r="B506"/>
  <c r="AG1570" i="1"/>
  <c r="F467" i="12" s="1"/>
  <c r="B467"/>
  <c r="AG1572" i="1"/>
  <c r="F485" i="12" s="1"/>
  <c r="B485"/>
  <c r="AG1597" i="1"/>
  <c r="F420" i="12" s="1"/>
  <c r="B420"/>
  <c r="AG1509" i="1"/>
  <c r="F368" i="12" s="1"/>
  <c r="B368"/>
  <c r="AG1430" i="1"/>
  <c r="F294" i="12" s="1"/>
  <c r="B294"/>
  <c r="AG1453" i="1"/>
  <c r="F429" i="12" s="1"/>
  <c r="B429"/>
  <c r="AG1574" i="1"/>
  <c r="B486" i="12"/>
  <c r="B423"/>
  <c r="AG1578" i="1"/>
  <c r="F419" i="12" s="1"/>
  <c r="B419"/>
  <c r="AG1582" i="1"/>
  <c r="B496" i="12"/>
  <c r="AG1590" i="1"/>
  <c r="F264" i="12" s="1"/>
  <c r="B264"/>
  <c r="AG1569" i="1"/>
  <c r="F484" i="12" s="1"/>
  <c r="B484"/>
  <c r="AG1571" i="1"/>
  <c r="F410" i="12" s="1"/>
  <c r="B410"/>
  <c r="AG1550" i="1"/>
  <c r="F357" i="12" s="1"/>
  <c r="B357"/>
  <c r="AG1575" i="1"/>
  <c r="F418" i="12" s="1"/>
  <c r="B418"/>
  <c r="AG1577" i="1"/>
  <c r="F411" i="12" s="1"/>
  <c r="B411"/>
  <c r="AG1585" i="1"/>
  <c r="F243" i="12" s="1"/>
  <c r="B243"/>
  <c r="AG1645" i="1"/>
  <c r="F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F496" i="12" l="1"/>
  <c r="E415"/>
  <c r="E196"/>
  <c r="AG1417" i="1"/>
  <c r="B543" i="12"/>
  <c r="AG1422" i="1"/>
  <c r="B542" i="12"/>
  <c r="AG1390" i="1"/>
  <c r="F463" i="12" s="1"/>
  <c r="B463"/>
  <c r="AG1402" i="1"/>
  <c r="F238" i="12" s="1"/>
  <c r="B238"/>
  <c r="AG1404" i="1"/>
  <c r="F396" i="12" s="1"/>
  <c r="B396"/>
  <c r="AG1408" i="1"/>
  <c r="F283" i="12" s="1"/>
  <c r="B283"/>
  <c r="AG1416" i="1"/>
  <c r="F177" i="12" s="1"/>
  <c r="B177"/>
  <c r="AG1395" i="1"/>
  <c r="B221" i="12"/>
  <c r="AG1401" i="1"/>
  <c r="B196" i="12"/>
  <c r="B415"/>
  <c r="F423"/>
  <c r="F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F543" i="12" l="1"/>
  <c r="F221"/>
  <c r="F542"/>
  <c r="F196"/>
  <c r="F415"/>
  <c r="AG1384" i="1"/>
  <c r="F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F173" i="12" s="1"/>
  <c r="B173"/>
  <c r="AG1382" i="1"/>
  <c r="F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E428" i="12" s="1"/>
  <c r="K1367" i="1"/>
  <c r="G1367"/>
  <c r="F1367"/>
  <c r="D1367"/>
  <c r="AF1366"/>
  <c r="AE1366"/>
  <c r="X1366"/>
  <c r="W1366"/>
  <c r="V1366"/>
  <c r="U1366"/>
  <c r="T1366"/>
  <c r="Q1366"/>
  <c r="P1366"/>
  <c r="O1366"/>
  <c r="K1366"/>
  <c r="G1366"/>
  <c r="F1366"/>
  <c r="D1366"/>
  <c r="AG1366" s="1"/>
  <c r="AF1365"/>
  <c r="AE1365"/>
  <c r="X1365"/>
  <c r="W1365"/>
  <c r="V1365"/>
  <c r="U1365"/>
  <c r="T1365"/>
  <c r="Q1365"/>
  <c r="P1365"/>
  <c r="O1365"/>
  <c r="E475" i="12" s="1"/>
  <c r="K1365" i="1"/>
  <c r="G1365"/>
  <c r="AG1373" l="1"/>
  <c r="F395" i="12" s="1"/>
  <c r="B395"/>
  <c r="AG1372" i="1"/>
  <c r="F244" i="12" s="1"/>
  <c r="B244"/>
  <c r="AG1367" i="1"/>
  <c r="B428" i="12"/>
  <c r="AG1369" i="1"/>
  <c r="F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F428" i="12" l="1"/>
  <c r="E151"/>
  <c r="E232"/>
  <c r="AG1355" i="1"/>
  <c r="F163" i="12" s="1"/>
  <c r="B163"/>
  <c r="AG1365" i="1"/>
  <c r="F475" i="12" s="1"/>
  <c r="B475"/>
  <c r="AG1359" i="1"/>
  <c r="F393" i="12" s="1"/>
  <c r="B393"/>
  <c r="AG1361" i="1"/>
  <c r="B151" i="12"/>
  <c r="B232"/>
  <c r="AG1358" i="1"/>
  <c r="F366" i="12" s="1"/>
  <c r="B366"/>
  <c r="AG1364" i="1"/>
  <c r="F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F555" i="12" s="1"/>
  <c r="B555"/>
  <c r="AG1343" i="1"/>
  <c r="F392" i="12" s="1"/>
  <c r="B392"/>
  <c r="AG1320" i="1"/>
  <c r="F146" i="12" s="1"/>
  <c r="B146"/>
  <c r="F232"/>
  <c r="F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F427" i="12" s="1"/>
  <c r="B427"/>
  <c r="AG1310" i="1"/>
  <c r="F183" i="12" s="1"/>
  <c r="B183"/>
  <c r="AG1305" i="1"/>
  <c r="F220" i="12" s="1"/>
  <c r="B220"/>
  <c r="AG1293" i="1"/>
  <c r="F293" i="12" s="1"/>
  <c r="B293"/>
  <c r="AG1298" i="1"/>
  <c r="F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F462" i="12" l="1"/>
  <c r="AG1286" i="1"/>
  <c r="F262" i="12" s="1"/>
  <c r="B262"/>
  <c r="AG1288" i="1"/>
  <c r="F495" i="12" s="1"/>
  <c r="B495"/>
  <c r="AG1273" i="1"/>
  <c r="F426" i="12" s="1"/>
  <c r="B426"/>
  <c r="AG1279" i="1"/>
  <c r="F390" i="12" s="1"/>
  <c r="B390"/>
  <c r="AG1287" i="1"/>
  <c r="F391" i="12" s="1"/>
  <c r="B391"/>
  <c r="AG1291" i="1"/>
  <c r="F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F353" i="12" s="1"/>
  <c r="B353"/>
  <c r="AG1259" i="1"/>
  <c r="F292" i="12" s="1"/>
  <c r="B292"/>
  <c r="AG1235" i="1"/>
  <c r="F219" i="12" s="1"/>
  <c r="B219"/>
  <c r="AG1256" i="1"/>
  <c r="F354" i="12" s="1"/>
  <c r="B354"/>
  <c r="AG1264" i="1"/>
  <c r="F140" i="12" s="1"/>
  <c r="B140"/>
  <c r="AG1266" i="1"/>
  <c r="F345" i="12" s="1"/>
  <c r="B345"/>
  <c r="AG1268" i="1"/>
  <c r="B167" i="12"/>
  <c r="AG1263" i="1"/>
  <c r="F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E453" i="12" s="1"/>
  <c r="K1193" i="1"/>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F167" i="12" l="1"/>
  <c r="E83"/>
  <c r="E181"/>
  <c r="E448"/>
  <c r="E544"/>
  <c r="AG1116" i="1"/>
  <c r="F549" i="12" s="1"/>
  <c r="B549"/>
  <c r="AG1118" i="1"/>
  <c r="F387" i="12" s="1"/>
  <c r="B387"/>
  <c r="AG1134" i="1"/>
  <c r="F388" i="12" s="1"/>
  <c r="B388"/>
  <c r="AG1138" i="1"/>
  <c r="F352" i="12" s="1"/>
  <c r="B352"/>
  <c r="AG1144" i="1"/>
  <c r="F216" i="12" s="1"/>
  <c r="B216"/>
  <c r="F425"/>
  <c r="F300"/>
  <c r="AG1148" i="1"/>
  <c r="F363" i="12" s="1"/>
  <c r="B363"/>
  <c r="AG1156" i="1"/>
  <c r="B139" i="12"/>
  <c r="AG1160" i="1"/>
  <c r="F162" i="12" s="1"/>
  <c r="B162"/>
  <c r="AG1164" i="1"/>
  <c r="B181" i="12"/>
  <c r="B83"/>
  <c r="AG1166" i="1"/>
  <c r="F389" i="12" s="1"/>
  <c r="B389"/>
  <c r="AG1184" i="1"/>
  <c r="B448" i="12"/>
  <c r="AG1188" i="1"/>
  <c r="F407" i="12" s="1"/>
  <c r="B407"/>
  <c r="AG1190" i="1"/>
  <c r="F408" i="12" s="1"/>
  <c r="B408"/>
  <c r="AG1202" i="1"/>
  <c r="F218" i="12" s="1"/>
  <c r="B218"/>
  <c r="AG1222" i="1"/>
  <c r="B471" i="12"/>
  <c r="AG1226" i="1"/>
  <c r="F129" i="12" s="1"/>
  <c r="B129"/>
  <c r="AG1228" i="1"/>
  <c r="B330" i="12"/>
  <c r="AG1150" i="1"/>
  <c r="B261" i="12"/>
  <c r="AG1103" i="1"/>
  <c r="B327" i="12"/>
  <c r="AG1113" i="1"/>
  <c r="F328" i="12" s="1"/>
  <c r="B328"/>
  <c r="AG1123" i="1"/>
  <c r="F329" i="12" s="1"/>
  <c r="B329"/>
  <c r="AG1129" i="1"/>
  <c r="F171" i="12" s="1"/>
  <c r="B171"/>
  <c r="AG1139" i="1"/>
  <c r="B401" i="12"/>
  <c r="AG1143" i="1"/>
  <c r="F513" i="12" s="1"/>
  <c r="B513"/>
  <c r="AG1145" i="1"/>
  <c r="F161" i="12" s="1"/>
  <c r="B161"/>
  <c r="AG1167" i="1"/>
  <c r="F217" i="12" s="1"/>
  <c r="B217"/>
  <c r="AG1169" i="1"/>
  <c r="F416" i="12" s="1"/>
  <c r="B416"/>
  <c r="AG1175" i="1"/>
  <c r="F514" i="12" s="1"/>
  <c r="B514"/>
  <c r="AG1177" i="1"/>
  <c r="B172" i="12"/>
  <c r="AG1181" i="1"/>
  <c r="F291" i="12" s="1"/>
  <c r="B291"/>
  <c r="AG1187" i="1"/>
  <c r="F364" i="12" s="1"/>
  <c r="B364"/>
  <c r="AG1191" i="1"/>
  <c r="F409" i="12" s="1"/>
  <c r="B409"/>
  <c r="AG1193" i="1"/>
  <c r="F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E564"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9"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1055" l="1"/>
  <c r="F564" i="12" s="1"/>
  <c r="B564"/>
  <c r="E534"/>
  <c r="E559"/>
  <c r="F261"/>
  <c r="F139"/>
  <c r="F172"/>
  <c r="F401"/>
  <c r="F327"/>
  <c r="F330"/>
  <c r="F471"/>
  <c r="E519"/>
  <c r="E512"/>
  <c r="E468"/>
  <c r="E125"/>
  <c r="E344"/>
  <c r="E150"/>
  <c r="E126"/>
  <c r="E325"/>
  <c r="E116"/>
  <c r="E109"/>
  <c r="F448"/>
  <c r="F544"/>
  <c r="AG1046" i="1"/>
  <c r="B534" i="12"/>
  <c r="AG985" i="1"/>
  <c r="F361" i="12" s="1"/>
  <c r="B361"/>
  <c r="AG992" i="1"/>
  <c r="F406" i="12" s="1"/>
  <c r="B406"/>
  <c r="AG1039" i="1"/>
  <c r="F258" i="12" s="1"/>
  <c r="B258"/>
  <c r="AG1003" i="1"/>
  <c r="F383" i="12" s="1"/>
  <c r="B383"/>
  <c r="AG1007" i="1"/>
  <c r="B150" i="12"/>
  <c r="B344"/>
  <c r="AG1011" i="1"/>
  <c r="F384" i="12" s="1"/>
  <c r="B384"/>
  <c r="AG1015" i="1"/>
  <c r="F118" i="12" s="1"/>
  <c r="B118"/>
  <c r="AG1028" i="1"/>
  <c r="B385" i="12"/>
  <c r="AG1030" i="1"/>
  <c r="F58" i="12" s="1"/>
  <c r="B58"/>
  <c r="AG1032" i="1"/>
  <c r="F214" i="12" s="1"/>
  <c r="B214"/>
  <c r="F181"/>
  <c r="F83"/>
  <c r="AG987" i="1"/>
  <c r="F122" i="12" s="1"/>
  <c r="B122"/>
  <c r="AG1040" i="1"/>
  <c r="F386" i="12" s="1"/>
  <c r="B386"/>
  <c r="AG1048" i="1"/>
  <c r="F323" i="12" s="1"/>
  <c r="B323"/>
  <c r="AG1052" i="1"/>
  <c r="F324" i="12" s="1"/>
  <c r="B324"/>
  <c r="AG1062" i="1"/>
  <c r="F260" i="12" s="1"/>
  <c r="B260"/>
  <c r="AG1096" i="1"/>
  <c r="B109" i="12"/>
  <c r="B116"/>
  <c r="AG996" i="1"/>
  <c r="F382" i="12" s="1"/>
  <c r="B382"/>
  <c r="AG1004" i="1"/>
  <c r="B138" i="12"/>
  <c r="AG1006" i="1"/>
  <c r="F362" i="12" s="1"/>
  <c r="B362"/>
  <c r="AG1010" i="1"/>
  <c r="F257" i="12" s="1"/>
  <c r="B257"/>
  <c r="AG1020" i="1"/>
  <c r="B512" i="12"/>
  <c r="B519"/>
  <c r="AG1025" i="1"/>
  <c r="B128" i="12"/>
  <c r="AG1029" i="1"/>
  <c r="F43" i="12" s="1"/>
  <c r="B43"/>
  <c r="AG1058" i="1"/>
  <c r="B126" i="12"/>
  <c r="B325"/>
  <c r="AG1074" i="1"/>
  <c r="B215" i="12"/>
  <c r="AG1076" i="1"/>
  <c r="F326" i="12" s="1"/>
  <c r="B326"/>
  <c r="AG986" i="1"/>
  <c r="F57" i="12" s="1"/>
  <c r="B57"/>
  <c r="AG988" i="1"/>
  <c r="F235" i="12" s="1"/>
  <c r="B235"/>
  <c r="AG993" i="1"/>
  <c r="F68" i="12" s="1"/>
  <c r="B68"/>
  <c r="AG1043" i="1"/>
  <c r="F148" i="12" s="1"/>
  <c r="B148"/>
  <c r="AG1045" i="1"/>
  <c r="F259" i="12" s="1"/>
  <c r="B259"/>
  <c r="AG1057" i="1"/>
  <c r="B125" i="12"/>
  <c r="B468"/>
  <c r="AG1069" i="1"/>
  <c r="F187" i="12" s="1"/>
  <c r="B187"/>
  <c r="AG1089" i="1"/>
  <c r="F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F534" i="12" l="1"/>
  <c r="F559"/>
  <c r="F215"/>
  <c r="F138"/>
  <c r="F128"/>
  <c r="F385"/>
  <c r="E413"/>
  <c r="E477"/>
  <c r="AG979" i="1"/>
  <c r="F381" i="12" s="1"/>
  <c r="B381"/>
  <c r="F125"/>
  <c r="F468"/>
  <c r="F512"/>
  <c r="F519"/>
  <c r="F344"/>
  <c r="F150"/>
  <c r="F109"/>
  <c r="F116"/>
  <c r="AG972" i="1"/>
  <c r="F81" i="12" s="1"/>
  <c r="B81"/>
  <c r="AG974" i="1"/>
  <c r="B413" i="12"/>
  <c r="B477"/>
  <c r="AG976" i="1"/>
  <c r="F322" i="12" s="1"/>
  <c r="B322"/>
  <c r="F325"/>
  <c r="F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F255" i="12" s="1"/>
  <c r="B255"/>
  <c r="AG931" i="1"/>
  <c r="F256" i="12" s="1"/>
  <c r="B256"/>
  <c r="AG945" i="1"/>
  <c r="F320" i="12" s="1"/>
  <c r="B320"/>
  <c r="AG951" i="1"/>
  <c r="F356" i="12" s="1"/>
  <c r="B356"/>
  <c r="AG914" i="1"/>
  <c r="F67" i="12" s="1"/>
  <c r="B67"/>
  <c r="AG916" i="1"/>
  <c r="F458" i="12" s="1"/>
  <c r="B458"/>
  <c r="AG918" i="1"/>
  <c r="B334" i="12"/>
  <c r="AG958" i="1"/>
  <c r="F380" i="12" s="1"/>
  <c r="B380"/>
  <c r="AG960" i="1"/>
  <c r="F212" i="12" s="1"/>
  <c r="B212"/>
  <c r="AG962" i="1"/>
  <c r="F358" i="12" s="1"/>
  <c r="B358"/>
  <c r="F413"/>
  <c r="F477"/>
  <c r="AG968" i="1"/>
  <c r="F61" i="12" s="1"/>
  <c r="B61"/>
  <c r="AG957" i="1"/>
  <c r="B466" i="12"/>
  <c r="B299"/>
  <c r="AG963" i="1"/>
  <c r="F213" i="12" s="1"/>
  <c r="B213"/>
  <c r="AG949" i="1"/>
  <c r="F321" i="12" s="1"/>
  <c r="B321"/>
  <c r="AG922" i="1"/>
  <c r="F75" i="12" s="1"/>
  <c r="B75"/>
  <c r="AG928" i="1"/>
  <c r="B145" i="12"/>
  <c r="B211"/>
  <c r="AG930" i="1"/>
  <c r="F459" i="12" s="1"/>
  <c r="B459"/>
  <c r="AG934" i="1"/>
  <c r="B121" i="12"/>
  <c r="AG936" i="1"/>
  <c r="F137" i="12" s="1"/>
  <c r="B137"/>
  <c r="AG965" i="1"/>
  <c r="F460" i="12" s="1"/>
  <c r="B460"/>
  <c r="AG967" i="1"/>
  <c r="F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F334" i="12" l="1"/>
  <c r="F121"/>
  <c r="E210"/>
  <c r="E130"/>
  <c r="E70"/>
  <c r="E124"/>
  <c r="E64"/>
  <c r="E136"/>
  <c r="E405"/>
  <c r="E529"/>
  <c r="AG838" i="1"/>
  <c r="F34" i="12" s="1"/>
  <c r="B34"/>
  <c r="AG840" i="1"/>
  <c r="F74" i="12" s="1"/>
  <c r="B74"/>
  <c r="AG846" i="1"/>
  <c r="F160" i="12" s="1"/>
  <c r="B160"/>
  <c r="AG854" i="1"/>
  <c r="B134" i="12"/>
  <c r="AG867" i="1"/>
  <c r="F319" i="12" s="1"/>
  <c r="B319"/>
  <c r="AG883" i="1"/>
  <c r="F360" i="12" s="1"/>
  <c r="B360"/>
  <c r="AG897" i="1"/>
  <c r="F379" i="12" s="1"/>
  <c r="B379"/>
  <c r="AG899" i="1"/>
  <c r="F135" i="12" s="1"/>
  <c r="B135"/>
  <c r="AG905" i="1"/>
  <c r="B130" i="12"/>
  <c r="B210"/>
  <c r="AG909" i="1"/>
  <c r="B89" i="12"/>
  <c r="F299"/>
  <c r="F466"/>
  <c r="F145"/>
  <c r="F211"/>
  <c r="AG847" i="1"/>
  <c r="F254" i="12" s="1"/>
  <c r="B254"/>
  <c r="AG849" i="1"/>
  <c r="F49" i="12" s="1"/>
  <c r="B49"/>
  <c r="AG851" i="1"/>
  <c r="B107" i="12"/>
  <c r="AG855" i="1"/>
  <c r="B66" i="12"/>
  <c r="AG864" i="1"/>
  <c r="B70" i="12"/>
  <c r="B124"/>
  <c r="AG882" i="1"/>
  <c r="F84" i="12" s="1"/>
  <c r="B84"/>
  <c r="AG894" i="1"/>
  <c r="F378" i="12" s="1"/>
  <c r="B378"/>
  <c r="AG900" i="1"/>
  <c r="B64" i="12"/>
  <c r="B136"/>
  <c r="AG904" i="1"/>
  <c r="F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F107" i="12" l="1"/>
  <c r="F134"/>
  <c r="F66"/>
  <c r="F89"/>
  <c r="E106"/>
  <c r="E48"/>
  <c r="E165"/>
  <c r="E170"/>
  <c r="F405"/>
  <c r="F529"/>
  <c r="AG814" i="1"/>
  <c r="B106" i="12"/>
  <c r="B48"/>
  <c r="AG824" i="1"/>
  <c r="B170" i="12"/>
  <c r="B165"/>
  <c r="AG826" i="1"/>
  <c r="B86" i="12"/>
  <c r="F64"/>
  <c r="F136"/>
  <c r="F130"/>
  <c r="F210"/>
  <c r="AG815" i="1"/>
  <c r="B33" i="12"/>
  <c r="F124"/>
  <c r="F70"/>
  <c r="AG823" i="1"/>
  <c r="F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F290" i="12" l="1"/>
  <c r="F86"/>
  <c r="F33"/>
  <c r="E195"/>
  <c r="E446"/>
  <c r="E55"/>
  <c r="E105"/>
  <c r="E115"/>
  <c r="E455"/>
  <c r="E194"/>
  <c r="E377"/>
  <c r="E189"/>
  <c r="E180"/>
  <c r="E447"/>
  <c r="E266"/>
  <c r="AG774" i="1"/>
  <c r="F318" i="12" s="1"/>
  <c r="B318"/>
  <c r="AG780" i="1"/>
  <c r="F289" i="12" s="1"/>
  <c r="B289"/>
  <c r="AG782" i="1"/>
  <c r="F104" i="12" s="1"/>
  <c r="B104"/>
  <c r="AG786" i="1"/>
  <c r="B194" i="12"/>
  <c r="B377"/>
  <c r="AG788" i="1"/>
  <c r="B189" i="12"/>
  <c r="B180"/>
  <c r="AG796" i="1"/>
  <c r="F190" i="12" s="1"/>
  <c r="B190"/>
  <c r="AG800" i="1"/>
  <c r="F192" i="12" s="1"/>
  <c r="B192"/>
  <c r="AG804" i="1"/>
  <c r="B266" i="12"/>
  <c r="B447"/>
  <c r="F48"/>
  <c r="F106"/>
  <c r="AG756" i="1"/>
  <c r="F80" i="12" s="1"/>
  <c r="B80"/>
  <c r="AG760" i="1"/>
  <c r="F154" i="12" s="1"/>
  <c r="B154"/>
  <c r="AG773" i="1"/>
  <c r="F253" i="12" s="1"/>
  <c r="B253"/>
  <c r="AG775" i="1"/>
  <c r="B115" i="12"/>
  <c r="B455"/>
  <c r="AG783" i="1"/>
  <c r="F359" i="12" s="1"/>
  <c r="B359"/>
  <c r="AG799" i="1"/>
  <c r="F191" i="12" s="1"/>
  <c r="B191"/>
  <c r="AG801" i="1"/>
  <c r="B446" i="12"/>
  <c r="B195"/>
  <c r="AG803" i="1"/>
  <c r="B105" i="12"/>
  <c r="B55"/>
  <c r="AG811" i="1"/>
  <c r="F457" i="12" s="1"/>
  <c r="B457"/>
  <c r="AG753" i="1"/>
  <c r="F85" i="12" s="1"/>
  <c r="B85"/>
  <c r="AG771" i="1"/>
  <c r="F317" i="12" s="1"/>
  <c r="B317"/>
  <c r="F165"/>
  <c r="F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F552" i="12" s="1"/>
  <c r="B552"/>
  <c r="AG744" i="1"/>
  <c r="B208" i="12"/>
  <c r="B63"/>
  <c r="F447"/>
  <c r="F266"/>
  <c r="AG735" i="1"/>
  <c r="B114" i="12"/>
  <c r="B445"/>
  <c r="AG741" i="1"/>
  <c r="B351" i="12"/>
  <c r="F105"/>
  <c r="F55"/>
  <c r="F189"/>
  <c r="F180"/>
  <c r="AG733" i="1"/>
  <c r="F166" i="12" s="1"/>
  <c r="B166"/>
  <c r="AG745" i="1"/>
  <c r="F209" i="12" s="1"/>
  <c r="B209"/>
  <c r="F446"/>
  <c r="F195"/>
  <c r="F377"/>
  <c r="F194"/>
  <c r="AG731" i="1"/>
  <c r="B113" i="12"/>
  <c r="B479"/>
  <c r="AG732" i="1"/>
  <c r="F480" i="12" s="1"/>
  <c r="B480"/>
  <c r="AG738" i="1"/>
  <c r="F400" i="12" s="1"/>
  <c r="B400"/>
  <c r="F455"/>
  <c r="F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F351" i="12" l="1"/>
  <c r="F208"/>
  <c r="F63"/>
  <c r="F445"/>
  <c r="F114"/>
  <c r="F113"/>
  <c r="F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F237" i="12" s="1"/>
  <c r="B237"/>
  <c r="F193"/>
  <c r="F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F343" i="12" l="1"/>
  <c r="E182"/>
  <c r="E185"/>
  <c r="E90"/>
  <c r="E332"/>
  <c r="E8"/>
  <c r="E516"/>
  <c r="AG652" i="1"/>
  <c r="F92" i="12" s="1"/>
  <c r="B92"/>
  <c r="AG695" i="1"/>
  <c r="B90" i="12"/>
  <c r="B332"/>
  <c r="AG707" i="1"/>
  <c r="B8" i="12"/>
  <c r="B516"/>
  <c r="F265"/>
  <c r="F511"/>
  <c r="F62"/>
  <c r="AG666" i="1"/>
  <c r="F32" i="12" s="1"/>
  <c r="B32"/>
  <c r="AG674" i="1"/>
  <c r="B184" i="12"/>
  <c r="AG676" i="1"/>
  <c r="F493" i="12" s="1"/>
  <c r="B493"/>
  <c r="AG688" i="1"/>
  <c r="B182" i="12"/>
  <c r="B185"/>
  <c r="AG694" i="1"/>
  <c r="F252" i="12" s="1"/>
  <c r="B252"/>
  <c r="AG706" i="1"/>
  <c r="F5" i="12" s="1"/>
  <c r="B5"/>
  <c r="AG661" i="1"/>
  <c r="F76" i="12" s="1"/>
  <c r="B76"/>
  <c r="AG663" i="1"/>
  <c r="F73" i="12" s="1"/>
  <c r="B73"/>
  <c r="AG681" i="1"/>
  <c r="F207" i="12" s="1"/>
  <c r="B207"/>
  <c r="AG685" i="1"/>
  <c r="F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F184" i="12" l="1"/>
  <c r="E111"/>
  <c r="E225"/>
  <c r="E231"/>
  <c r="E515"/>
  <c r="E331"/>
  <c r="E53"/>
  <c r="E315"/>
  <c r="E168"/>
  <c r="E112"/>
  <c r="E470"/>
  <c r="E223"/>
  <c r="E224"/>
  <c r="E510"/>
  <c r="AG623" i="1"/>
  <c r="F547" i="12" s="1"/>
  <c r="B547"/>
  <c r="AG642" i="1"/>
  <c r="B53" i="12"/>
  <c r="B331"/>
  <c r="AG646" i="1"/>
  <c r="B229" i="12"/>
  <c r="AG648" i="1"/>
  <c r="F492" i="12" s="1"/>
  <c r="B492"/>
  <c r="AG627" i="1"/>
  <c r="B168" i="12"/>
  <c r="B315"/>
  <c r="AG631" i="1"/>
  <c r="B278" i="12"/>
  <c r="AG633" i="1"/>
  <c r="B470" i="12"/>
  <c r="B112"/>
  <c r="AG635" i="1"/>
  <c r="B224" i="12"/>
  <c r="B223"/>
  <c r="B510"/>
  <c r="AG639" i="1"/>
  <c r="B279" i="12"/>
  <c r="F185"/>
  <c r="F182"/>
  <c r="F8"/>
  <c r="F516"/>
  <c r="AG643" i="1"/>
  <c r="B502" i="12"/>
  <c r="AG645" i="1"/>
  <c r="B230" i="12"/>
  <c r="F332"/>
  <c r="F90"/>
  <c r="AG632" i="1"/>
  <c r="B111" i="12"/>
  <c r="B225"/>
  <c r="AG634" i="1"/>
  <c r="F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F230" i="12" l="1"/>
  <c r="F279"/>
  <c r="F229"/>
  <c r="F502"/>
  <c r="F278"/>
  <c r="E52"/>
  <c r="E228"/>
  <c r="E179"/>
  <c r="E285"/>
  <c r="E95"/>
  <c r="E147"/>
  <c r="E96"/>
  <c r="E133"/>
  <c r="F231"/>
  <c r="F515"/>
  <c r="F112"/>
  <c r="F470"/>
  <c r="F53"/>
  <c r="F331"/>
  <c r="AG618" i="1"/>
  <c r="B52" i="12"/>
  <c r="B228"/>
  <c r="AG620" i="1"/>
  <c r="B179" i="12"/>
  <c r="B285"/>
  <c r="AG612" i="1"/>
  <c r="B59" i="12"/>
  <c r="AG614" i="1"/>
  <c r="B376" i="12"/>
  <c r="AG610" i="1"/>
  <c r="F227" i="12" s="1"/>
  <c r="B227"/>
  <c r="AG609" i="1"/>
  <c r="F226" i="12" s="1"/>
  <c r="B226"/>
  <c r="AG611" i="1"/>
  <c r="F303" i="12" s="1"/>
  <c r="B303"/>
  <c r="AG613" i="1"/>
  <c r="B95" i="12"/>
  <c r="B147"/>
  <c r="AG615" i="1"/>
  <c r="B133" i="12"/>
  <c r="B96"/>
  <c r="AG619" i="1"/>
  <c r="F342" i="12" s="1"/>
  <c r="B342"/>
  <c r="AG621" i="1"/>
  <c r="F103" i="12" s="1"/>
  <c r="B103"/>
  <c r="F225"/>
  <c r="F111"/>
  <c r="F224"/>
  <c r="F223"/>
  <c r="F510"/>
  <c r="F168"/>
  <c r="F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F376" i="12" l="1"/>
  <c r="F59"/>
  <c r="F133"/>
  <c r="F96"/>
  <c r="F285"/>
  <c r="F179"/>
  <c r="F95"/>
  <c r="F147"/>
  <c r="F52"/>
  <c r="F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28"/>
  <c r="E46"/>
  <c r="E82"/>
  <c r="E157"/>
  <c r="E249"/>
  <c r="E545"/>
  <c r="E439"/>
  <c r="E523"/>
  <c r="E188"/>
  <c r="E553"/>
  <c r="E233"/>
  <c r="E309"/>
  <c r="E144"/>
  <c r="E509"/>
  <c r="E47"/>
  <c r="E286"/>
  <c r="E339"/>
  <c r="E4"/>
  <c r="E298"/>
  <c r="E498"/>
  <c r="E452"/>
  <c r="E454"/>
  <c r="E508"/>
  <c r="E533"/>
  <c r="E39"/>
  <c r="E51"/>
  <c r="E451"/>
  <c r="E304"/>
  <c r="E469"/>
  <c r="E525"/>
  <c r="AG448" i="1"/>
  <c r="F123" i="12" s="1"/>
  <c r="B123"/>
  <c r="AG460" i="1"/>
  <c r="F9" i="12" s="1"/>
  <c r="B9"/>
  <c r="AG394" i="1"/>
  <c r="B310" i="12"/>
  <c r="AG396" i="1"/>
  <c r="B277" i="12"/>
  <c r="AG398" i="1"/>
  <c r="F248" i="12" s="1"/>
  <c r="B248"/>
  <c r="AG402" i="1"/>
  <c r="B46" i="12"/>
  <c r="B28"/>
  <c r="AG404" i="1"/>
  <c r="F288" i="12" s="1"/>
  <c r="B288"/>
  <c r="AG412" i="1"/>
  <c r="F120" i="12" s="1"/>
  <c r="B120"/>
  <c r="AG414" i="1"/>
  <c r="F312" i="12" s="1"/>
  <c r="B312"/>
  <c r="AG416" i="1"/>
  <c r="F56" i="12" s="1"/>
  <c r="B56"/>
  <c r="AG420" i="1"/>
  <c r="B338" i="12"/>
  <c r="AG422" i="1"/>
  <c r="F132" i="12" s="1"/>
  <c r="B132"/>
  <c r="AG485" i="1"/>
  <c r="F99" i="12" s="1"/>
  <c r="B99"/>
  <c r="AG487" i="1"/>
  <c r="F100" i="12" s="1"/>
  <c r="B100"/>
  <c r="AG489" i="1"/>
  <c r="F204" i="12" s="1"/>
  <c r="B204"/>
  <c r="AG495" i="1"/>
  <c r="B82" i="12"/>
  <c r="B157"/>
  <c r="AG497" i="1"/>
  <c r="F437" i="12" s="1"/>
  <c r="B437"/>
  <c r="AG505" i="1"/>
  <c r="B249" i="12"/>
  <c r="AG507" i="1"/>
  <c r="F417" i="12" s="1"/>
  <c r="B417"/>
  <c r="AG509" i="1"/>
  <c r="F438" i="12" s="1"/>
  <c r="B438"/>
  <c r="AG511" i="1"/>
  <c r="F350" i="12" s="1"/>
  <c r="B350"/>
  <c r="AG513" i="1"/>
  <c r="F241" i="12" s="1"/>
  <c r="B241"/>
  <c r="AG523" i="1"/>
  <c r="F72" i="12" s="1"/>
  <c r="B72"/>
  <c r="AG525" i="1"/>
  <c r="F101" i="12" s="1"/>
  <c r="B101"/>
  <c r="AG529" i="1"/>
  <c r="B439" i="12"/>
  <c r="AG531" i="1"/>
  <c r="F158" i="12" s="1"/>
  <c r="B158"/>
  <c r="AG533" i="1"/>
  <c r="F250" i="12" s="1"/>
  <c r="B250"/>
  <c r="AG539" i="1"/>
  <c r="F102" i="12" s="1"/>
  <c r="B102"/>
  <c r="AG541" i="1"/>
  <c r="F404" i="12" s="1"/>
  <c r="B404"/>
  <c r="AG584" i="1"/>
  <c r="F375" i="12" s="1"/>
  <c r="B375"/>
  <c r="AG588" i="1"/>
  <c r="F153" i="12" s="1"/>
  <c r="B153"/>
  <c r="AG590" i="1"/>
  <c r="F341" i="12" s="1"/>
  <c r="B341"/>
  <c r="AG594" i="1"/>
  <c r="B188" i="12"/>
  <c r="AG446" i="1"/>
  <c r="F489" i="12" s="1"/>
  <c r="B489"/>
  <c r="AG454" i="1"/>
  <c r="F313" i="12" s="1"/>
  <c r="B313"/>
  <c r="AG472" i="1"/>
  <c r="B286" i="12"/>
  <c r="B47"/>
  <c r="AG551" i="1"/>
  <c r="B251" i="12"/>
  <c r="AG555" i="1"/>
  <c r="B205" i="12"/>
  <c r="AG383" i="1"/>
  <c r="B309" i="12"/>
  <c r="B233"/>
  <c r="AG456" i="1"/>
  <c r="B144" i="12"/>
  <c r="B509"/>
  <c r="AG470" i="1"/>
  <c r="F314" i="12" s="1"/>
  <c r="B314"/>
  <c r="AG478" i="1"/>
  <c r="F42" i="12" s="1"/>
  <c r="B42"/>
  <c r="AG395" i="1"/>
  <c r="B27" i="12"/>
  <c r="AG399" i="1"/>
  <c r="F337" i="12" s="1"/>
  <c r="B337"/>
  <c r="AG413" i="1"/>
  <c r="F311" i="12" s="1"/>
  <c r="B311"/>
  <c r="AG482" i="1"/>
  <c r="F98" i="12" s="1"/>
  <c r="B98"/>
  <c r="AG486" i="1"/>
  <c r="B4" i="12"/>
  <c r="B339"/>
  <c r="AG494" i="1"/>
  <c r="F30" i="12" s="1"/>
  <c r="B30"/>
  <c r="AG504" i="1"/>
  <c r="F239" i="12" s="1"/>
  <c r="B239"/>
  <c r="AG524" i="1"/>
  <c r="F340" i="12" s="1"/>
  <c r="B340"/>
  <c r="AG526" i="1"/>
  <c r="B298" i="12"/>
  <c r="B498"/>
  <c r="AG542" i="1"/>
  <c r="F491" i="12" s="1"/>
  <c r="B491"/>
  <c r="AG544" i="1"/>
  <c r="F374" i="12" s="1"/>
  <c r="B374"/>
  <c r="AG546" i="1"/>
  <c r="F440" i="12" s="1"/>
  <c r="B440"/>
  <c r="AG583" i="1"/>
  <c r="F65" i="12" s="1"/>
  <c r="B65"/>
  <c r="AG436" i="1"/>
  <c r="F175" i="12" s="1"/>
  <c r="B175"/>
  <c r="AG474" i="1"/>
  <c r="F97" i="12" s="1"/>
  <c r="B97"/>
  <c r="AG382" i="1"/>
  <c r="F301" i="12" s="1"/>
  <c r="B301"/>
  <c r="AG384" i="1"/>
  <c r="B454" i="12"/>
  <c r="B452"/>
  <c r="AG429" i="1"/>
  <c r="F29" i="12" s="1"/>
  <c r="B29"/>
  <c r="AG431" i="1"/>
  <c r="B508" i="12"/>
  <c r="AG439" i="1"/>
  <c r="F60" i="12" s="1"/>
  <c r="B60"/>
  <c r="AG459" i="1"/>
  <c r="F525" i="12" s="1"/>
  <c r="B304"/>
  <c r="B469"/>
  <c r="B39"/>
  <c r="B451"/>
  <c r="B51"/>
  <c r="AG471" i="1"/>
  <c r="F490" i="12" s="1"/>
  <c r="B490"/>
  <c r="AG552" i="1"/>
  <c r="F441" i="12" s="1"/>
  <c r="B441"/>
  <c r="AG556" i="1"/>
  <c r="F442" i="12" s="1"/>
  <c r="B442"/>
  <c r="AG560" i="1"/>
  <c r="B31" i="12"/>
  <c r="AG568" i="1"/>
  <c r="F443" i="12" s="1"/>
  <c r="B443"/>
  <c r="AG570" i="1"/>
  <c r="F444" i="12" s="1"/>
  <c r="B444"/>
  <c r="AG574" i="1"/>
  <c r="F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E436" i="12" s="1"/>
  <c r="K296" i="1"/>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E522" i="12" s="1"/>
  <c r="K188" i="1"/>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60"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K16"/>
  <c r="H16"/>
  <c r="G16"/>
  <c r="D16"/>
  <c r="B565" i="12" s="1"/>
  <c r="AF15" i="1"/>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E236" i="12" l="1"/>
  <c r="E565"/>
  <c r="AG61" i="1"/>
  <c r="F560" i="12" s="1"/>
  <c r="B560"/>
  <c r="F31"/>
  <c r="F27"/>
  <c r="F205"/>
  <c r="F338"/>
  <c r="F277"/>
  <c r="F251"/>
  <c r="AG304" i="1"/>
  <c r="F557" i="12" s="1"/>
  <c r="B557"/>
  <c r="E507"/>
  <c r="E517"/>
  <c r="E18"/>
  <c r="E44"/>
  <c r="E424"/>
  <c r="E37"/>
  <c r="E12"/>
  <c r="E478"/>
  <c r="E473"/>
  <c r="E526"/>
  <c r="E245"/>
  <c r="AG265" i="1"/>
  <c r="B551" i="12"/>
  <c r="E155"/>
  <c r="E110"/>
  <c r="E307"/>
  <c r="E282"/>
  <c r="E143"/>
  <c r="E142"/>
  <c r="E69"/>
  <c r="E281"/>
  <c r="E222"/>
  <c r="E465"/>
  <c r="AG108" i="1"/>
  <c r="F550" i="12" s="1"/>
  <c r="B550"/>
  <c r="E499"/>
  <c r="E482"/>
  <c r="E449"/>
  <c r="E240"/>
  <c r="E234"/>
  <c r="E50"/>
  <c r="E372"/>
  <c r="E483"/>
  <c r="E450"/>
  <c r="E474"/>
  <c r="E335"/>
  <c r="E149"/>
  <c r="E503"/>
  <c r="E77"/>
  <c r="E35"/>
  <c r="E186"/>
  <c r="E178"/>
  <c r="E246"/>
  <c r="E36"/>
  <c r="E198"/>
  <c r="F188"/>
  <c r="F553"/>
  <c r="E94"/>
  <c r="E274"/>
  <c r="E247"/>
  <c r="E45"/>
  <c r="E422"/>
  <c r="E164"/>
  <c r="E38"/>
  <c r="E370"/>
  <c r="AG107" i="1"/>
  <c r="F546" i="12" s="1"/>
  <c r="B546"/>
  <c r="F249"/>
  <c r="F545"/>
  <c r="AG329" i="1"/>
  <c r="F541" i="12" s="1"/>
  <c r="B541"/>
  <c r="F508"/>
  <c r="F533"/>
  <c r="F310"/>
  <c r="F535"/>
  <c r="AG183" i="1"/>
  <c r="B532" i="12"/>
  <c r="AG188" i="1"/>
  <c r="F522" i="12" s="1"/>
  <c r="B522"/>
  <c r="F439"/>
  <c r="F523"/>
  <c r="AG157" i="1"/>
  <c r="F521" i="12" s="1"/>
  <c r="B521"/>
  <c r="AG139" i="1"/>
  <c r="F156" i="12" s="1"/>
  <c r="B156"/>
  <c r="AG191" i="1"/>
  <c r="F287" i="12" s="1"/>
  <c r="B287"/>
  <c r="AG195" i="1"/>
  <c r="B507" i="12"/>
  <c r="B517"/>
  <c r="AG199" i="1"/>
  <c r="F127" i="12" s="1"/>
  <c r="B127"/>
  <c r="AG201" i="1"/>
  <c r="B18" i="12"/>
  <c r="B44"/>
  <c r="AG205" i="1"/>
  <c r="B37" i="12"/>
  <c r="B424"/>
  <c r="AG207" i="1"/>
  <c r="F19" i="12" s="1"/>
  <c r="B19"/>
  <c r="AG209" i="1"/>
  <c r="B478" i="12"/>
  <c r="B473"/>
  <c r="B12"/>
  <c r="AG243" i="1"/>
  <c r="B245" i="12"/>
  <c r="AG251" i="1"/>
  <c r="B152" i="12"/>
  <c r="AG261" i="1"/>
  <c r="B23" i="12"/>
  <c r="AG271" i="1"/>
  <c r="F271" i="12" s="1"/>
  <c r="B271"/>
  <c r="AG371" i="1"/>
  <c r="F308" i="12" s="1"/>
  <c r="B308"/>
  <c r="F469"/>
  <c r="F304"/>
  <c r="F51"/>
  <c r="F451"/>
  <c r="F39"/>
  <c r="F47"/>
  <c r="F286"/>
  <c r="AG344" i="1"/>
  <c r="B149" i="12"/>
  <c r="B335"/>
  <c r="AG354" i="1"/>
  <c r="F25" i="12" s="1"/>
  <c r="B25"/>
  <c r="AG356" i="1"/>
  <c r="B77" i="12"/>
  <c r="B503"/>
  <c r="F4"/>
  <c r="F339"/>
  <c r="AG19" i="1"/>
  <c r="F488" i="12" s="1"/>
  <c r="B488"/>
  <c r="AG35" i="1"/>
  <c r="F306" i="12" s="1"/>
  <c r="B306"/>
  <c r="AG39" i="1"/>
  <c r="F15" i="12" s="1"/>
  <c r="B15"/>
  <c r="AG55" i="1"/>
  <c r="F16" i="12" s="1"/>
  <c r="B16"/>
  <c r="AG105" i="1"/>
  <c r="B199" i="12"/>
  <c r="AG16" i="1"/>
  <c r="F565" i="12" s="1"/>
  <c r="B236"/>
  <c r="AG18" i="1"/>
  <c r="F197" i="12" s="1"/>
  <c r="B197"/>
  <c r="AG28" i="1"/>
  <c r="F13" i="12" s="1"/>
  <c r="B13"/>
  <c r="AG34" i="1"/>
  <c r="F284" i="12" s="1"/>
  <c r="B284"/>
  <c r="AG36" i="1"/>
  <c r="F14" i="12" s="1"/>
  <c r="B14"/>
  <c r="AG38" i="1"/>
  <c r="B110" i="12"/>
  <c r="B155"/>
  <c r="AG60" i="1"/>
  <c r="B186" i="12"/>
  <c r="B35"/>
  <c r="AG62" i="1"/>
  <c r="F91" i="12" s="1"/>
  <c r="B91"/>
  <c r="AG70" i="1"/>
  <c r="B268" i="12"/>
  <c r="AG72" i="1"/>
  <c r="F10" i="12" s="1"/>
  <c r="B10"/>
  <c r="AG76" i="1"/>
  <c r="B282" i="12"/>
  <c r="B307"/>
  <c r="AG78" i="1"/>
  <c r="B142" i="12"/>
  <c r="B69"/>
  <c r="B143"/>
  <c r="B281"/>
  <c r="AG80" i="1"/>
  <c r="B178" i="12"/>
  <c r="B246"/>
  <c r="AG84" i="1"/>
  <c r="B198" i="12"/>
  <c r="B36"/>
  <c r="AG94" i="1"/>
  <c r="B222" i="12"/>
  <c r="B465"/>
  <c r="AG96" i="1"/>
  <c r="F414" i="12" s="1"/>
  <c r="B414"/>
  <c r="AG106" i="1"/>
  <c r="F333" i="12" s="1"/>
  <c r="B333"/>
  <c r="AG116" i="1"/>
  <c r="F87" i="12" s="1"/>
  <c r="B87"/>
  <c r="AG122" i="1"/>
  <c r="F131" i="12" s="1"/>
  <c r="B131"/>
  <c r="AG124" i="1"/>
  <c r="F17" i="12" s="1"/>
  <c r="B17"/>
  <c r="AG146" i="1"/>
  <c r="F200" i="12" s="1"/>
  <c r="B200"/>
  <c r="AG148" i="1"/>
  <c r="F88" i="12" s="1"/>
  <c r="B88"/>
  <c r="AG152" i="1"/>
  <c r="F6" i="12" s="1"/>
  <c r="B6"/>
  <c r="AG172" i="1"/>
  <c r="B482" i="12"/>
  <c r="B449"/>
  <c r="B499"/>
  <c r="AG279" i="1"/>
  <c r="B273" i="12"/>
  <c r="AG281" i="1"/>
  <c r="F275" i="12" s="1"/>
  <c r="B275"/>
  <c r="AG296" i="1"/>
  <c r="F436" i="12" s="1"/>
  <c r="B436"/>
  <c r="AG298" i="1"/>
  <c r="F79" i="12" s="1"/>
  <c r="B79"/>
  <c r="AG300" i="1"/>
  <c r="B24" i="12"/>
  <c r="AG302" i="1"/>
  <c r="B234" i="12"/>
  <c r="B240"/>
  <c r="AG310" i="1"/>
  <c r="B50" i="12"/>
  <c r="B372"/>
  <c r="AG320" i="1"/>
  <c r="F520" i="12" s="1"/>
  <c r="B520"/>
  <c r="AG322" i="1"/>
  <c r="F203" i="12" s="1"/>
  <c r="B203"/>
  <c r="AG324" i="1"/>
  <c r="F7" i="12" s="1"/>
  <c r="B7"/>
  <c r="AG332" i="1"/>
  <c r="B450" i="12"/>
  <c r="B474"/>
  <c r="B483"/>
  <c r="AG334" i="1"/>
  <c r="F174" i="12" s="1"/>
  <c r="B174"/>
  <c r="AG178" i="1"/>
  <c r="B3" i="12"/>
  <c r="AG182" i="1"/>
  <c r="F456" i="12" s="1"/>
  <c r="B456"/>
  <c r="AG208" i="1"/>
  <c r="F119" i="12" s="1"/>
  <c r="B119"/>
  <c r="AG220" i="1"/>
  <c r="F20" i="12" s="1"/>
  <c r="B20"/>
  <c r="AG222" i="1"/>
  <c r="F71" i="12" s="1"/>
  <c r="B71"/>
  <c r="AG226" i="1"/>
  <c r="F371" i="12" s="1"/>
  <c r="B371"/>
  <c r="AG230" i="1"/>
  <c r="F21" i="12" s="1"/>
  <c r="B21"/>
  <c r="AG234" i="1"/>
  <c r="F54" i="12" s="1"/>
  <c r="B54"/>
  <c r="AG236" i="1"/>
  <c r="F22" i="12" s="1"/>
  <c r="B22"/>
  <c r="AG238" i="1"/>
  <c r="F201" i="12" s="1"/>
  <c r="B201"/>
  <c r="AG242" i="1"/>
  <c r="F169" i="12" s="1"/>
  <c r="B169"/>
  <c r="AG260" i="1"/>
  <c r="F40" i="12" s="1"/>
  <c r="B40"/>
  <c r="AG264" i="1"/>
  <c r="F348" i="12" s="1"/>
  <c r="B348"/>
  <c r="AG268" i="1"/>
  <c r="B270" i="12"/>
  <c r="AG270" i="1"/>
  <c r="F202" i="12" s="1"/>
  <c r="B202"/>
  <c r="AG285" i="1"/>
  <c r="F276" i="12" s="1"/>
  <c r="B276"/>
  <c r="AG370" i="1"/>
  <c r="F26" i="12" s="1"/>
  <c r="B26"/>
  <c r="F298"/>
  <c r="F498"/>
  <c r="F509"/>
  <c r="F144"/>
  <c r="F46"/>
  <c r="F28"/>
  <c r="AG31" i="1"/>
  <c r="F305" i="12" s="1"/>
  <c r="B305"/>
  <c r="AG67" i="1"/>
  <c r="B267" i="12"/>
  <c r="AG75" i="1"/>
  <c r="B269" i="12"/>
  <c r="AG77" i="1"/>
  <c r="B336" i="12"/>
  <c r="AG99" i="1"/>
  <c r="F369" i="12" s="1"/>
  <c r="B369"/>
  <c r="AG117" i="1"/>
  <c r="F117" i="12" s="1"/>
  <c r="B117"/>
  <c r="AG278" i="1"/>
  <c r="F272" i="12" s="1"/>
  <c r="B272"/>
  <c r="AG280" i="1"/>
  <c r="B94" i="12"/>
  <c r="B274"/>
  <c r="AG291" i="1"/>
  <c r="B78" i="12"/>
  <c r="AG317" i="1"/>
  <c r="F93" i="12" s="1"/>
  <c r="B93"/>
  <c r="AG325" i="1"/>
  <c r="F41" i="12" s="1"/>
  <c r="B41"/>
  <c r="AG343" i="1"/>
  <c r="B45" i="12"/>
  <c r="B247"/>
  <c r="AG345" i="1"/>
  <c r="F373" i="12" s="1"/>
  <c r="B373"/>
  <c r="AG355" i="1"/>
  <c r="F355" i="12" s="1"/>
  <c r="B355"/>
  <c r="AG357" i="1"/>
  <c r="B422" i="12"/>
  <c r="B164"/>
  <c r="AG359" i="1"/>
  <c r="F349" i="12" s="1"/>
  <c r="B349"/>
  <c r="AG365" i="1"/>
  <c r="B38" i="12"/>
  <c r="B370"/>
  <c r="F452"/>
  <c r="F454"/>
  <c r="F233"/>
  <c r="F309"/>
  <c r="F157"/>
  <c r="F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F3" i="12" l="1"/>
  <c r="F24"/>
  <c r="F273"/>
  <c r="F23"/>
  <c r="F269"/>
  <c r="F78"/>
  <c r="F236"/>
  <c r="F551"/>
  <c r="F267"/>
  <c r="F152"/>
  <c r="F336"/>
  <c r="F270"/>
  <c r="F268"/>
  <c r="F199"/>
  <c r="F532"/>
  <c r="B505"/>
  <c r="F245"/>
  <c r="F526"/>
  <c r="F50"/>
  <c r="F372"/>
  <c r="F149"/>
  <c r="F335"/>
  <c r="F38"/>
  <c r="F370"/>
  <c r="F45"/>
  <c r="F247"/>
  <c r="F246"/>
  <c r="F178"/>
  <c r="F307"/>
  <c r="F282"/>
  <c r="F110"/>
  <c r="F155"/>
  <c r="F37"/>
  <c r="F424"/>
  <c r="F517"/>
  <c r="F507"/>
  <c r="F465"/>
  <c r="F222"/>
  <c r="F449"/>
  <c r="F499"/>
  <c r="F482"/>
  <c r="F473"/>
  <c r="F12"/>
  <c r="F478"/>
  <c r="F18"/>
  <c r="F44"/>
  <c r="F164"/>
  <c r="F422"/>
  <c r="F94"/>
  <c r="F274"/>
  <c r="F483"/>
  <c r="F450"/>
  <c r="F474"/>
  <c r="F240"/>
  <c r="F234"/>
  <c r="F36"/>
  <c r="F198"/>
  <c r="F69"/>
  <c r="F281"/>
  <c r="F143"/>
  <c r="F142"/>
  <c r="F35"/>
  <c r="F186"/>
  <c r="F77"/>
  <c r="F503"/>
  <c r="AG5" i="1"/>
  <c r="F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<sst xmlns="http://schemas.openxmlformats.org/spreadsheetml/2006/main" count="63268" uniqueCount="20871">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</sst>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6" tint="-0.499984740745262"/>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38">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6" borderId="9" xfId="0" applyNumberFormat="1" applyFill="1" applyBorder="1" applyAlignment="1">
      <alignment horizontal="center"/>
    </xf>
    <xf numFmtId="14" fontId="0" fillId="17" borderId="9" xfId="0" applyNumberFormat="1" applyFill="1" applyBorder="1" applyAlignment="1">
      <alignment horizontal="center"/>
    </xf>
  </cellXfs>
  <cellStyles count="2">
    <cellStyle name="Moeda" xfId="1" builtinId="4"/>
    <cellStyle name="Normal" xfId="0" builtinId="0"/>
  </cellStyles>
  <dxfs count="1">
    <dxf>
      <fill>
        <patternFill patternType="solid">
          <fgColor rgb="FF4F81BD"/>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4"/>
  <sheetViews>
    <sheetView tabSelected="1" zoomScale="80" zoomScaleNormal="80" workbookViewId="0">
      <pane xSplit="3" ySplit="4" topLeftCell="D5" activePane="bottomRight" state="frozen"/>
      <selection pane="topRight" activeCell="D1" sqref="D1"/>
      <selection pane="bottomLeft" activeCell="A5" sqref="A5"/>
      <selection pane="bottomRight" activeCell="A7" sqref="A7"/>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19" t="s">
        <v>3</v>
      </c>
      <c r="B1" s="420"/>
      <c r="C1" s="420"/>
      <c r="D1" s="420"/>
      <c r="E1" s="420"/>
      <c r="F1" s="420"/>
      <c r="G1" s="420"/>
      <c r="H1" s="420"/>
      <c r="I1" s="420"/>
      <c r="J1" s="420"/>
      <c r="K1" s="420"/>
      <c r="L1" s="420"/>
      <c r="M1" s="420"/>
      <c r="N1" s="420"/>
      <c r="O1" s="420"/>
      <c r="P1" s="420"/>
      <c r="Q1" s="420"/>
      <c r="R1" s="420"/>
      <c r="S1" s="420"/>
      <c r="T1" s="420"/>
      <c r="U1" s="420"/>
      <c r="V1" s="420"/>
      <c r="W1" s="420"/>
      <c r="X1" s="420"/>
      <c r="Y1" s="420"/>
      <c r="Z1" s="420"/>
      <c r="AA1" s="420"/>
      <c r="AB1" s="420"/>
      <c r="AC1" s="420"/>
      <c r="AD1" s="420"/>
      <c r="AE1" s="420"/>
      <c r="AF1" s="420"/>
      <c r="AG1" s="420"/>
      <c r="AH1" s="420"/>
      <c r="AI1" s="421"/>
    </row>
    <row r="2" spans="1:36" ht="9.75" customHeight="1" thickBot="1">
      <c r="A2" s="422"/>
      <c r="B2" s="423"/>
      <c r="C2" s="423"/>
      <c r="D2" s="423"/>
      <c r="E2" s="423"/>
      <c r="F2" s="423"/>
      <c r="G2" s="423"/>
      <c r="H2" s="423"/>
      <c r="I2" s="423"/>
      <c r="J2" s="423"/>
      <c r="K2" s="423"/>
      <c r="L2" s="423"/>
      <c r="M2" s="423"/>
      <c r="N2" s="423"/>
      <c r="O2" s="423"/>
      <c r="P2" s="423"/>
      <c r="Q2" s="423"/>
      <c r="R2" s="424"/>
      <c r="S2" s="423"/>
      <c r="T2" s="423"/>
      <c r="U2" s="423"/>
      <c r="V2" s="423"/>
      <c r="W2" s="423"/>
      <c r="X2" s="423"/>
      <c r="Y2" s="423"/>
      <c r="Z2" s="423"/>
      <c r="AA2" s="425"/>
      <c r="AB2" s="423"/>
      <c r="AC2" s="423"/>
      <c r="AD2" s="424"/>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8" customFormat="1" ht="15.75" customHeight="1">
      <c r="A1907" s="405">
        <v>6175</v>
      </c>
      <c r="B1907" s="404">
        <v>6175</v>
      </c>
      <c r="C1907" s="404">
        <v>6175</v>
      </c>
      <c r="D1907" s="406" t="str">
        <f>VLOOKUP(B1907,SAOM!B$2:H3564,7,0)</f>
        <v>SES-SAIO-6175</v>
      </c>
      <c r="E1907" s="407">
        <v>41400</v>
      </c>
      <c r="F1907" s="407">
        <f t="shared" si="111"/>
        <v>41445</v>
      </c>
      <c r="G1907" s="407">
        <f>VLOOKUP(B1907,SAOM!B$2:D3451,3,0)</f>
        <v>41419</v>
      </c>
      <c r="H1907" s="407">
        <f t="shared" si="113"/>
        <v>41460</v>
      </c>
      <c r="I1907" s="407" t="s">
        <v>455</v>
      </c>
      <c r="J1907" s="408" t="s">
        <v>460</v>
      </c>
      <c r="K1907" s="406" t="str">
        <f>VLOOKUP(B1907,SAOM!B$2:H3448,4,0)</f>
        <v>Aceito</v>
      </c>
      <c r="L1907" s="408" t="s">
        <v>14052</v>
      </c>
      <c r="M1907" s="406" t="str">
        <f>VLOOKUP(B1907,SAOM!B$2:F3734,5,0)</f>
        <v>SH Sat</v>
      </c>
      <c r="N1907" s="409" t="s">
        <v>13881</v>
      </c>
      <c r="O1907" s="409" t="str">
        <f>VLOOKUP(N1907,Coordenadas!B$2:C2754,2,0)</f>
        <v>CENTRO SUL</v>
      </c>
      <c r="P1907" s="409" t="str">
        <f>VLOOKUP(N1907,Coordenadas!B$2:D2754,3,0)</f>
        <v>21°15'S</v>
      </c>
      <c r="Q1907" s="409" t="str">
        <f>VLOOKUP(N1907,Coordenadas!B$2:E2754,4,0)</f>
        <v>43°33'O</v>
      </c>
      <c r="R1907" s="406">
        <v>4033</v>
      </c>
      <c r="S1907" s="407">
        <v>41400</v>
      </c>
      <c r="T1907" s="410" t="str">
        <f>VLOOKUP(B1907,SAOM!B$2:M3448,9,0)</f>
        <v>NAZIRA</v>
      </c>
      <c r="U1907" s="407" t="str">
        <f>VLOOKUP(B1907,SAOM!B$2:N3448,10,0)</f>
        <v>Rua Francisco Romualdo Santos, S/N- BAIRRO CENTRO</v>
      </c>
      <c r="V1907" s="410" t="str">
        <f>VLOOKUP(B1907,SAOM!B$2:P3448,12,0)</f>
        <v>(32)3365-1477</v>
      </c>
      <c r="W1907" s="411" t="str">
        <f>VLOOKUP(B1907,SAOM!B$2:O3448,11,0)</f>
        <v>36215-000</v>
      </c>
      <c r="X1907" s="406" t="str">
        <f>VLOOKUP(B1907,SAOM!B$2:Q3448,13,0)</f>
        <v>00:20:0e:10:58:21</v>
      </c>
      <c r="Y1907" s="407">
        <v>41450</v>
      </c>
      <c r="Z1907" s="412" t="s">
        <v>19366</v>
      </c>
      <c r="AA1907" s="414">
        <v>41450</v>
      </c>
      <c r="AB1907" s="414">
        <v>41456</v>
      </c>
      <c r="AC1907" s="415">
        <f>VLOOKUP(D1907,Faturamento!D$3:F3342,3,0)</f>
        <v>41481</v>
      </c>
      <c r="AD1907" s="416"/>
      <c r="AE1907" s="4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3">
        <f t="shared" si="112"/>
        <v>41540</v>
      </c>
      <c r="AG1907" s="413" t="e">
        <f>VLOOKUP(D1907,Monitoramento!A$2:B2103,2,0)</f>
        <v>#N/A</v>
      </c>
      <c r="AH1907" s="417" t="str">
        <f>VLOOKUP(B1907,SAOM!B$2:S3987,18,0)</f>
        <v>10.175.111.1</v>
      </c>
      <c r="AI1907" s="409"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
        <v>430</v>
      </c>
      <c r="E2081" s="298">
        <v>41577</v>
      </c>
      <c r="F2081" s="298">
        <f>E2081+45</f>
        <v>41622</v>
      </c>
      <c r="G2081" s="17">
        <f>VLOOKUP(B2081,SAOM!B$2:D3626,3,0)</f>
        <v>41622</v>
      </c>
      <c r="H2081" s="298">
        <f>F2081+15</f>
        <v>41637</v>
      </c>
      <c r="I2081" s="17" t="s">
        <v>455</v>
      </c>
      <c r="J2081" s="39" t="s">
        <v>20849</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f>VLOOKUP(D2081,Monitoramento!A$2:B2277,2,0)</f>
        <v>41523</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E2082+45</f>
        <v>41623</v>
      </c>
      <c r="G2082" s="17">
        <f>VLOOKUP(B2082,SAOM!B$2:D3627,3,0)</f>
        <v>41623</v>
      </c>
      <c r="H2082" s="298">
        <f>F2082+15</f>
        <v>41638</v>
      </c>
      <c r="I2082" s="17" t="s">
        <v>455</v>
      </c>
      <c r="J2082" s="39" t="s">
        <v>20849</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E2083+45</f>
        <v>41559</v>
      </c>
      <c r="G2083" s="17">
        <f>VLOOKUP(B2083,SAOM!B$2:D3628,3,0)</f>
        <v>41559</v>
      </c>
      <c r="H2083" s="298">
        <f>F2083+15</f>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row r="2084" spans="1:35" s="259" customFormat="1">
      <c r="A2084" s="30">
        <v>8583</v>
      </c>
      <c r="B2084" s="22">
        <v>8583</v>
      </c>
      <c r="C2084" s="22">
        <v>8583</v>
      </c>
      <c r="D2084" s="22" t="str">
        <f>VLOOKUP(B2084,SAOM!B$2:H3742,7,0)</f>
        <v>-</v>
      </c>
      <c r="E2084" s="298">
        <v>41585</v>
      </c>
      <c r="F2084" s="298">
        <f>E2084+45</f>
        <v>41630</v>
      </c>
      <c r="G2084" s="17">
        <f>VLOOKUP(B2084,SAOM!B$2:D3629,3,0)</f>
        <v>41630</v>
      </c>
      <c r="H2084" s="298">
        <f>F2084+15</f>
        <v>41645</v>
      </c>
      <c r="I2084" s="17" t="s">
        <v>455</v>
      </c>
      <c r="J2084" s="39" t="s">
        <v>20849</v>
      </c>
      <c r="K2084" s="22" t="str">
        <f>VLOOKUP(B2084,SAOM!B$2:H3626,4,0)</f>
        <v>A agendar</v>
      </c>
      <c r="L2084" s="39" t="s">
        <v>613</v>
      </c>
      <c r="M2084" s="22" t="str">
        <f>VLOOKUP(B2084,SAOM!B$2:F3911,5,0)</f>
        <v>Vodanet</v>
      </c>
      <c r="N2084" s="300" t="s">
        <v>171</v>
      </c>
      <c r="O2084" s="31" t="str">
        <f>VLOOKUP(N2084,Coordenadas!B$2:C2932,2,0)</f>
        <v>NORDESTE</v>
      </c>
      <c r="P2084" s="31" t="str">
        <f>VLOOKUP(N2084,Coordenadas!B$2:D2932,3,0)</f>
        <v xml:space="preserve"> 17°51'13.38"S</v>
      </c>
      <c r="Q2084" s="31" t="str">
        <f>VLOOKUP(N2084,Coordenadas!B$2:E2932,4,0)</f>
        <v xml:space="preserve"> 41°30'54.30"O</v>
      </c>
      <c r="R2084" s="301">
        <v>4033</v>
      </c>
      <c r="S2084" s="298"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298"/>
      <c r="Z2084" s="88"/>
      <c r="AA2084" s="302"/>
      <c r="AB2084" s="303"/>
      <c r="AC2084" s="262" t="s">
        <v>455</v>
      </c>
      <c r="AD2084" s="304"/>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VLOOKUP(D2084,Monitoramento!A$2:B2280,2,0)</f>
        <v>#N/A</v>
      </c>
      <c r="AH2084" s="263" t="str">
        <f>VLOOKUP(B2084,SAOM!B$2:S4164,18,0)</f>
        <v>10.144.132.1</v>
      </c>
      <c r="AI2084" s="31" t="str">
        <f>VLOOKUP(B2084,SAOM!B$2:U3743,20,0)</f>
        <v>-</v>
      </c>
    </row>
  </sheetData>
  <autoFilter ref="A4:AW2083"/>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filterMode="1"/>
  <dimension ref="A1:AQ746"/>
  <sheetViews>
    <sheetView zoomScale="90" zoomScaleNormal="90" workbookViewId="0">
      <pane xSplit="1" ySplit="2" topLeftCell="I554" activePane="bottomRight" state="frozen"/>
      <selection pane="topRight" activeCell="B1" sqref="B1"/>
      <selection pane="bottomLeft" activeCell="A3" sqref="A3"/>
      <selection pane="bottomRight" activeCell="J565" sqref="A1:J565"/>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5.140625" customWidth="1"/>
    <col min="7" max="7" width="16.28515625" customWidth="1"/>
    <col min="8" max="8" width="15.85546875" style="391" customWidth="1"/>
    <col min="9" max="9" width="15.85546875" customWidth="1"/>
    <col min="10" max="11" width="50.5703125" customWidth="1"/>
    <col min="12" max="12" width="26.140625" bestFit="1" customWidth="1"/>
  </cols>
  <sheetData>
    <row r="1" spans="1:13" ht="26.25" thickBot="1">
      <c r="A1" s="85" t="s">
        <v>5</v>
      </c>
      <c r="B1" s="85" t="s">
        <v>378</v>
      </c>
      <c r="C1" s="84" t="s">
        <v>677</v>
      </c>
      <c r="D1" s="79" t="s">
        <v>8</v>
      </c>
      <c r="E1" s="67" t="s">
        <v>13949</v>
      </c>
      <c r="F1" s="83" t="s">
        <v>20644</v>
      </c>
      <c r="G1" s="82" t="s">
        <v>8259</v>
      </c>
      <c r="H1" s="87" t="s">
        <v>5784</v>
      </c>
      <c r="I1" s="87" t="s">
        <v>1</v>
      </c>
      <c r="J1" s="83" t="s">
        <v>4151</v>
      </c>
      <c r="K1" s="83" t="s">
        <v>8504</v>
      </c>
    </row>
    <row r="2" spans="1:13" ht="11.25" customHeight="1">
      <c r="A2" s="188"/>
      <c r="B2" s="188"/>
      <c r="C2" s="70"/>
      <c r="D2" s="71"/>
      <c r="E2" s="75"/>
      <c r="F2" s="72"/>
      <c r="G2" s="76"/>
      <c r="H2" s="385"/>
      <c r="I2" s="76"/>
      <c r="J2" s="97"/>
      <c r="K2" s="97"/>
    </row>
    <row r="3" spans="1:13" ht="15.75" hidden="1" customHeight="1">
      <c r="A3" s="22">
        <v>3047</v>
      </c>
      <c r="B3" s="24" t="str">
        <f>VLOOKUP(A3,VODANET!C$5:D2080,2,0)</f>
        <v>SES-BAGA-0841</v>
      </c>
      <c r="C3" s="24" t="str">
        <f>VLOOKUP(A3,VODANET!C$5:L2080,10,0)</f>
        <v>LIDER</v>
      </c>
      <c r="D3" s="11" t="str">
        <f>VLOOKUP(A3,VODANET!C$5:N2080,12,0)</f>
        <v>Barra Longa</v>
      </c>
      <c r="E3" s="376" t="str">
        <f>VLOOKUP(A3,VODANET!C$5:O2080,13,0)</f>
        <v>LESTE DO SUL</v>
      </c>
      <c r="F3" s="14" t="e">
        <f>VLOOKUP(A3,VODANET!C$5:AG2080,31,0)</f>
        <v>#N/A</v>
      </c>
      <c r="G3" s="14">
        <v>41124</v>
      </c>
      <c r="H3" s="386">
        <v>41130</v>
      </c>
      <c r="I3" s="161" t="s">
        <v>613</v>
      </c>
      <c r="J3" s="95" t="s">
        <v>5927</v>
      </c>
      <c r="K3" s="95" t="s">
        <v>8508</v>
      </c>
      <c r="L3" s="16" t="s">
        <v>20697</v>
      </c>
    </row>
    <row r="4" spans="1:13" ht="15.75" hidden="1" customHeight="1">
      <c r="A4" s="22">
        <v>3614</v>
      </c>
      <c r="B4" s="24" t="str">
        <f>VLOOKUP(A4,VODANET!C$5:D2081,2,0)</f>
        <v>SES-BANA-3614</v>
      </c>
      <c r="C4" s="24" t="str">
        <f>VLOOKUP(A4,VODANET!C$5:L2081,10,0)</f>
        <v>LIDER</v>
      </c>
      <c r="D4" s="11" t="str">
        <f>VLOOKUP(A4,VODANET!C$5:N2081,12,0)</f>
        <v>BARBACENA</v>
      </c>
      <c r="E4" s="376" t="str">
        <f>VLOOKUP(A4,VODANET!C$5:O2081,13,0)</f>
        <v>CENTRO SUL</v>
      </c>
      <c r="F4" s="14" t="e">
        <f>VLOOKUP(A4,VODANET!C$5:AG2081,31,0)</f>
        <v>#N/A</v>
      </c>
      <c r="G4" s="14">
        <v>41124</v>
      </c>
      <c r="H4" s="386">
        <v>41130</v>
      </c>
      <c r="I4" s="38" t="s">
        <v>454</v>
      </c>
      <c r="J4" s="99" t="s">
        <v>5927</v>
      </c>
      <c r="K4" s="99"/>
      <c r="L4" s="16" t="s">
        <v>20698</v>
      </c>
      <c r="M4" s="16"/>
    </row>
    <row r="5" spans="1:13" ht="15.75" hidden="1" customHeight="1">
      <c r="A5" s="22">
        <v>3921</v>
      </c>
      <c r="B5" s="24" t="str">
        <f>VLOOKUP(A5,VODANET!C$5:D2082,2,0)</f>
        <v>SES-BOTA-3921</v>
      </c>
      <c r="C5" s="24" t="str">
        <f>VLOOKUP(A5,VODANET!C$5:L2082,10,0)</f>
        <v>LIDER</v>
      </c>
      <c r="D5" s="11" t="str">
        <f>VLOOKUP(A5,VODANET!C$5:N2082,12,0)</f>
        <v>BORDA DA MATA</v>
      </c>
      <c r="E5" s="376" t="str">
        <f>VLOOKUP(A5,VODANET!C$5:O2082,13,0)</f>
        <v>SUL</v>
      </c>
      <c r="F5" s="14" t="e">
        <f>VLOOKUP(A5,VODANET!C$5:AG2082,31,0)</f>
        <v>#N/A</v>
      </c>
      <c r="G5" s="14">
        <v>41129</v>
      </c>
      <c r="H5" s="386">
        <v>41131</v>
      </c>
      <c r="I5" s="38" t="s">
        <v>454</v>
      </c>
      <c r="J5" s="99" t="s">
        <v>5927</v>
      </c>
      <c r="K5" s="99" t="s">
        <v>455</v>
      </c>
      <c r="L5" s="16" t="s">
        <v>20698</v>
      </c>
      <c r="M5" s="16"/>
    </row>
    <row r="6" spans="1:13" ht="15.75" hidden="1" customHeight="1">
      <c r="A6" s="22">
        <v>3070</v>
      </c>
      <c r="B6" s="24" t="str">
        <f>VLOOKUP(A6,VODANET!C$5:D2083,2,0)</f>
        <v>SES-DOIS-0863</v>
      </c>
      <c r="C6" s="24" t="str">
        <f>VLOOKUP(A6,VODANET!C$5:L2083,10,0)</f>
        <v>LIDER</v>
      </c>
      <c r="D6" s="11" t="str">
        <f>VLOOKUP(A6,VODANET!C$5:N2083,12,0)</f>
        <v>DORESÓPOLIS</v>
      </c>
      <c r="E6" s="376" t="str">
        <f>VLOOKUP(A6,VODANET!C$5:O2083,13,0)</f>
        <v>SUL</v>
      </c>
      <c r="F6" s="14">
        <f>VLOOKUP(A6,VODANET!C$5:AG2083,31,0)</f>
        <v>41502</v>
      </c>
      <c r="G6" s="14">
        <v>41136</v>
      </c>
      <c r="H6" s="386">
        <v>41528</v>
      </c>
      <c r="I6" s="161" t="s">
        <v>8483</v>
      </c>
      <c r="J6" s="100" t="s">
        <v>8956</v>
      </c>
      <c r="K6" s="105" t="s">
        <v>20662</v>
      </c>
      <c r="L6" s="18" t="s">
        <v>20699</v>
      </c>
      <c r="M6" s="16"/>
    </row>
    <row r="7" spans="1:13" ht="15.75" hidden="1" customHeight="1">
      <c r="A7" s="22">
        <v>3259</v>
      </c>
      <c r="B7" s="24" t="str">
        <f>VLOOKUP(A7,VODANET!C$5:D2084,2,0)</f>
        <v>SES-DOCO-3259</v>
      </c>
      <c r="C7" s="24" t="str">
        <f>VLOOKUP(A7,VODANET!C$5:L2084,10,0)</f>
        <v>LIDER</v>
      </c>
      <c r="D7" s="11" t="str">
        <f>VLOOKUP(A7,VODANET!C$5:N2084,12,0)</f>
        <v>DOM BOSCO</v>
      </c>
      <c r="E7" s="376" t="str">
        <f>VLOOKUP(A7,VODANET!C$5:O2084,13,0)</f>
        <v>NOROESTE</v>
      </c>
      <c r="F7" s="14" t="e">
        <f>VLOOKUP(A7,VODANET!C$5:AG2084,31,0)</f>
        <v>#N/A</v>
      </c>
      <c r="G7" s="14">
        <v>41136</v>
      </c>
      <c r="H7" s="386">
        <v>41136</v>
      </c>
      <c r="I7" s="38" t="s">
        <v>454</v>
      </c>
      <c r="J7" s="95" t="s">
        <v>6474</v>
      </c>
      <c r="K7" s="95" t="s">
        <v>6474</v>
      </c>
      <c r="L7" s="18" t="s">
        <v>20699</v>
      </c>
      <c r="M7" s="16"/>
    </row>
    <row r="8" spans="1:13" ht="15.75" hidden="1" customHeight="1">
      <c r="A8" s="22">
        <v>3920</v>
      </c>
      <c r="B8" s="24" t="str">
        <f>VLOOKUP(A8,VODANET!C$5:D2085,2,0)</f>
        <v>SES-BOTA-3920</v>
      </c>
      <c r="C8" s="24" t="str">
        <f>VLOOKUP(A8,VODANET!C$5:L2085,10,0)</f>
        <v>LIDER</v>
      </c>
      <c r="D8" s="11" t="str">
        <f>VLOOKUP(A8,VODANET!C$5:N2085,12,0)</f>
        <v>BORDA DA MATA</v>
      </c>
      <c r="E8" s="376" t="str">
        <f>VLOOKUP(A8,VODANET!C$5:O2085,13,0)</f>
        <v>SUL</v>
      </c>
      <c r="F8" s="14">
        <f>VLOOKUP(A8,VODANET!C$5:AG2085,31,0)</f>
        <v>41537</v>
      </c>
      <c r="G8" s="14">
        <v>41137</v>
      </c>
      <c r="H8" s="386">
        <v>41150</v>
      </c>
      <c r="I8" s="161" t="s">
        <v>613</v>
      </c>
      <c r="J8" s="99" t="s">
        <v>8522</v>
      </c>
      <c r="K8" s="99" t="s">
        <v>8545</v>
      </c>
      <c r="L8" s="18" t="s">
        <v>20699</v>
      </c>
      <c r="M8" s="16"/>
    </row>
    <row r="9" spans="1:13" ht="15.75" hidden="1" customHeight="1">
      <c r="A9" s="22">
        <v>3571</v>
      </c>
      <c r="B9" s="24" t="str">
        <f>VLOOKUP(A9,VODANET!C$5:D2086,2,0)</f>
        <v>SES-PETA-3571</v>
      </c>
      <c r="C9" s="24" t="str">
        <f>VLOOKUP(A9,VODANET!C$5:L2086,10,0)</f>
        <v>LIDER</v>
      </c>
      <c r="D9" s="11" t="str">
        <f>VLOOKUP(A9,VODANET!C$5:N2086,12,0)</f>
        <v>PEDRA BONITA</v>
      </c>
      <c r="E9" s="376" t="str">
        <f>VLOOKUP(A9,VODANET!C$5:O2086,13,0)</f>
        <v>SUDESTE</v>
      </c>
      <c r="F9" s="14">
        <f>VLOOKUP(A9,VODANET!C$5:AG2086,31,0)</f>
        <v>41523</v>
      </c>
      <c r="G9" s="14">
        <v>41143</v>
      </c>
      <c r="H9" s="387">
        <v>41150</v>
      </c>
      <c r="I9" s="161" t="s">
        <v>454</v>
      </c>
      <c r="J9" s="99" t="s">
        <v>8517</v>
      </c>
      <c r="K9" s="163" t="s">
        <v>8540</v>
      </c>
      <c r="L9" s="18" t="s">
        <v>20700</v>
      </c>
      <c r="M9" s="16"/>
    </row>
    <row r="10" spans="1:13" ht="15.75" hidden="1"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14">
        <f>VLOOKUP(A10,VODANET!C$5:AG2087,31,0)</f>
        <v>41523</v>
      </c>
      <c r="G10" s="14">
        <v>41144</v>
      </c>
      <c r="H10" s="386">
        <v>41145</v>
      </c>
      <c r="I10" s="161" t="s">
        <v>613</v>
      </c>
      <c r="J10" s="95" t="s">
        <v>8505</v>
      </c>
      <c r="K10" s="95" t="s">
        <v>8506</v>
      </c>
      <c r="L10" s="18" t="s">
        <v>20700</v>
      </c>
      <c r="M10" s="16"/>
    </row>
    <row r="11" spans="1:13" ht="15.75" hidden="1" customHeight="1">
      <c r="A11" s="22">
        <v>3881</v>
      </c>
      <c r="B11" s="24" t="str">
        <f>VLOOKUP(A11,VODANET!C$5:D2088,2,0)</f>
        <v>SES-MANA-3881</v>
      </c>
      <c r="C11" s="24" t="str">
        <f>VLOOKUP(A11,VODANET!C$5:L2088,10,0)</f>
        <v>LIDER</v>
      </c>
      <c r="D11" s="11" t="str">
        <f>VLOOKUP(A11,VODANET!C$5:N2088,12,0)</f>
        <v>MANTENA</v>
      </c>
      <c r="E11" s="376" t="str">
        <f>VLOOKUP(A11,VODANET!C$5:O2088,13,0)</f>
        <v>LESTE</v>
      </c>
      <c r="F11" s="14" t="e">
        <f>VLOOKUP(A11,VODANET!C$5:AG2088,31,0)</f>
        <v>#N/A</v>
      </c>
      <c r="G11" s="14">
        <v>41144</v>
      </c>
      <c r="H11" s="386">
        <v>41463</v>
      </c>
      <c r="I11" s="38" t="s">
        <v>613</v>
      </c>
      <c r="J11" s="99" t="s">
        <v>6454</v>
      </c>
      <c r="K11" s="99" t="s">
        <v>14070</v>
      </c>
      <c r="L11" s="18" t="s">
        <v>20701</v>
      </c>
      <c r="M11" s="16"/>
    </row>
    <row r="12" spans="1:13" ht="15.75" hidden="1" customHeight="1">
      <c r="A12" s="22">
        <v>3109</v>
      </c>
      <c r="B12" s="24" t="str">
        <f>VLOOKUP(A12,VODANET!C$5:D2089,2,0)</f>
        <v>SES-CONS-0894</v>
      </c>
      <c r="C12" s="24" t="str">
        <f>VLOOKUP(A12,VODANET!C$5:L2089,10,0)</f>
        <v>VODANET</v>
      </c>
      <c r="D12" s="11" t="str">
        <f>VLOOKUP(A12,VODANET!C$5:N2089,12,0)</f>
        <v>CONFINS</v>
      </c>
      <c r="E12" s="376" t="str">
        <f>VLOOKUP(A12,VODANET!C$5:O2089,13,0)</f>
        <v>CENTRO</v>
      </c>
      <c r="F12" s="14">
        <f>VLOOKUP(A12,VODANET!C$5:AG2089,31,0)</f>
        <v>41474</v>
      </c>
      <c r="G12" s="14">
        <v>41144</v>
      </c>
      <c r="H12" s="386">
        <v>41416</v>
      </c>
      <c r="I12" s="161" t="s">
        <v>8481</v>
      </c>
      <c r="J12" s="99" t="s">
        <v>20472</v>
      </c>
      <c r="K12" s="99" t="s">
        <v>19228</v>
      </c>
      <c r="L12" s="18" t="s">
        <v>20702</v>
      </c>
      <c r="M12" s="16"/>
    </row>
    <row r="13" spans="1:13" ht="15.75" hidden="1"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14">
        <f>VLOOKUP(A13,VODANET!C$5:AG2090,31,0)</f>
        <v>41418</v>
      </c>
      <c r="G13" s="14">
        <v>41163</v>
      </c>
      <c r="H13" s="386">
        <v>41338</v>
      </c>
      <c r="I13" s="38" t="s">
        <v>8482</v>
      </c>
      <c r="J13" s="99" t="s">
        <v>13579</v>
      </c>
      <c r="K13" s="99" t="s">
        <v>15538</v>
      </c>
      <c r="L13" s="18" t="s">
        <v>20699</v>
      </c>
      <c r="M13" s="16"/>
    </row>
    <row r="14" spans="1:13" ht="15.75" hidden="1"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14" t="e">
        <f>VLOOKUP(A14,VODANET!C$5:AG2091,31,0)</f>
        <v>#N/A</v>
      </c>
      <c r="G14" s="14">
        <v>41163</v>
      </c>
      <c r="H14" s="386">
        <v>41292</v>
      </c>
      <c r="I14" s="38" t="s">
        <v>8481</v>
      </c>
      <c r="J14" s="99" t="s">
        <v>12021</v>
      </c>
      <c r="K14" s="99" t="s">
        <v>14065</v>
      </c>
      <c r="L14" s="18" t="s">
        <v>20703</v>
      </c>
      <c r="M14" s="16"/>
    </row>
    <row r="15" spans="1:13" ht="15.75" hidden="1"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14">
        <f>VLOOKUP(A15,VODANET!C$5:AG2092,31,0)</f>
        <v>41495</v>
      </c>
      <c r="G15" s="14">
        <v>41163</v>
      </c>
      <c r="H15" s="386">
        <v>41421</v>
      </c>
      <c r="I15" s="161" t="s">
        <v>15889</v>
      </c>
      <c r="J15" s="99" t="s">
        <v>12021</v>
      </c>
      <c r="K15" s="99" t="s">
        <v>19432</v>
      </c>
      <c r="L15" s="18" t="s">
        <v>20704</v>
      </c>
      <c r="M15" s="16"/>
    </row>
    <row r="16" spans="1:13" ht="15.75" hidden="1"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14">
        <f>VLOOKUP(A16,VODANET!C$5:AG2093,31,0)</f>
        <v>41516</v>
      </c>
      <c r="G16" s="14">
        <v>41163</v>
      </c>
      <c r="H16" s="386">
        <v>41344</v>
      </c>
      <c r="I16" s="161" t="s">
        <v>613</v>
      </c>
      <c r="J16" s="99" t="s">
        <v>12021</v>
      </c>
      <c r="K16" s="99" t="s">
        <v>13544</v>
      </c>
      <c r="L16" s="18" t="s">
        <v>20701</v>
      </c>
      <c r="M16" s="16"/>
    </row>
    <row r="17" spans="1:13" ht="15.75" hidden="1"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14" t="e">
        <f>VLOOKUP(A17,VODANET!C$5:AG2094,31,0)</f>
        <v>#N/A</v>
      </c>
      <c r="G17" s="14">
        <v>41163</v>
      </c>
      <c r="H17" s="386">
        <v>41284</v>
      </c>
      <c r="I17" s="38" t="s">
        <v>8481</v>
      </c>
      <c r="J17" s="98" t="s">
        <v>12021</v>
      </c>
      <c r="K17" s="98" t="s">
        <v>13645</v>
      </c>
      <c r="L17" s="18" t="s">
        <v>20700</v>
      </c>
      <c r="M17" s="16"/>
    </row>
    <row r="18" spans="1:13" ht="15.75" hidden="1"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14" t="e">
        <f>VLOOKUP(A18,VODANET!C$5:AG2095,31,0)</f>
        <v>#N/A</v>
      </c>
      <c r="G18" s="14">
        <v>41163</v>
      </c>
      <c r="H18" s="386">
        <v>41325</v>
      </c>
      <c r="I18" s="38" t="s">
        <v>8481</v>
      </c>
      <c r="J18" s="98" t="s">
        <v>13578</v>
      </c>
      <c r="K18" s="98" t="s">
        <v>15351</v>
      </c>
      <c r="L18" s="18" t="s">
        <v>20703</v>
      </c>
      <c r="M18" s="16"/>
    </row>
    <row r="19" spans="1:13" ht="15.75" hidden="1" customHeight="1">
      <c r="A19" s="22">
        <v>3105</v>
      </c>
      <c r="B19" s="24" t="str">
        <f>VLOOKUP(A19,VODANET!C$5:D2096,2,0)</f>
        <v>SES-BURE-0890</v>
      </c>
      <c r="C19" s="24" t="str">
        <f>VLOOKUP(A19,VODANET!C$5:L2096,10,0)</f>
        <v>LIDER</v>
      </c>
      <c r="D19" s="11" t="str">
        <f>VLOOKUP(A19,VODANET!C$5:N2096,12,0)</f>
        <v>BUGRE</v>
      </c>
      <c r="E19" s="376" t="str">
        <f>VLOOKUP(A19,VODANET!C$5:O2096,13,0)</f>
        <v>LESTE</v>
      </c>
      <c r="F19" s="14" t="e">
        <f>VLOOKUP(A19,VODANET!C$5:AG2096,31,0)</f>
        <v>#N/A</v>
      </c>
      <c r="G19" s="14">
        <v>41163</v>
      </c>
      <c r="H19" s="386">
        <v>41304</v>
      </c>
      <c r="I19" s="38" t="s">
        <v>8481</v>
      </c>
      <c r="J19" s="98" t="s">
        <v>12021</v>
      </c>
      <c r="K19" s="98" t="s">
        <v>14699</v>
      </c>
      <c r="L19" s="18" t="s">
        <v>20703</v>
      </c>
      <c r="M19" s="16"/>
    </row>
    <row r="20" spans="1:13" ht="15.75" hidden="1"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14" t="e">
        <f>VLOOKUP(A20,VODANET!C$5:AG2097,31,0)</f>
        <v>#N/A</v>
      </c>
      <c r="G20" s="14">
        <v>41163</v>
      </c>
      <c r="H20" s="386">
        <v>41421</v>
      </c>
      <c r="I20" s="38" t="s">
        <v>15889</v>
      </c>
      <c r="J20" s="99" t="s">
        <v>13580</v>
      </c>
      <c r="K20" s="99" t="s">
        <v>19306</v>
      </c>
      <c r="L20" s="18" t="s">
        <v>20703</v>
      </c>
      <c r="M20" s="16"/>
    </row>
    <row r="21" spans="1:13" ht="15.75" hidden="1"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14" t="e">
        <f>VLOOKUP(A21,VODANET!C$5:AG2098,31,0)</f>
        <v>#N/A</v>
      </c>
      <c r="G21" s="14">
        <v>41163</v>
      </c>
      <c r="H21" s="386">
        <v>41306</v>
      </c>
      <c r="I21" s="38" t="s">
        <v>8481</v>
      </c>
      <c r="J21" s="98" t="s">
        <v>12021</v>
      </c>
      <c r="K21" s="98" t="s">
        <v>14701</v>
      </c>
      <c r="L21" s="18" t="s">
        <v>20700</v>
      </c>
      <c r="M21" s="16"/>
    </row>
    <row r="22" spans="1:13" ht="15.75" hidden="1"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14" t="e">
        <f>VLOOKUP(A22,VODANET!C$5:AG2099,31,0)</f>
        <v>#N/A</v>
      </c>
      <c r="G22" s="14">
        <v>41163</v>
      </c>
      <c r="H22" s="386">
        <v>41302</v>
      </c>
      <c r="I22" s="161" t="s">
        <v>613</v>
      </c>
      <c r="J22" s="99" t="s">
        <v>12021</v>
      </c>
      <c r="K22" s="99" t="s">
        <v>13544</v>
      </c>
      <c r="L22" s="18" t="s">
        <v>20701</v>
      </c>
      <c r="M22" s="16"/>
    </row>
    <row r="23" spans="1:13" ht="15.75" hidden="1"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14" t="e">
        <f>VLOOKUP(A23,VODANET!C$5:AG2100,31,0)</f>
        <v>#N/A</v>
      </c>
      <c r="G23" s="14">
        <v>41163</v>
      </c>
      <c r="H23" s="386">
        <v>41339</v>
      </c>
      <c r="I23" s="38" t="s">
        <v>8482</v>
      </c>
      <c r="J23" s="102" t="s">
        <v>12021</v>
      </c>
      <c r="K23" s="99" t="s">
        <v>15544</v>
      </c>
      <c r="L23" s="18" t="s">
        <v>20705</v>
      </c>
      <c r="M23" s="16"/>
    </row>
    <row r="24" spans="1:13" ht="15.75" hidden="1"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14" t="e">
        <f>VLOOKUP(A24,VODANET!C$5:AG2101,31,0)</f>
        <v>#N/A</v>
      </c>
      <c r="G24" s="14">
        <v>41163</v>
      </c>
      <c r="H24" s="386">
        <v>41326</v>
      </c>
      <c r="I24" s="38" t="s">
        <v>8481</v>
      </c>
      <c r="J24" s="99" t="s">
        <v>12021</v>
      </c>
      <c r="K24" s="99" t="s">
        <v>14175</v>
      </c>
      <c r="L24" s="18" t="s">
        <v>20703</v>
      </c>
      <c r="M24" s="16"/>
    </row>
    <row r="25" spans="1:13" ht="15.75" hidden="1"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14">
        <f>VLOOKUP(A25,VODANET!C$5:AG2102,31,0)</f>
        <v>41516</v>
      </c>
      <c r="G25" s="14">
        <v>41163</v>
      </c>
      <c r="H25" s="386">
        <v>41432</v>
      </c>
      <c r="I25" s="161" t="s">
        <v>15889</v>
      </c>
      <c r="J25" s="99" t="s">
        <v>12021</v>
      </c>
      <c r="K25" s="95" t="s">
        <v>19600</v>
      </c>
      <c r="L25" s="18" t="s">
        <v>20703</v>
      </c>
      <c r="M25" s="16"/>
    </row>
    <row r="26" spans="1:13" ht="15.75" hidden="1"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14" t="e">
        <f>VLOOKUP(A26,VODANET!C$5:AG2103,31,0)</f>
        <v>#N/A</v>
      </c>
      <c r="G26" s="14">
        <v>41163</v>
      </c>
      <c r="H26" s="386">
        <v>41352</v>
      </c>
      <c r="I26" s="38" t="s">
        <v>8483</v>
      </c>
      <c r="J26" s="99" t="s">
        <v>12021</v>
      </c>
      <c r="K26" s="99" t="s">
        <v>15772</v>
      </c>
      <c r="L26" s="18" t="s">
        <v>20703</v>
      </c>
      <c r="M26" s="16"/>
    </row>
    <row r="27" spans="1:13" ht="15.75" hidden="1"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14" t="e">
        <f>VLOOKUP(A27,VODANET!C$5:AG2104,31,0)</f>
        <v>#N/A</v>
      </c>
      <c r="G27" s="14">
        <v>41163</v>
      </c>
      <c r="H27" s="386">
        <v>41283</v>
      </c>
      <c r="I27" s="38" t="s">
        <v>8481</v>
      </c>
      <c r="J27" s="99" t="s">
        <v>12021</v>
      </c>
      <c r="K27" s="99" t="s">
        <v>13592</v>
      </c>
      <c r="L27" s="18" t="s">
        <v>20705</v>
      </c>
      <c r="M27" s="16"/>
    </row>
    <row r="28" spans="1:13" ht="15.75" hidden="1"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14" t="e">
        <f>VLOOKUP(A28,VODANET!C$5:AG2105,31,0)</f>
        <v>#N/A</v>
      </c>
      <c r="G28" s="14">
        <v>41163</v>
      </c>
      <c r="H28" s="386">
        <v>41282</v>
      </c>
      <c r="I28" s="38" t="s">
        <v>8481</v>
      </c>
      <c r="J28" s="95" t="s">
        <v>12021</v>
      </c>
      <c r="K28" s="95" t="s">
        <v>13594</v>
      </c>
      <c r="L28" s="18" t="s">
        <v>20706</v>
      </c>
      <c r="M28" s="16"/>
    </row>
    <row r="29" spans="1:13" ht="15.75" hidden="1"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14" t="e">
        <f>VLOOKUP(A29,VODANET!C$5:AG2106,31,0)</f>
        <v>#N/A</v>
      </c>
      <c r="G29" s="14">
        <v>41163</v>
      </c>
      <c r="H29" s="386">
        <v>41284</v>
      </c>
      <c r="I29" s="38" t="s">
        <v>8481</v>
      </c>
      <c r="J29" s="99" t="s">
        <v>12021</v>
      </c>
      <c r="K29" s="99" t="s">
        <v>13644</v>
      </c>
      <c r="L29" s="18" t="s">
        <v>20703</v>
      </c>
      <c r="M29" s="16"/>
    </row>
    <row r="30" spans="1:13" ht="15.75" hidden="1"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14" t="e">
        <f>VLOOKUP(A30,VODANET!C$5:AG2107,31,0)</f>
        <v>#N/A</v>
      </c>
      <c r="G30" s="14">
        <v>41163</v>
      </c>
      <c r="H30" s="386">
        <v>41284</v>
      </c>
      <c r="I30" s="38" t="s">
        <v>8483</v>
      </c>
      <c r="J30" s="99" t="s">
        <v>12021</v>
      </c>
      <c r="K30" s="99" t="s">
        <v>13640</v>
      </c>
      <c r="L30" s="18" t="s">
        <v>20703</v>
      </c>
      <c r="M30" s="16"/>
    </row>
    <row r="31" spans="1:13" ht="15.75" hidden="1"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14" t="e">
        <f>VLOOKUP(A31,VODANET!C$5:AG2108,31,0)</f>
        <v>#N/A</v>
      </c>
      <c r="G31" s="14">
        <v>41163</v>
      </c>
      <c r="H31" s="386"/>
      <c r="I31" s="38" t="s">
        <v>613</v>
      </c>
      <c r="J31" s="99" t="s">
        <v>12021</v>
      </c>
      <c r="K31" s="99" t="s">
        <v>13088</v>
      </c>
      <c r="L31" s="18" t="s">
        <v>20703</v>
      </c>
      <c r="M31" s="16"/>
    </row>
    <row r="32" spans="1:13" ht="15.75" hidden="1" customHeight="1">
      <c r="A32" s="22">
        <v>3860</v>
      </c>
      <c r="B32" s="24" t="str">
        <f>VLOOKUP(A32,VODANET!C$5:D2109,2,0)</f>
        <v>SES-ALIS-3860</v>
      </c>
      <c r="C32" s="24" t="str">
        <f>VLOOKUP(A32,VODANET!C$5:L2109,10,0)</f>
        <v>LIDER</v>
      </c>
      <c r="D32" s="11" t="str">
        <f>VLOOKUP(A32,VODANET!C$5:N2109,12,0)</f>
        <v>ALPINÓPOLIS</v>
      </c>
      <c r="E32" s="376" t="str">
        <f>VLOOKUP(A32,VODANET!C$5:O2109,13,0)</f>
        <v>SUL</v>
      </c>
      <c r="F32" s="14" t="e">
        <f>VLOOKUP(A32,VODANET!C$5:AG2109,31,0)</f>
        <v>#N/A</v>
      </c>
      <c r="G32" s="14">
        <v>41163</v>
      </c>
      <c r="H32" s="386">
        <v>41408</v>
      </c>
      <c r="I32" s="161" t="s">
        <v>8482</v>
      </c>
      <c r="J32" s="100" t="s">
        <v>8956</v>
      </c>
      <c r="K32" s="99" t="s">
        <v>18561</v>
      </c>
      <c r="L32" s="18" t="s">
        <v>20699</v>
      </c>
      <c r="M32" s="16"/>
    </row>
    <row r="33" spans="1:13" ht="15.75" hidden="1"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14" t="e">
        <f>VLOOKUP(A33,VODANET!C$5:AG2110,31,0)</f>
        <v>#N/A</v>
      </c>
      <c r="G33" s="14">
        <v>41163</v>
      </c>
      <c r="H33" s="386">
        <v>41288</v>
      </c>
      <c r="I33" s="161" t="s">
        <v>613</v>
      </c>
      <c r="J33" s="99" t="s">
        <v>12021</v>
      </c>
      <c r="K33" s="99" t="s">
        <v>13544</v>
      </c>
      <c r="L33" s="18" t="s">
        <v>20701</v>
      </c>
      <c r="M33" s="16"/>
    </row>
    <row r="34" spans="1:13" ht="15.75" hidden="1"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14" t="e">
        <f>VLOOKUP(A34,VODANET!C$5:AG2111,31,0)</f>
        <v>#N/A</v>
      </c>
      <c r="G34" s="14">
        <v>41163</v>
      </c>
      <c r="H34" s="386">
        <v>41284</v>
      </c>
      <c r="I34" s="38" t="s">
        <v>8481</v>
      </c>
      <c r="J34" s="99" t="s">
        <v>12021</v>
      </c>
      <c r="K34" s="99" t="s">
        <v>13088</v>
      </c>
      <c r="L34" s="18" t="s">
        <v>20703</v>
      </c>
      <c r="M34" s="16"/>
    </row>
    <row r="35" spans="1:13" ht="15.75" hidden="1" customHeight="1">
      <c r="A35" s="22">
        <v>2664</v>
      </c>
      <c r="B35" s="24" t="str">
        <f>VLOOKUP(A35,VODANET!C$5:D2112,2,0)</f>
        <v>SES-ITGA-0698</v>
      </c>
      <c r="C35" s="24" t="str">
        <f>VLOOKUP(A35,VODANET!C$5:L2112,10,0)</f>
        <v>LIDER</v>
      </c>
      <c r="D35" s="11" t="str">
        <f>VLOOKUP(A35,VODANET!C$5:N2112,12,0)</f>
        <v>ITUTINGA</v>
      </c>
      <c r="E35" s="376" t="str">
        <f>VLOOKUP(A35,VODANET!C$5:O2112,13,0)</f>
        <v>SUL</v>
      </c>
      <c r="F35" s="14">
        <f>VLOOKUP(A35,VODANET!C$5:AG2112,31,0)</f>
        <v>41250</v>
      </c>
      <c r="G35" s="14">
        <v>41163</v>
      </c>
      <c r="H35" s="386">
        <v>41295</v>
      </c>
      <c r="I35" s="38" t="s">
        <v>613</v>
      </c>
      <c r="J35" s="99" t="s">
        <v>12021</v>
      </c>
      <c r="K35" s="99" t="s">
        <v>13544</v>
      </c>
      <c r="L35" s="18" t="s">
        <v>20701</v>
      </c>
      <c r="M35" s="16"/>
    </row>
    <row r="36" spans="1:13" ht="15.75" hidden="1"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14" t="e">
        <f>VLOOKUP(A36,VODANET!C$5:AG2113,31,0)</f>
        <v>#N/A</v>
      </c>
      <c r="G36" s="14">
        <v>41163</v>
      </c>
      <c r="H36" s="386">
        <v>41311</v>
      </c>
      <c r="I36" s="38" t="s">
        <v>8481</v>
      </c>
      <c r="J36" s="99" t="s">
        <v>12021</v>
      </c>
      <c r="K36" s="99" t="s">
        <v>15183</v>
      </c>
      <c r="L36" s="18" t="s">
        <v>20703</v>
      </c>
      <c r="M36" s="16"/>
    </row>
    <row r="37" spans="1:13" ht="15.75" hidden="1"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14" t="e">
        <f>VLOOKUP(A37,VODANET!C$5:AG2114,31,0)</f>
        <v>#N/A</v>
      </c>
      <c r="G37" s="14">
        <v>41163</v>
      </c>
      <c r="H37" s="386">
        <v>41432</v>
      </c>
      <c r="I37" s="161" t="s">
        <v>15889</v>
      </c>
      <c r="J37" s="98" t="s">
        <v>12021</v>
      </c>
      <c r="K37" s="98" t="s">
        <v>19599</v>
      </c>
      <c r="L37" s="18" t="s">
        <v>20702</v>
      </c>
      <c r="M37" s="16"/>
    </row>
    <row r="38" spans="1:13" ht="15.75" hidden="1"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14" t="e">
        <f>VLOOKUP(A38,VODANET!C$5:AG2115,31,0)</f>
        <v>#N/A</v>
      </c>
      <c r="G38" s="14">
        <v>41163</v>
      </c>
      <c r="H38" s="386">
        <v>41352</v>
      </c>
      <c r="I38" s="38" t="s">
        <v>8483</v>
      </c>
      <c r="J38" s="99" t="s">
        <v>12021</v>
      </c>
      <c r="K38" s="99" t="s">
        <v>15773</v>
      </c>
      <c r="L38" s="18" t="s">
        <v>20707</v>
      </c>
      <c r="M38" s="16"/>
    </row>
    <row r="39" spans="1:13" ht="15.75" hidden="1"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14">
        <f>VLOOKUP(A39,VODANET!C$5:AG2116,31,0)</f>
        <v>41481</v>
      </c>
      <c r="G39" s="14">
        <v>41163</v>
      </c>
      <c r="H39" s="386">
        <v>41326</v>
      </c>
      <c r="I39" s="38" t="s">
        <v>8481</v>
      </c>
      <c r="J39" s="99" t="s">
        <v>13578</v>
      </c>
      <c r="K39" s="99" t="s">
        <v>15295</v>
      </c>
      <c r="L39" s="18" t="s">
        <v>20703</v>
      </c>
      <c r="M39" s="16"/>
    </row>
    <row r="40" spans="1:13" ht="15.75" hidden="1"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14" t="e">
        <f>VLOOKUP(A40,VODANET!C$5:AG2117,31,0)</f>
        <v>#N/A</v>
      </c>
      <c r="G40" s="14">
        <v>41184</v>
      </c>
      <c r="H40" s="386">
        <v>41193</v>
      </c>
      <c r="I40" s="161" t="s">
        <v>613</v>
      </c>
      <c r="J40" s="99" t="s">
        <v>8511</v>
      </c>
      <c r="K40" s="99" t="s">
        <v>8533</v>
      </c>
      <c r="L40" s="18" t="s">
        <v>20699</v>
      </c>
      <c r="M40" s="16"/>
    </row>
    <row r="41" spans="1:13" ht="15.75" hidden="1"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14" t="e">
        <f>VLOOKUP(A41,VODANET!C$5:AG2118,31,0)</f>
        <v>#N/A</v>
      </c>
      <c r="G41" s="14">
        <v>41184</v>
      </c>
      <c r="H41" s="386">
        <v>41197</v>
      </c>
      <c r="I41" s="161" t="s">
        <v>613</v>
      </c>
      <c r="J41" s="99" t="s">
        <v>8513</v>
      </c>
      <c r="K41" s="99" t="s">
        <v>8535</v>
      </c>
      <c r="L41" s="18" t="s">
        <v>20699</v>
      </c>
      <c r="M41" s="16"/>
    </row>
    <row r="42" spans="1:13" ht="15.75" hidden="1"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14" t="e">
        <f>VLOOKUP(A42,VODANET!C$5:AG2119,31,0)</f>
        <v>#N/A</v>
      </c>
      <c r="G42" s="14">
        <v>41184</v>
      </c>
      <c r="H42" s="386">
        <v>41185</v>
      </c>
      <c r="I42" s="38" t="s">
        <v>454</v>
      </c>
      <c r="J42" s="377" t="s">
        <v>8527</v>
      </c>
      <c r="K42" s="377" t="s">
        <v>8117</v>
      </c>
      <c r="L42" s="18" t="s">
        <v>20699</v>
      </c>
      <c r="M42" s="16"/>
    </row>
    <row r="43" spans="1:13" ht="15.75" hidden="1"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14" t="e">
        <f>VLOOKUP(A43,VODANET!C$5:AG2120,31,0)</f>
        <v>#N/A</v>
      </c>
      <c r="G43" s="46">
        <v>41184</v>
      </c>
      <c r="H43" s="387">
        <v>41220</v>
      </c>
      <c r="I43" s="161" t="s">
        <v>8483</v>
      </c>
      <c r="J43" s="100" t="s">
        <v>8119</v>
      </c>
      <c r="K43" s="100" t="s">
        <v>9177</v>
      </c>
      <c r="L43" s="18" t="s">
        <v>20708</v>
      </c>
      <c r="M43" s="16"/>
    </row>
    <row r="44" spans="1:13" ht="15.75" hidden="1"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14" t="e">
        <f>VLOOKUP(A44,VODANET!C$5:AG2121,31,0)</f>
        <v>#N/A</v>
      </c>
      <c r="G44" s="14">
        <v>41184</v>
      </c>
      <c r="H44" s="386">
        <v>41192</v>
      </c>
      <c r="I44" s="38" t="s">
        <v>454</v>
      </c>
      <c r="J44" s="98" t="s">
        <v>8509</v>
      </c>
      <c r="K44" s="98" t="s">
        <v>8531</v>
      </c>
      <c r="L44" s="18" t="s">
        <v>20708</v>
      </c>
      <c r="M44" s="16"/>
    </row>
    <row r="45" spans="1:13" ht="15.75" hidden="1" customHeight="1">
      <c r="A45" s="22">
        <v>3343</v>
      </c>
      <c r="B45" s="24" t="str">
        <f>VLOOKUP(A45,VODANET!C$5:D2122,2,0)</f>
        <v>SES-LAAR-3343</v>
      </c>
      <c r="C45" s="24" t="str">
        <f>VLOOKUP(A45,VODANET!C$5:L2122,10,0)</f>
        <v>LIDER</v>
      </c>
      <c r="D45" s="11" t="str">
        <f>VLOOKUP(A45,VODANET!C$5:N2122,12,0)</f>
        <v>LAGAMAR</v>
      </c>
      <c r="E45" s="376" t="str">
        <f>VLOOKUP(A45,VODANET!C$5:O2122,13,0)</f>
        <v>NOROESTE</v>
      </c>
      <c r="F45" s="14" t="e">
        <f>VLOOKUP(A45,VODANET!C$5:AG2122,31,0)</f>
        <v>#N/A</v>
      </c>
      <c r="G45" s="14">
        <v>41184</v>
      </c>
      <c r="H45" s="386">
        <v>41191</v>
      </c>
      <c r="I45" s="38" t="s">
        <v>613</v>
      </c>
      <c r="J45" s="99" t="s">
        <v>8511</v>
      </c>
      <c r="K45" s="99" t="s">
        <v>8536</v>
      </c>
      <c r="L45" s="18" t="s">
        <v>20700</v>
      </c>
      <c r="M45" s="16"/>
    </row>
    <row r="46" spans="1:13" ht="15.75" hidden="1"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14" t="e">
        <f>VLOOKUP(A46,VODANET!C$5:AG2123,31,0)</f>
        <v>#N/A</v>
      </c>
      <c r="G46" s="14">
        <v>41184</v>
      </c>
      <c r="H46" s="386">
        <v>41192</v>
      </c>
      <c r="I46" s="38" t="s">
        <v>613</v>
      </c>
      <c r="J46" s="95" t="s">
        <v>8514</v>
      </c>
      <c r="K46" s="95" t="s">
        <v>8537</v>
      </c>
      <c r="L46" s="18" t="s">
        <v>20704</v>
      </c>
      <c r="M46" s="16"/>
    </row>
    <row r="47" spans="1:13" ht="15.75" hidden="1"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14">
        <f>VLOOKUP(A47,VODANET!C$5:AG2124,31,0)</f>
        <v>41320</v>
      </c>
      <c r="G47" s="14">
        <v>41184</v>
      </c>
      <c r="H47" s="386">
        <v>41198</v>
      </c>
      <c r="I47" s="38" t="s">
        <v>454</v>
      </c>
      <c r="J47" s="99" t="s">
        <v>8518</v>
      </c>
      <c r="K47" s="99" t="s">
        <v>8541</v>
      </c>
      <c r="L47" s="18" t="s">
        <v>20703</v>
      </c>
      <c r="M47" s="16"/>
    </row>
    <row r="48" spans="1:13" ht="15.75" hidden="1"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14" t="e">
        <f>VLOOKUP(A48,VODANET!C$5:AG2125,31,0)</f>
        <v>#N/A</v>
      </c>
      <c r="G48" s="46">
        <v>41184</v>
      </c>
      <c r="H48" s="387">
        <v>41192</v>
      </c>
      <c r="I48" s="161" t="s">
        <v>613</v>
      </c>
      <c r="J48" s="100" t="s">
        <v>8525</v>
      </c>
      <c r="K48" s="100" t="s">
        <v>8548</v>
      </c>
      <c r="L48" s="18" t="s">
        <v>20700</v>
      </c>
      <c r="M48" s="16"/>
    </row>
    <row r="49" spans="1:13" ht="15.75" hidden="1" customHeight="1">
      <c r="A49" s="22">
        <v>4083</v>
      </c>
      <c r="B49" s="24" t="str">
        <f>VLOOKUP(A49,VODANET!C$5:D2126,2,0)</f>
        <v>SES-CLAL-4083</v>
      </c>
      <c r="C49" s="24" t="str">
        <f>VLOOKUP(A49,VODANET!C$5:L2126,10,0)</f>
        <v>LIDER</v>
      </c>
      <c r="D49" s="11" t="str">
        <f>VLOOKUP(A49,VODANET!C$5:N2126,12,0)</f>
        <v>CLARAVAL</v>
      </c>
      <c r="E49" s="376" t="str">
        <f>VLOOKUP(A49,VODANET!C$5:O2126,13,0)</f>
        <v>SUL</v>
      </c>
      <c r="F49" s="14" t="e">
        <f>VLOOKUP(A49,VODANET!C$5:AG2126,31,0)</f>
        <v>#N/A</v>
      </c>
      <c r="G49" s="14">
        <v>41185</v>
      </c>
      <c r="H49" s="386">
        <v>41206</v>
      </c>
      <c r="I49" s="38" t="s">
        <v>454</v>
      </c>
      <c r="J49" s="99" t="s">
        <v>8118</v>
      </c>
      <c r="K49" s="99" t="s">
        <v>8860</v>
      </c>
      <c r="L49" s="18" t="s">
        <v>20699</v>
      </c>
      <c r="M49" s="16"/>
    </row>
    <row r="50" spans="1:13" ht="15.75" hidden="1"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14" t="e">
        <f>VLOOKUP(A50,VODANET!C$5:AG2127,31,0)</f>
        <v>#N/A</v>
      </c>
      <c r="G50" s="14">
        <v>41185</v>
      </c>
      <c r="H50" s="386">
        <v>41192</v>
      </c>
      <c r="I50" s="38" t="s">
        <v>613</v>
      </c>
      <c r="J50" s="99" t="s">
        <v>8512</v>
      </c>
      <c r="K50" s="99" t="s">
        <v>8534</v>
      </c>
      <c r="L50" s="18" t="s">
        <v>20709</v>
      </c>
      <c r="M50" s="16"/>
    </row>
    <row r="51" spans="1:13" ht="15.75" hidden="1"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14">
        <f>VLOOKUP(A51,VODANET!C$5:AG2128,31,0)</f>
        <v>41481</v>
      </c>
      <c r="G51" s="14">
        <v>41185</v>
      </c>
      <c r="H51" s="386">
        <v>41192</v>
      </c>
      <c r="I51" s="38" t="s">
        <v>613</v>
      </c>
      <c r="J51" s="99" t="s">
        <v>8516</v>
      </c>
      <c r="K51" s="99" t="s">
        <v>8539</v>
      </c>
      <c r="L51" s="18" t="s">
        <v>20710</v>
      </c>
      <c r="M51" s="16"/>
    </row>
    <row r="52" spans="1:13" ht="15.75" hidden="1" customHeight="1">
      <c r="A52" s="22">
        <v>3796</v>
      </c>
      <c r="B52" s="24" t="str">
        <f>VLOOKUP(A52,VODANET!C$5:D2129,2,0)</f>
        <v>SES-BEIM-3796</v>
      </c>
      <c r="C52" s="24" t="str">
        <f>VLOOKUP(A52,VODANET!C$5:L2129,10,0)</f>
        <v>VODANET</v>
      </c>
      <c r="D52" s="11" t="str">
        <f>VLOOKUP(A52,VODANET!C$5:N2129,12,0)</f>
        <v>BETIM</v>
      </c>
      <c r="E52" s="376" t="str">
        <f>VLOOKUP(A52,VODANET!C$5:O2129,13,0)</f>
        <v>CENTRO</v>
      </c>
      <c r="F52" s="14" t="e">
        <f>VLOOKUP(A52,VODANET!C$5:AG2129,31,0)</f>
        <v>#N/A</v>
      </c>
      <c r="G52" s="14">
        <v>41185</v>
      </c>
      <c r="H52" s="386">
        <v>41191</v>
      </c>
      <c r="I52" s="38" t="s">
        <v>613</v>
      </c>
      <c r="J52" s="99" t="s">
        <v>8520</v>
      </c>
      <c r="K52" s="99" t="s">
        <v>8543</v>
      </c>
      <c r="L52" s="18" t="s">
        <v>20711</v>
      </c>
      <c r="M52" s="16"/>
    </row>
    <row r="53" spans="1:13" ht="15.75" hidden="1" customHeight="1">
      <c r="A53" s="22">
        <v>3823</v>
      </c>
      <c r="B53" s="24" t="str">
        <f>VLOOKUP(A53,VODANET!C$5:D2130,2,0)</f>
        <v>SES-BEIM-3823</v>
      </c>
      <c r="C53" s="24" t="str">
        <f>VLOOKUP(A53,VODANET!C$5:L2130,10,0)</f>
        <v>VODANET</v>
      </c>
      <c r="D53" s="11" t="str">
        <f>VLOOKUP(A53,VODANET!C$5:N2130,12,0)</f>
        <v>BETIM</v>
      </c>
      <c r="E53" s="376" t="str">
        <f>VLOOKUP(A53,VODANET!C$5:O2130,13,0)</f>
        <v>CENTRO</v>
      </c>
      <c r="F53" s="14" t="e">
        <f>VLOOKUP(A53,VODANET!C$5:AG2130,31,0)</f>
        <v>#N/A</v>
      </c>
      <c r="G53" s="14">
        <v>41185</v>
      </c>
      <c r="H53" s="386">
        <v>41191</v>
      </c>
      <c r="I53" s="161" t="s">
        <v>613</v>
      </c>
      <c r="J53" s="99" t="s">
        <v>8521</v>
      </c>
      <c r="K53" s="99" t="s">
        <v>8544</v>
      </c>
      <c r="L53" s="18" t="s">
        <v>20711</v>
      </c>
      <c r="M53" s="16"/>
    </row>
    <row r="54" spans="1:13" ht="15.75" hidden="1"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14">
        <f>VLOOKUP(A54,VODANET!C$5:AG2131,31,0)</f>
        <v>41250</v>
      </c>
      <c r="G54" s="14">
        <v>41187</v>
      </c>
      <c r="H54" s="386">
        <v>41191</v>
      </c>
      <c r="I54" s="161" t="s">
        <v>613</v>
      </c>
      <c r="J54" s="99" t="s">
        <v>8510</v>
      </c>
      <c r="K54" s="99" t="s">
        <v>8532</v>
      </c>
      <c r="L54" s="18" t="s">
        <v>20707</v>
      </c>
      <c r="M54" s="16"/>
    </row>
    <row r="55" spans="1:13" ht="15.75" hidden="1" customHeight="1">
      <c r="A55" s="22">
        <v>4037</v>
      </c>
      <c r="B55" s="24" t="str">
        <f>VLOOKUP(A55,VODANET!C$5:D2132,2,0)</f>
        <v>SES-OUTO-4037</v>
      </c>
      <c r="C55" s="24" t="str">
        <f>VLOOKUP(A55,VODANET!C$5:L2132,10,0)</f>
        <v>LIDER</v>
      </c>
      <c r="D55" s="11" t="str">
        <f>VLOOKUP(A55,VODANET!C$5:N2132,12,0)</f>
        <v>OURO PRETO</v>
      </c>
      <c r="E55" s="376" t="str">
        <f>VLOOKUP(A55,VODANET!C$5:O2132,13,0)</f>
        <v>CENTRO</v>
      </c>
      <c r="F55" s="14" t="e">
        <f>VLOOKUP(A55,VODANET!C$5:AG2132,31,0)</f>
        <v>#N/A</v>
      </c>
      <c r="G55" s="46">
        <v>41187</v>
      </c>
      <c r="H55" s="387">
        <v>41198</v>
      </c>
      <c r="I55" s="161" t="s">
        <v>613</v>
      </c>
      <c r="J55" s="100" t="s">
        <v>8524</v>
      </c>
      <c r="K55" s="185" t="s">
        <v>8547</v>
      </c>
      <c r="L55" s="18" t="s">
        <v>20700</v>
      </c>
      <c r="M55" s="16"/>
    </row>
    <row r="56" spans="1:13" ht="15.75" hidden="1"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14" t="e">
        <f>VLOOKUP(A56,VODANET!C$5:AG2133,31,0)</f>
        <v>#N/A</v>
      </c>
      <c r="G56" s="14">
        <v>41191</v>
      </c>
      <c r="H56" s="386">
        <v>41206</v>
      </c>
      <c r="I56" s="38" t="s">
        <v>8481</v>
      </c>
      <c r="J56" s="99" t="s">
        <v>8403</v>
      </c>
      <c r="K56" s="99" t="s">
        <v>8859</v>
      </c>
      <c r="L56" s="18" t="s">
        <v>20704</v>
      </c>
      <c r="M56" s="16"/>
    </row>
    <row r="57" spans="1:13" ht="15.75" hidden="1" customHeight="1">
      <c r="A57" s="22">
        <v>4221</v>
      </c>
      <c r="B57" s="24" t="str">
        <f>VLOOKUP(A57,VODANET!C$5:D2134,2,0)</f>
        <v>SES-OLRA-4221</v>
      </c>
      <c r="C57" s="24" t="str">
        <f>VLOOKUP(A57,VODANET!C$5:L2134,10,0)</f>
        <v>LIDER</v>
      </c>
      <c r="D57" s="11" t="str">
        <f>VLOOKUP(A57,VODANET!C$5:N2134,12,0)</f>
        <v>OLIVEIRA</v>
      </c>
      <c r="E57" s="376" t="str">
        <f>VLOOKUP(A57,VODANET!C$5:O2134,13,0)</f>
        <v>OESTE</v>
      </c>
      <c r="F57" s="14" t="e">
        <f>VLOOKUP(A57,VODANET!C$5:AG2134,31,0)</f>
        <v>#N/A</v>
      </c>
      <c r="G57" s="46">
        <v>41191</v>
      </c>
      <c r="H57" s="387">
        <v>41199</v>
      </c>
      <c r="I57" s="161" t="s">
        <v>8482</v>
      </c>
      <c r="J57" s="100" t="s">
        <v>8529</v>
      </c>
      <c r="K57" s="100" t="s">
        <v>8549</v>
      </c>
      <c r="L57" s="18" t="s">
        <v>20705</v>
      </c>
      <c r="M57" s="16"/>
    </row>
    <row r="58" spans="1:13" ht="15.75" hidden="1"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14" t="e">
        <f>VLOOKUP(A58,VODANET!C$5:AG2135,31,0)</f>
        <v>#N/A</v>
      </c>
      <c r="G58" s="46">
        <v>41192</v>
      </c>
      <c r="H58" s="387">
        <v>41222</v>
      </c>
      <c r="I58" s="161" t="s">
        <v>8483</v>
      </c>
      <c r="J58" s="100" t="s">
        <v>8480</v>
      </c>
      <c r="K58" s="100" t="s">
        <v>9178</v>
      </c>
      <c r="L58" s="18" t="s">
        <v>20699</v>
      </c>
      <c r="M58" s="16"/>
    </row>
    <row r="59" spans="1:13" ht="15.75" hidden="1" customHeight="1">
      <c r="A59" s="22">
        <v>3789</v>
      </c>
      <c r="B59" s="24" t="str">
        <f>VLOOKUP(A59,VODANET!C$5:D2136,2,0)</f>
        <v>SES-BEIM-3789</v>
      </c>
      <c r="C59" s="24" t="str">
        <f>VLOOKUP(A59,VODANET!C$5:L2136,10,0)</f>
        <v>VODANET</v>
      </c>
      <c r="D59" s="11" t="str">
        <f>VLOOKUP(A59,VODANET!C$5:N2136,12,0)</f>
        <v>BETIM</v>
      </c>
      <c r="E59" s="376" t="str">
        <f>VLOOKUP(A59,VODANET!C$5:O2136,13,0)</f>
        <v>CENTRO</v>
      </c>
      <c r="F59" s="14" t="e">
        <f>VLOOKUP(A59,VODANET!C$5:AG2136,31,0)</f>
        <v>#N/A</v>
      </c>
      <c r="G59" s="14">
        <v>41193</v>
      </c>
      <c r="H59" s="386">
        <v>41194</v>
      </c>
      <c r="I59" s="38" t="s">
        <v>8481</v>
      </c>
      <c r="J59" s="99" t="s">
        <v>8406</v>
      </c>
      <c r="K59" s="99" t="s">
        <v>8579</v>
      </c>
      <c r="L59" s="18" t="s">
        <v>20703</v>
      </c>
      <c r="M59" s="16"/>
    </row>
    <row r="60" spans="1:13" ht="15.75" hidden="1"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14" t="e">
        <f>VLOOKUP(A60,VODANET!C$5:AG2137,31,0)</f>
        <v>#N/A</v>
      </c>
      <c r="G60" s="14">
        <v>41197</v>
      </c>
      <c r="H60" s="386">
        <v>41198</v>
      </c>
      <c r="I60" s="38" t="s">
        <v>454</v>
      </c>
      <c r="J60" s="99" t="s">
        <v>8515</v>
      </c>
      <c r="K60" s="99" t="s">
        <v>8538</v>
      </c>
      <c r="L60" s="18" t="s">
        <v>20708</v>
      </c>
      <c r="M60" s="16"/>
    </row>
    <row r="61" spans="1:13" ht="15.75" hidden="1"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14" t="e">
        <f>VLOOKUP(A61,VODANET!C$5:AG2138,31,0)</f>
        <v>#N/A</v>
      </c>
      <c r="G61" s="46">
        <v>41197</v>
      </c>
      <c r="H61" s="387">
        <v>41200</v>
      </c>
      <c r="I61" s="161" t="s">
        <v>452</v>
      </c>
      <c r="J61" s="100" t="s">
        <v>8528</v>
      </c>
      <c r="K61" s="376" t="s">
        <v>9498</v>
      </c>
      <c r="L61" s="18" t="s">
        <v>20708</v>
      </c>
      <c r="M61" s="16"/>
    </row>
    <row r="62" spans="1:13" ht="15.75" hidden="1"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14">
        <f>VLOOKUP(A62,VODANET!C$5:AG2139,31,0)</f>
        <v>41537</v>
      </c>
      <c r="G62" s="14">
        <v>41197</v>
      </c>
      <c r="H62" s="386">
        <v>41201</v>
      </c>
      <c r="I62" s="38" t="s">
        <v>454</v>
      </c>
      <c r="J62" s="374" t="s">
        <v>8474</v>
      </c>
      <c r="K62" s="375"/>
      <c r="L62" s="18" t="s">
        <v>20698</v>
      </c>
      <c r="M62" s="16"/>
    </row>
    <row r="63" spans="1:13" ht="15.75" hidden="1" customHeight="1">
      <c r="A63" s="22">
        <v>3976</v>
      </c>
      <c r="B63" s="24" t="str">
        <f>VLOOKUP(A63,VODANET!C$5:D2140,2,0)</f>
        <v>SES-CALO-3976</v>
      </c>
      <c r="C63" s="24" t="str">
        <f>VLOOKUP(A63,VODANET!C$5:L2140,10,0)</f>
        <v>LIDER</v>
      </c>
      <c r="D63" s="11" t="str">
        <f>VLOOKUP(A63,VODANET!C$5:N2140,12,0)</f>
        <v>CAMPO BELO</v>
      </c>
      <c r="E63" s="376" t="str">
        <f>VLOOKUP(A63,VODANET!C$5:O2140,13,0)</f>
        <v>OESTE</v>
      </c>
      <c r="F63" s="14" t="e">
        <f>VLOOKUP(A63,VODANET!C$5:AG2140,31,0)</f>
        <v>#N/A</v>
      </c>
      <c r="G63" s="14">
        <v>41197</v>
      </c>
      <c r="H63" s="386">
        <v>41199</v>
      </c>
      <c r="I63" s="38" t="s">
        <v>8482</v>
      </c>
      <c r="J63" s="99" t="s">
        <v>8523</v>
      </c>
      <c r="K63" s="99" t="s">
        <v>8546</v>
      </c>
      <c r="L63" s="18" t="s">
        <v>20699</v>
      </c>
      <c r="M63" s="16"/>
    </row>
    <row r="64" spans="1:13" ht="15.75" hidden="1"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14" t="e">
        <f>VLOOKUP(A64,VODANET!C$5:AG2141,31,0)</f>
        <v>#N/A</v>
      </c>
      <c r="G64" s="14">
        <v>41197</v>
      </c>
      <c r="H64" s="386">
        <v>41207</v>
      </c>
      <c r="I64" s="38" t="s">
        <v>454</v>
      </c>
      <c r="J64" s="99" t="s">
        <v>8526</v>
      </c>
      <c r="K64" s="375" t="s">
        <v>8863</v>
      </c>
      <c r="L64" s="18" t="s">
        <v>20710</v>
      </c>
      <c r="M64" s="16"/>
    </row>
    <row r="65" spans="1:13" ht="15.75" hidden="1"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14" t="e">
        <f>VLOOKUP(A65,VODANET!C$5:AG2142,31,0)</f>
        <v>#N/A</v>
      </c>
      <c r="G65" s="14">
        <v>41198</v>
      </c>
      <c r="H65" s="386">
        <v>41199</v>
      </c>
      <c r="I65" s="38" t="s">
        <v>8483</v>
      </c>
      <c r="J65" s="164" t="s">
        <v>8519</v>
      </c>
      <c r="K65" s="164" t="s">
        <v>8542</v>
      </c>
      <c r="L65" s="18" t="s">
        <v>20700</v>
      </c>
      <c r="M65" s="16"/>
    </row>
    <row r="66" spans="1:13" ht="15.75" hidden="1"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14" t="e">
        <f>VLOOKUP(A66,VODANET!C$5:AG2143,31,0)</f>
        <v>#N/A</v>
      </c>
      <c r="G66" s="46">
        <v>41198</v>
      </c>
      <c r="H66" s="387">
        <v>41381</v>
      </c>
      <c r="I66" s="161" t="s">
        <v>15889</v>
      </c>
      <c r="J66" s="100" t="s">
        <v>12019</v>
      </c>
      <c r="K66" s="100" t="s">
        <v>17711</v>
      </c>
      <c r="L66" s="18" t="s">
        <v>20703</v>
      </c>
      <c r="M66" s="16"/>
    </row>
    <row r="67" spans="1:13" ht="15.75" hidden="1" customHeight="1">
      <c r="A67" s="22">
        <v>4152</v>
      </c>
      <c r="B67" s="24" t="str">
        <f>VLOOKUP(A67,VODANET!C$5:D2144,2,0)</f>
        <v>SES-BOSO-4152</v>
      </c>
      <c r="C67" s="24" t="str">
        <f>VLOOKUP(A67,VODANET!C$5:L2144,10,0)</f>
        <v>LIDER</v>
      </c>
      <c r="D67" s="11" t="str">
        <f>VLOOKUP(A67,VODANET!C$5:N2144,12,0)</f>
        <v>BOM REPOUSO</v>
      </c>
      <c r="E67" s="376" t="str">
        <f>VLOOKUP(A67,VODANET!C$5:O2144,13,0)</f>
        <v>SUL</v>
      </c>
      <c r="F67" s="14" t="e">
        <f>VLOOKUP(A67,VODANET!C$5:AG2144,31,0)</f>
        <v>#N/A</v>
      </c>
      <c r="G67" s="46">
        <v>41198</v>
      </c>
      <c r="H67" s="387">
        <v>41199</v>
      </c>
      <c r="I67" s="161" t="s">
        <v>8481</v>
      </c>
      <c r="J67" s="100" t="s">
        <v>8527</v>
      </c>
      <c r="K67" s="100" t="s">
        <v>8503</v>
      </c>
      <c r="L67" s="18" t="s">
        <v>20703</v>
      </c>
      <c r="M67" s="16"/>
    </row>
    <row r="68" spans="1:13" ht="15.75" hidden="1" customHeight="1">
      <c r="A68" s="22">
        <v>4220</v>
      </c>
      <c r="B68" s="24" t="str">
        <f>VLOOKUP(A68,VODANET!C$5:D2145,2,0)</f>
        <v>SES-OLRA-4220</v>
      </c>
      <c r="C68" s="24" t="str">
        <f>VLOOKUP(A68,VODANET!C$5:L2145,10,0)</f>
        <v>LIDER</v>
      </c>
      <c r="D68" s="11" t="str">
        <f>VLOOKUP(A68,VODANET!C$5:N2145,12,0)</f>
        <v>OLIVEIRA</v>
      </c>
      <c r="E68" s="376" t="str">
        <f>VLOOKUP(A68,VODANET!C$5:O2145,13,0)</f>
        <v>OESTE</v>
      </c>
      <c r="F68" s="14" t="e">
        <f>VLOOKUP(A68,VODANET!C$5:AG2145,31,0)</f>
        <v>#N/A</v>
      </c>
      <c r="G68" s="46">
        <v>41198</v>
      </c>
      <c r="H68" s="387">
        <v>41199</v>
      </c>
      <c r="I68" s="161" t="s">
        <v>8482</v>
      </c>
      <c r="J68" s="100" t="s">
        <v>8527</v>
      </c>
      <c r="K68" s="100" t="s">
        <v>8502</v>
      </c>
      <c r="L68" s="18" t="s">
        <v>20699</v>
      </c>
      <c r="M68" s="16"/>
    </row>
    <row r="69" spans="1:13" ht="15.75" hidden="1"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14" t="e">
        <f>VLOOKUP(A69,VODANET!C$5:AG2146,31,0)</f>
        <v>#N/A</v>
      </c>
      <c r="G69" s="14">
        <v>41198</v>
      </c>
      <c r="H69" s="386">
        <v>41198</v>
      </c>
      <c r="I69" s="38" t="s">
        <v>8483</v>
      </c>
      <c r="J69" s="99" t="s">
        <v>8507</v>
      </c>
      <c r="K69" s="382" t="s">
        <v>8530</v>
      </c>
      <c r="L69" s="18" t="s">
        <v>20711</v>
      </c>
      <c r="M69" s="16"/>
    </row>
    <row r="70" spans="1:13" ht="15.75" hidden="1" customHeight="1">
      <c r="A70" s="22">
        <v>4126</v>
      </c>
      <c r="B70" s="24" t="str">
        <f>VLOOKUP(A70,VODANET!C$5:D2147,2,0)</f>
        <v>SES-PATU-4126</v>
      </c>
      <c r="C70" s="24" t="str">
        <f>VLOOKUP(A70,VODANET!C$5:L2147,10,0)</f>
        <v>LIDER</v>
      </c>
      <c r="D70" s="11" t="str">
        <f>VLOOKUP(A70,VODANET!C$5:N2147,12,0)</f>
        <v>PARACATU</v>
      </c>
      <c r="E70" s="376" t="str">
        <f>VLOOKUP(A70,VODANET!C$5:O2147,13,0)</f>
        <v>NOROESTE</v>
      </c>
      <c r="F70" s="14" t="e">
        <f>VLOOKUP(A70,VODANET!C$5:AG2147,31,0)</f>
        <v>#N/A</v>
      </c>
      <c r="G70" s="14">
        <v>41198</v>
      </c>
      <c r="H70" s="386">
        <v>41207</v>
      </c>
      <c r="I70" s="38" t="s">
        <v>454</v>
      </c>
      <c r="J70" s="99" t="s">
        <v>8479</v>
      </c>
      <c r="K70" s="164" t="s">
        <v>8864</v>
      </c>
      <c r="L70" s="18" t="s">
        <v>20699</v>
      </c>
      <c r="M70" s="16"/>
    </row>
    <row r="71" spans="1:13" ht="15.75" hidden="1" customHeight="1">
      <c r="A71" s="22">
        <v>3098</v>
      </c>
      <c r="B71" s="24" t="str">
        <f>VLOOKUP(A71,VODANET!C$5:D2148,2,0)</f>
        <v>SES-VATA-0884</v>
      </c>
      <c r="C71" s="24" t="str">
        <f>VLOOKUP(A71,VODANET!C$5:L2148,10,0)</f>
        <v>LIDER</v>
      </c>
      <c r="D71" s="11" t="str">
        <f>VLOOKUP(A71,VODANET!C$5:N2148,12,0)</f>
        <v>VARGEM BONITA</v>
      </c>
      <c r="E71" s="376" t="str">
        <f>VLOOKUP(A71,VODANET!C$5:O2148,13,0)</f>
        <v>SUL</v>
      </c>
      <c r="F71" s="14" t="e">
        <f>VLOOKUP(A71,VODANET!C$5:AG2148,31,0)</f>
        <v>#N/A</v>
      </c>
      <c r="G71" s="14">
        <v>41201</v>
      </c>
      <c r="H71" s="386">
        <v>41297</v>
      </c>
      <c r="I71" s="38" t="s">
        <v>8483</v>
      </c>
      <c r="J71" s="96" t="s">
        <v>12015</v>
      </c>
      <c r="K71" s="98" t="s">
        <v>14175</v>
      </c>
      <c r="L71" s="18" t="s">
        <v>20703</v>
      </c>
      <c r="M71" s="16"/>
    </row>
    <row r="72" spans="1:13" ht="15.75" hidden="1" customHeight="1">
      <c r="A72" s="22">
        <v>3755</v>
      </c>
      <c r="B72" s="24" t="str">
        <f>VLOOKUP(A72,VODANET!C$5:D2149,2,0)</f>
        <v>SES-GUES-3755</v>
      </c>
      <c r="C72" s="24" t="str">
        <f>VLOOKUP(A72,VODANET!C$5:L2149,10,0)</f>
        <v>LIDER</v>
      </c>
      <c r="D72" s="11" t="str">
        <f>VLOOKUP(A72,VODANET!C$5:N2149,12,0)</f>
        <v>GUANHÃES</v>
      </c>
      <c r="E72" s="376" t="str">
        <f>VLOOKUP(A72,VODANET!C$5:O2149,13,0)</f>
        <v>CENTRO</v>
      </c>
      <c r="F72" s="14" t="e">
        <f>VLOOKUP(A72,VODANET!C$5:AG2149,31,0)</f>
        <v>#N/A</v>
      </c>
      <c r="G72" s="46">
        <v>41201</v>
      </c>
      <c r="H72" s="387">
        <v>41284</v>
      </c>
      <c r="I72" s="161" t="s">
        <v>8483</v>
      </c>
      <c r="J72" s="376" t="s">
        <v>12018</v>
      </c>
      <c r="K72" s="383" t="s">
        <v>13642</v>
      </c>
      <c r="L72" s="18" t="s">
        <v>20712</v>
      </c>
      <c r="M72" s="16"/>
    </row>
    <row r="73" spans="1:13" ht="15.75" hidden="1" customHeight="1">
      <c r="A73" s="22">
        <v>3863</v>
      </c>
      <c r="B73" s="24" t="str">
        <f>VLOOKUP(A73,VODANET!C$5:D2150,2,0)</f>
        <v>SES-ALIS-3863</v>
      </c>
      <c r="C73" s="24" t="str">
        <f>VLOOKUP(A73,VODANET!C$5:L2150,10,0)</f>
        <v>LIDER</v>
      </c>
      <c r="D73" s="11" t="str">
        <f>VLOOKUP(A73,VODANET!C$5:N2150,12,0)</f>
        <v>ALPINÓPOLIS</v>
      </c>
      <c r="E73" s="376" t="str">
        <f>VLOOKUP(A73,VODANET!C$5:O2150,13,0)</f>
        <v>SUL</v>
      </c>
      <c r="F73" s="14" t="e">
        <f>VLOOKUP(A73,VODANET!C$5:AG2150,31,0)</f>
        <v>#N/A</v>
      </c>
      <c r="G73" s="14">
        <v>41201</v>
      </c>
      <c r="H73" s="386">
        <v>41205</v>
      </c>
      <c r="I73" s="38" t="s">
        <v>454</v>
      </c>
      <c r="J73" s="164" t="s">
        <v>8550</v>
      </c>
      <c r="K73" s="99" t="s">
        <v>8599</v>
      </c>
      <c r="L73" s="18" t="s">
        <v>20699</v>
      </c>
      <c r="M73" s="16"/>
    </row>
    <row r="74" spans="1:13" ht="15.75" hidden="1" customHeight="1">
      <c r="A74" s="22">
        <v>4091</v>
      </c>
      <c r="B74" s="24" t="str">
        <f>VLOOKUP(A74,VODANET!C$5:D2151,2,0)</f>
        <v>SES-GUNI-4091</v>
      </c>
      <c r="C74" s="24" t="str">
        <f>VLOOKUP(A74,VODANET!C$5:L2151,10,0)</f>
        <v>LIDER</v>
      </c>
      <c r="D74" s="11" t="str">
        <f>VLOOKUP(A74,VODANET!C$5:N2151,12,0)</f>
        <v>GUARANI</v>
      </c>
      <c r="E74" s="376" t="str">
        <f>VLOOKUP(A74,VODANET!C$5:O2151,13,0)</f>
        <v>SUDESTE</v>
      </c>
      <c r="F74" s="14" t="e">
        <f>VLOOKUP(A74,VODANET!C$5:AG2151,31,0)</f>
        <v>#N/A</v>
      </c>
      <c r="G74" s="14">
        <v>41201</v>
      </c>
      <c r="H74" s="386">
        <v>41206</v>
      </c>
      <c r="I74" s="38" t="s">
        <v>454</v>
      </c>
      <c r="J74" s="99" t="s">
        <v>8520</v>
      </c>
      <c r="K74" s="99" t="s">
        <v>8862</v>
      </c>
      <c r="L74" s="18" t="s">
        <v>20700</v>
      </c>
      <c r="M74" s="16"/>
    </row>
    <row r="75" spans="1:13" ht="15.75" hidden="1" customHeight="1">
      <c r="A75" s="22">
        <v>4212</v>
      </c>
      <c r="B75" s="24" t="str">
        <f>VLOOKUP(A75,VODANET!C$5:D2152,2,0)</f>
        <v>SES-ITCA-4212</v>
      </c>
      <c r="C75" s="24" t="str">
        <f>VLOOKUP(A75,VODANET!C$5:L2152,10,0)</f>
        <v>LIDER</v>
      </c>
      <c r="D75" s="11" t="str">
        <f>VLOOKUP(A75,VODANET!C$5:N2152,12,0)</f>
        <v>ITAPECERICA</v>
      </c>
      <c r="E75" s="376" t="str">
        <f>VLOOKUP(A75,VODANET!C$5:O2152,13,0)</f>
        <v>OESTE</v>
      </c>
      <c r="F75" s="14" t="e">
        <f>VLOOKUP(A75,VODANET!C$5:AG2152,31,0)</f>
        <v>#N/A</v>
      </c>
      <c r="G75" s="14">
        <v>41201</v>
      </c>
      <c r="H75" s="386">
        <v>41219</v>
      </c>
      <c r="I75" s="161" t="s">
        <v>613</v>
      </c>
      <c r="J75" s="99" t="s">
        <v>8551</v>
      </c>
      <c r="K75" s="99" t="s">
        <v>8958</v>
      </c>
      <c r="L75" s="18" t="s">
        <v>20711</v>
      </c>
      <c r="M75" s="16"/>
    </row>
    <row r="76" spans="1:13" ht="15.75" hidden="1" customHeight="1">
      <c r="A76" s="22">
        <v>3866</v>
      </c>
      <c r="B76" s="24" t="str">
        <f>VLOOKUP(A76,VODANET!C$5:D2153,2,0)</f>
        <v>SES-ALIS-3866</v>
      </c>
      <c r="C76" s="24" t="str">
        <f>VLOOKUP(A76,VODANET!C$5:L2153,10,0)</f>
        <v>LIDER</v>
      </c>
      <c r="D76" s="11" t="str">
        <f>VLOOKUP(A76,VODANET!C$5:N2153,12,0)</f>
        <v>ALPINÓPOLIS</v>
      </c>
      <c r="E76" s="376" t="str">
        <f>VLOOKUP(A76,VODANET!C$5:O2153,13,0)</f>
        <v>SUL</v>
      </c>
      <c r="F76" s="14" t="e">
        <f>VLOOKUP(A76,VODANET!C$5:AG2153,31,0)</f>
        <v>#N/A</v>
      </c>
      <c r="G76" s="14">
        <v>41204</v>
      </c>
      <c r="H76" s="386">
        <v>41204</v>
      </c>
      <c r="I76" s="38" t="s">
        <v>454</v>
      </c>
      <c r="J76" s="99" t="s">
        <v>8527</v>
      </c>
      <c r="K76" s="99" t="s">
        <v>8954</v>
      </c>
      <c r="L76" s="18" t="s">
        <v>20713</v>
      </c>
      <c r="M76" s="16"/>
    </row>
    <row r="77" spans="1:13" ht="15.75" hidden="1"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14">
        <f>VLOOKUP(A77,VODANET!C$5:AG2154,31,0)</f>
        <v>41516</v>
      </c>
      <c r="G77" s="14">
        <v>41204</v>
      </c>
      <c r="H77" s="386">
        <v>41352</v>
      </c>
      <c r="I77" s="38" t="s">
        <v>8483</v>
      </c>
      <c r="J77" s="99" t="s">
        <v>12017</v>
      </c>
      <c r="K77" s="99" t="s">
        <v>15770</v>
      </c>
      <c r="L77" s="18" t="s">
        <v>20707</v>
      </c>
      <c r="M77" s="16"/>
    </row>
    <row r="78" spans="1:13" ht="15.75" hidden="1"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14" t="e">
        <f>VLOOKUP(A78,VODANET!C$5:AG2155,31,0)</f>
        <v>#N/A</v>
      </c>
      <c r="G78" s="93">
        <v>41205</v>
      </c>
      <c r="H78" s="388">
        <v>41220</v>
      </c>
      <c r="I78" s="17" t="s">
        <v>454</v>
      </c>
      <c r="J78" s="373" t="s">
        <v>8598</v>
      </c>
      <c r="K78" s="373" t="s">
        <v>9179</v>
      </c>
      <c r="L78" s="18" t="s">
        <v>20700</v>
      </c>
      <c r="M78" s="16"/>
    </row>
    <row r="79" spans="1:13" ht="15.75" hidden="1"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14" t="e">
        <f>VLOOKUP(A79,VODANET!C$5:AG2156,31,0)</f>
        <v>#N/A</v>
      </c>
      <c r="G79" s="46">
        <v>41205</v>
      </c>
      <c r="H79" s="387">
        <v>41367</v>
      </c>
      <c r="I79" s="161" t="s">
        <v>15889</v>
      </c>
      <c r="J79" s="100" t="s">
        <v>12016</v>
      </c>
      <c r="K79" s="206" t="s">
        <v>20714</v>
      </c>
      <c r="L79" s="18" t="s">
        <v>20699</v>
      </c>
      <c r="M79" s="16"/>
    </row>
    <row r="80" spans="1:13" ht="15.75" hidden="1" customHeight="1">
      <c r="A80" s="22">
        <v>3998</v>
      </c>
      <c r="B80" s="24" t="str">
        <f>VLOOKUP(A80,VODANET!C$5:D2157,2,0)</f>
        <v>SES-ITRA-3998</v>
      </c>
      <c r="C80" s="24" t="str">
        <f>VLOOKUP(A80,VODANET!C$5:L2157,10,0)</f>
        <v>LIDER</v>
      </c>
      <c r="D80" s="11" t="str">
        <f>VLOOKUP(A80,VODANET!C$5:N2157,12,0)</f>
        <v>ITABIRA</v>
      </c>
      <c r="E80" s="376" t="str">
        <f>VLOOKUP(A80,VODANET!C$5:O2157,13,0)</f>
        <v>CENTRO</v>
      </c>
      <c r="F80" s="14" t="e">
        <f>VLOOKUP(A80,VODANET!C$5:AG2157,31,0)</f>
        <v>#N/A</v>
      </c>
      <c r="G80" s="46">
        <v>41205</v>
      </c>
      <c r="H80" s="387">
        <v>41205</v>
      </c>
      <c r="I80" s="161" t="s">
        <v>454</v>
      </c>
      <c r="J80" s="100" t="s">
        <v>8527</v>
      </c>
      <c r="K80" s="157" t="s">
        <v>8600</v>
      </c>
      <c r="L80" s="18" t="s">
        <v>20713</v>
      </c>
      <c r="M80" s="16"/>
    </row>
    <row r="81" spans="1:13" ht="15.75" hidden="1" customHeight="1">
      <c r="A81" s="22">
        <v>4246</v>
      </c>
      <c r="B81" s="24" t="str">
        <f>VLOOKUP(A81,VODANET!C$5:D2158,2,0)</f>
        <v>SES-MAFE-4246</v>
      </c>
      <c r="C81" s="24" t="str">
        <f>VLOOKUP(A81,VODANET!C$5:L2158,10,0)</f>
        <v>LIDER</v>
      </c>
      <c r="D81" s="11" t="str">
        <f>VLOOKUP(A81,VODANET!C$5:N2158,12,0)</f>
        <v>MARIA DA FÉ</v>
      </c>
      <c r="E81" s="376" t="str">
        <f>VLOOKUP(A81,VODANET!C$5:O2158,13,0)</f>
        <v>SUL</v>
      </c>
      <c r="F81" s="14" t="e">
        <f>VLOOKUP(A81,VODANET!C$5:AG2158,31,0)</f>
        <v>#N/A</v>
      </c>
      <c r="G81" s="46">
        <v>41205</v>
      </c>
      <c r="H81" s="387">
        <v>41367</v>
      </c>
      <c r="I81" s="161" t="s">
        <v>8482</v>
      </c>
      <c r="J81" s="100" t="s">
        <v>8601</v>
      </c>
      <c r="K81" s="100" t="s">
        <v>15940</v>
      </c>
      <c r="L81" s="18" t="s">
        <v>20708</v>
      </c>
      <c r="M81" s="16"/>
    </row>
    <row r="82" spans="1:13" ht="15.75" hidden="1" customHeight="1">
      <c r="A82" s="22">
        <v>3599</v>
      </c>
      <c r="B82" s="24" t="str">
        <f>VLOOKUP(A82,VODANET!C$5:D2159,2,0)</f>
        <v>SES-SADO-3599</v>
      </c>
      <c r="C82" s="24" t="str">
        <f>VLOOKUP(A82,VODANET!C$5:L2159,10,0)</f>
        <v>VODANET</v>
      </c>
      <c r="D82" s="11" t="str">
        <f>VLOOKUP(A82,VODANET!C$5:N2159,12,0)</f>
        <v>SARZEDO</v>
      </c>
      <c r="E82" s="376" t="str">
        <f>VLOOKUP(A82,VODANET!C$5:O2159,13,0)</f>
        <v>CENTRO</v>
      </c>
      <c r="F82" s="14" t="e">
        <f>VLOOKUP(A82,VODANET!C$5:AG2159,31,0)</f>
        <v>#N/A</v>
      </c>
      <c r="G82" s="14">
        <v>41205</v>
      </c>
      <c r="H82" s="386" t="s">
        <v>455</v>
      </c>
      <c r="I82" s="38" t="s">
        <v>8482</v>
      </c>
      <c r="J82" s="100" t="s">
        <v>8861</v>
      </c>
      <c r="K82" s="100" t="s">
        <v>8955</v>
      </c>
      <c r="L82" s="18" t="s">
        <v>20702</v>
      </c>
      <c r="M82" s="16"/>
    </row>
    <row r="83" spans="1:13" ht="15.75" hidden="1"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14" t="e">
        <f>VLOOKUP(A83,VODANET!C$5:AG2160,31,0)</f>
        <v>#N/A</v>
      </c>
      <c r="G83" s="46">
        <v>41206</v>
      </c>
      <c r="H83" s="387">
        <v>41282</v>
      </c>
      <c r="I83" s="161" t="s">
        <v>454</v>
      </c>
      <c r="J83" s="100" t="s">
        <v>12020</v>
      </c>
      <c r="K83" s="100" t="s">
        <v>14055</v>
      </c>
      <c r="L83" s="18" t="s">
        <v>20699</v>
      </c>
      <c r="M83" s="16"/>
    </row>
    <row r="84" spans="1:13" ht="15.75" hidden="1" customHeight="1">
      <c r="A84" s="22">
        <v>4092</v>
      </c>
      <c r="B84" s="24" t="str">
        <f>VLOOKUP(A84,VODANET!C$5:D2161,2,0)</f>
        <v>SES-GUNI-4092</v>
      </c>
      <c r="C84" s="24" t="str">
        <f>VLOOKUP(A84,VODANET!C$5:L2161,10,0)</f>
        <v>LIDER</v>
      </c>
      <c r="D84" s="11" t="str">
        <f>VLOOKUP(A84,VODANET!C$5:N2161,12,0)</f>
        <v>GUARANI</v>
      </c>
      <c r="E84" s="376" t="str">
        <f>VLOOKUP(A84,VODANET!C$5:O2161,13,0)</f>
        <v>SUDESTE</v>
      </c>
      <c r="F84" s="14" t="e">
        <f>VLOOKUP(A84,VODANET!C$5:AG2161,31,0)</f>
        <v>#N/A</v>
      </c>
      <c r="G84" s="14">
        <v>41208</v>
      </c>
      <c r="H84" s="386">
        <v>41208</v>
      </c>
      <c r="I84" s="38" t="s">
        <v>454</v>
      </c>
      <c r="J84" s="99" t="s">
        <v>8520</v>
      </c>
      <c r="K84" s="99" t="s">
        <v>9180</v>
      </c>
      <c r="L84" s="18" t="s">
        <v>20700</v>
      </c>
      <c r="M84" s="16"/>
    </row>
    <row r="85" spans="1:13" ht="15.75" hidden="1" customHeight="1">
      <c r="A85" s="22">
        <v>3995</v>
      </c>
      <c r="B85" s="24" t="str">
        <f>VLOOKUP(A85,VODANET!C$5:D2162,2,0)</f>
        <v>SES-ITRA-3995</v>
      </c>
      <c r="C85" s="24" t="str">
        <f>VLOOKUP(A85,VODANET!C$5:L2162,10,0)</f>
        <v>LIDER</v>
      </c>
      <c r="D85" s="11" t="str">
        <f>VLOOKUP(A85,VODANET!C$5:N2162,12,0)</f>
        <v>ITABIRA</v>
      </c>
      <c r="E85" s="376" t="str">
        <f>VLOOKUP(A85,VODANET!C$5:O2162,13,0)</f>
        <v>CENTRO</v>
      </c>
      <c r="F85" s="14" t="e">
        <f>VLOOKUP(A85,VODANET!C$5:AG2162,31,0)</f>
        <v>#N/A</v>
      </c>
      <c r="G85" s="46">
        <v>41212</v>
      </c>
      <c r="H85" s="387">
        <v>41212</v>
      </c>
      <c r="I85" s="161" t="s">
        <v>8483</v>
      </c>
      <c r="J85" s="100" t="s">
        <v>8951</v>
      </c>
      <c r="K85" s="100" t="s">
        <v>8950</v>
      </c>
      <c r="L85" s="18" t="s">
        <v>20703</v>
      </c>
      <c r="M85" s="16"/>
    </row>
    <row r="86" spans="1:13" ht="15.75" hidden="1"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14" t="e">
        <f>VLOOKUP(A86,VODANET!C$5:AG2163,31,0)</f>
        <v>#N/A</v>
      </c>
      <c r="G86" s="46">
        <v>41215</v>
      </c>
      <c r="H86" s="387">
        <v>41242</v>
      </c>
      <c r="I86" s="161" t="s">
        <v>454</v>
      </c>
      <c r="J86" s="100" t="s">
        <v>9495</v>
      </c>
      <c r="K86" s="380" t="s">
        <v>13541</v>
      </c>
      <c r="L86" s="18" t="s">
        <v>20699</v>
      </c>
      <c r="M86" s="16"/>
    </row>
    <row r="87" spans="1:13" ht="15.75" hidden="1"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14" t="e">
        <f>VLOOKUP(A87,VODANET!C$5:AG2164,31,0)</f>
        <v>#N/A</v>
      </c>
      <c r="G87" s="14">
        <v>41218</v>
      </c>
      <c r="H87" s="386">
        <v>41352</v>
      </c>
      <c r="I87" s="38" t="s">
        <v>8483</v>
      </c>
      <c r="J87" s="379" t="s">
        <v>12014</v>
      </c>
      <c r="K87" s="379" t="s">
        <v>15771</v>
      </c>
      <c r="L87" s="18" t="s">
        <v>20703</v>
      </c>
      <c r="M87" s="16"/>
    </row>
    <row r="88" spans="1:13" ht="15.75" hidden="1"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14" t="e">
        <f>VLOOKUP(A88,VODANET!C$5:AG2165,31,0)</f>
        <v>#N/A</v>
      </c>
      <c r="G88" s="14">
        <v>41218</v>
      </c>
      <c r="H88" s="386">
        <v>41285</v>
      </c>
      <c r="I88" s="38" t="s">
        <v>454</v>
      </c>
      <c r="J88" s="98" t="s">
        <v>8953</v>
      </c>
      <c r="K88" s="98" t="s">
        <v>14057</v>
      </c>
      <c r="L88" s="18" t="s">
        <v>20699</v>
      </c>
      <c r="M88" s="16"/>
    </row>
    <row r="89" spans="1:13" ht="15.75" hidden="1" customHeight="1">
      <c r="A89" s="22">
        <v>4173</v>
      </c>
      <c r="B89" s="24" t="str">
        <f>VLOOKUP(A89,VODANET!C$5:D2166,2,0)</f>
        <v>SES-SARA-4173</v>
      </c>
      <c r="C89" s="24" t="str">
        <f>VLOOKUP(A89,VODANET!C$5:L2166,10,0)</f>
        <v>VODANET</v>
      </c>
      <c r="D89" s="11" t="str">
        <f>VLOOKUP(A89,VODANET!C$5:N2166,12,0)</f>
        <v>SABARÁ</v>
      </c>
      <c r="E89" s="376" t="str">
        <f>VLOOKUP(A89,VODANET!C$5:O2166,13,0)</f>
        <v>CENTRO</v>
      </c>
      <c r="F89" s="14">
        <f>VLOOKUP(A89,VODANET!C$5:AG2166,31,0)</f>
        <v>41320</v>
      </c>
      <c r="G89" s="14">
        <v>41218</v>
      </c>
      <c r="H89" s="386">
        <v>41222</v>
      </c>
      <c r="I89" s="38" t="s">
        <v>8483</v>
      </c>
      <c r="J89" s="99" t="s">
        <v>8510</v>
      </c>
      <c r="K89" s="99" t="s">
        <v>9176</v>
      </c>
      <c r="L89" s="18" t="s">
        <v>20707</v>
      </c>
      <c r="M89" s="16"/>
    </row>
    <row r="90" spans="1:13" ht="15.75" hidden="1"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14" t="e">
        <f>VLOOKUP(A90,VODANET!C$5:AG2167,31,0)</f>
        <v>#N/A</v>
      </c>
      <c r="G90" s="14">
        <v>41218</v>
      </c>
      <c r="H90" s="386">
        <v>41283</v>
      </c>
      <c r="I90" s="38" t="s">
        <v>454</v>
      </c>
      <c r="J90" s="99" t="s">
        <v>13537</v>
      </c>
      <c r="K90" s="99" t="s">
        <v>14058</v>
      </c>
      <c r="L90" s="18" t="s">
        <v>20708</v>
      </c>
      <c r="M90" s="16"/>
    </row>
    <row r="91" spans="1:13" ht="15.75" hidden="1"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14" t="e">
        <f>VLOOKUP(A91,VODANET!C$5:AG2168,31,0)</f>
        <v>#N/A</v>
      </c>
      <c r="G91" s="14">
        <v>41221</v>
      </c>
      <c r="H91" s="386">
        <v>41403</v>
      </c>
      <c r="I91" s="38" t="s">
        <v>15889</v>
      </c>
      <c r="J91" s="99" t="s">
        <v>12013</v>
      </c>
      <c r="K91" s="99" t="s">
        <v>18435</v>
      </c>
      <c r="L91" s="18" t="s">
        <v>20703</v>
      </c>
      <c r="M91" s="16"/>
    </row>
    <row r="92" spans="1:13" ht="15.75" hidden="1" customHeight="1">
      <c r="A92" s="22">
        <v>3849</v>
      </c>
      <c r="B92" s="24" t="str">
        <f>VLOOKUP(A92,VODANET!C$5:D2169,2,0)</f>
        <v>SES-ALTA-3849</v>
      </c>
      <c r="C92" s="24" t="str">
        <f>VLOOKUP(A92,VODANET!C$5:L2169,10,0)</f>
        <v>LIDER</v>
      </c>
      <c r="D92" s="11" t="str">
        <f>VLOOKUP(A92,VODANET!C$5:N2169,12,0)</f>
        <v>ALPERCATA</v>
      </c>
      <c r="E92" s="376" t="str">
        <f>VLOOKUP(A92,VODANET!C$5:O2169,13,0)</f>
        <v>LESTE</v>
      </c>
      <c r="F92" s="14" t="e">
        <f>VLOOKUP(A92,VODANET!C$5:AG2169,31,0)</f>
        <v>#N/A</v>
      </c>
      <c r="G92" s="14">
        <v>41222</v>
      </c>
      <c r="H92" s="386">
        <v>41304</v>
      </c>
      <c r="I92" s="38" t="s">
        <v>8481</v>
      </c>
      <c r="J92" s="99" t="s">
        <v>14585</v>
      </c>
      <c r="K92" s="99" t="s">
        <v>13088</v>
      </c>
      <c r="L92" s="18" t="s">
        <v>20703</v>
      </c>
      <c r="M92" s="16"/>
    </row>
    <row r="93" spans="1:13" ht="15.75" hidden="1"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14" t="e">
        <f>VLOOKUP(A93,VODANET!C$5:AG2170,31,0)</f>
        <v>#N/A</v>
      </c>
      <c r="G93" s="14">
        <v>41226</v>
      </c>
      <c r="H93" s="386">
        <v>41227</v>
      </c>
      <c r="I93" s="38" t="s">
        <v>454</v>
      </c>
      <c r="J93" s="377" t="s">
        <v>9206</v>
      </c>
      <c r="K93" s="377" t="s">
        <v>12026</v>
      </c>
      <c r="L93" s="18" t="s">
        <v>20715</v>
      </c>
      <c r="M93" s="16"/>
    </row>
    <row r="94" spans="1:13" ht="15.75" hidden="1"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14" t="e">
        <f>VLOOKUP(A94,VODANET!C$5:AG2171,31,0)</f>
        <v>#N/A</v>
      </c>
      <c r="G94" s="14">
        <v>41239</v>
      </c>
      <c r="H94" s="386">
        <v>41242</v>
      </c>
      <c r="I94" s="38" t="s">
        <v>8483</v>
      </c>
      <c r="J94" s="99" t="s">
        <v>8956</v>
      </c>
      <c r="K94" s="375" t="s">
        <v>9499</v>
      </c>
      <c r="L94" s="18" t="s">
        <v>20707</v>
      </c>
      <c r="M94" s="16"/>
    </row>
    <row r="95" spans="1:13" ht="15.75" hidden="1" customHeight="1">
      <c r="A95" s="22">
        <v>3788</v>
      </c>
      <c r="B95" s="24" t="str">
        <f>VLOOKUP(A95,VODANET!C$5:D2172,2,0)</f>
        <v>SES-BEIM-3788</v>
      </c>
      <c r="C95" s="24" t="str">
        <f>VLOOKUP(A95,VODANET!C$5:L2172,10,0)</f>
        <v>VODANET</v>
      </c>
      <c r="D95" s="11" t="str">
        <f>VLOOKUP(A95,VODANET!C$5:N2172,12,0)</f>
        <v>BETIM</v>
      </c>
      <c r="E95" s="376" t="str">
        <f>VLOOKUP(A95,VODANET!C$5:O2172,13,0)</f>
        <v>CENTRO</v>
      </c>
      <c r="F95" s="14" t="e">
        <f>VLOOKUP(A95,VODANET!C$5:AG2172,31,0)</f>
        <v>#N/A</v>
      </c>
      <c r="G95" s="14">
        <v>41239</v>
      </c>
      <c r="H95" s="386">
        <v>41241</v>
      </c>
      <c r="I95" s="38" t="s">
        <v>8482</v>
      </c>
      <c r="J95" s="99" t="s">
        <v>8406</v>
      </c>
      <c r="K95" s="376"/>
      <c r="L95" s="18" t="s">
        <v>20698</v>
      </c>
      <c r="M95" s="16"/>
    </row>
    <row r="96" spans="1:13" ht="15.75" hidden="1" customHeight="1">
      <c r="A96" s="22">
        <v>3786</v>
      </c>
      <c r="B96" s="24" t="str">
        <f>VLOOKUP(A96,VODANET!C$5:D2173,2,0)</f>
        <v>SES-BEIM-3786</v>
      </c>
      <c r="C96" s="24" t="str">
        <f>VLOOKUP(A96,VODANET!C$5:L2173,10,0)</f>
        <v>VODANET</v>
      </c>
      <c r="D96" s="11" t="str">
        <f>VLOOKUP(A96,VODANET!C$5:N2173,12,0)</f>
        <v>BETIM</v>
      </c>
      <c r="E96" s="376" t="str">
        <f>VLOOKUP(A96,VODANET!C$5:O2173,13,0)</f>
        <v>CENTRO</v>
      </c>
      <c r="F96" s="14">
        <f>VLOOKUP(A96,VODANET!C$5:AG2173,31,0)</f>
        <v>41383</v>
      </c>
      <c r="G96" s="14">
        <v>41239</v>
      </c>
      <c r="H96" s="386">
        <v>41241</v>
      </c>
      <c r="I96" s="38" t="s">
        <v>8482</v>
      </c>
      <c r="J96" s="99" t="s">
        <v>8406</v>
      </c>
      <c r="K96" s="99" t="s">
        <v>9498</v>
      </c>
      <c r="L96" s="18" t="s">
        <v>20708</v>
      </c>
      <c r="M96" s="16"/>
    </row>
    <row r="97" spans="1:13" ht="15.75" hidden="1"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14">
        <f>VLOOKUP(A97,VODANET!C$5:AG2174,31,0)</f>
        <v>41474</v>
      </c>
      <c r="G97" s="46">
        <v>41253</v>
      </c>
      <c r="H97" s="387">
        <v>41261</v>
      </c>
      <c r="I97" s="161" t="s">
        <v>8482</v>
      </c>
      <c r="J97" s="100" t="s">
        <v>12023</v>
      </c>
      <c r="K97" s="100" t="s">
        <v>13090</v>
      </c>
      <c r="L97" s="18" t="s">
        <v>20703</v>
      </c>
      <c r="M97" s="16"/>
    </row>
    <row r="98" spans="1:13" ht="15.75" hidden="1"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14">
        <f>VLOOKUP(A98,VODANET!C$5:AG2175,31,0)</f>
        <v>41551</v>
      </c>
      <c r="G98" s="46">
        <v>41253</v>
      </c>
      <c r="H98" s="387">
        <v>41261</v>
      </c>
      <c r="I98" s="161" t="s">
        <v>8482</v>
      </c>
      <c r="J98" s="100" t="s">
        <v>12022</v>
      </c>
      <c r="K98" s="100" t="s">
        <v>13088</v>
      </c>
      <c r="L98" s="18" t="s">
        <v>20703</v>
      </c>
      <c r="M98" s="16"/>
    </row>
    <row r="99" spans="1:13" ht="15.75" hidden="1"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14" t="e">
        <f>VLOOKUP(A99,VODANET!C$5:AG2176,31,0)</f>
        <v>#N/A</v>
      </c>
      <c r="G99" s="46">
        <v>41253</v>
      </c>
      <c r="H99" s="387">
        <v>41261</v>
      </c>
      <c r="I99" s="161" t="s">
        <v>8482</v>
      </c>
      <c r="J99" s="100" t="s">
        <v>12021</v>
      </c>
      <c r="K99" s="100" t="s">
        <v>13088</v>
      </c>
      <c r="L99" s="18" t="s">
        <v>20703</v>
      </c>
      <c r="M99" s="16"/>
    </row>
    <row r="100" spans="1:13" ht="15.75" hidden="1"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14">
        <f>VLOOKUP(A100,VODANET!C$5:AG2177,31,0)</f>
        <v>41404</v>
      </c>
      <c r="G100" s="46">
        <v>41253</v>
      </c>
      <c r="H100" s="387">
        <v>41261</v>
      </c>
      <c r="I100" s="161" t="s">
        <v>8482</v>
      </c>
      <c r="J100" s="100" t="s">
        <v>12021</v>
      </c>
      <c r="K100" s="100" t="s">
        <v>13088</v>
      </c>
      <c r="L100" s="18" t="s">
        <v>20703</v>
      </c>
      <c r="M100" s="16"/>
    </row>
    <row r="101" spans="1:13" ht="15.75" hidden="1"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14" t="e">
        <f>VLOOKUP(A101,VODANET!C$5:AG2178,31,0)</f>
        <v>#N/A</v>
      </c>
      <c r="G101" s="46">
        <v>41253</v>
      </c>
      <c r="H101" s="387">
        <v>41264</v>
      </c>
      <c r="I101" s="161" t="s">
        <v>8482</v>
      </c>
      <c r="J101" s="100" t="s">
        <v>12021</v>
      </c>
      <c r="K101" s="100" t="s">
        <v>13088</v>
      </c>
      <c r="L101" s="18" t="s">
        <v>20703</v>
      </c>
      <c r="M101" s="16"/>
    </row>
    <row r="102" spans="1:13" ht="15.75" hidden="1"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14" t="e">
        <f>VLOOKUP(A102,VODANET!C$5:AG2179,31,0)</f>
        <v>#N/A</v>
      </c>
      <c r="G102" s="46">
        <v>41253</v>
      </c>
      <c r="H102" s="387">
        <v>41262</v>
      </c>
      <c r="I102" s="161" t="s">
        <v>8482</v>
      </c>
      <c r="J102" s="100" t="s">
        <v>12021</v>
      </c>
      <c r="K102" s="100" t="s">
        <v>13100</v>
      </c>
      <c r="L102" s="18" t="s">
        <v>20703</v>
      </c>
      <c r="M102" s="16"/>
    </row>
    <row r="103" spans="1:13" ht="15.75" hidden="1"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14" t="e">
        <f>VLOOKUP(A103,VODANET!C$5:AG2180,31,0)</f>
        <v>#N/A</v>
      </c>
      <c r="G103" s="46">
        <v>41253</v>
      </c>
      <c r="H103" s="387">
        <v>41270</v>
      </c>
      <c r="I103" s="161" t="s">
        <v>8483</v>
      </c>
      <c r="J103" s="100" t="s">
        <v>12021</v>
      </c>
      <c r="K103" s="100" t="s">
        <v>13088</v>
      </c>
      <c r="L103" s="18" t="s">
        <v>20703</v>
      </c>
      <c r="M103" s="16"/>
    </row>
    <row r="104" spans="1:13" ht="15.75" hidden="1"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14">
        <f>VLOOKUP(A104,VODANET!C$5:AG2181,31,0)</f>
        <v>41530</v>
      </c>
      <c r="G104" s="46">
        <v>41253</v>
      </c>
      <c r="H104" s="387">
        <v>41271</v>
      </c>
      <c r="I104" s="161" t="s">
        <v>8481</v>
      </c>
      <c r="J104" s="100" t="s">
        <v>12021</v>
      </c>
      <c r="K104" s="100" t="s">
        <v>13088</v>
      </c>
      <c r="L104" s="18" t="s">
        <v>20703</v>
      </c>
      <c r="M104" s="16"/>
    </row>
    <row r="105" spans="1:13" ht="15.75" hidden="1"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14" t="e">
        <f>VLOOKUP(A105,VODANET!C$5:AG2182,31,0)</f>
        <v>#N/A</v>
      </c>
      <c r="G105" s="46">
        <v>41253</v>
      </c>
      <c r="H105" s="387">
        <v>41264</v>
      </c>
      <c r="I105" s="161" t="s">
        <v>8481</v>
      </c>
      <c r="J105" s="100" t="s">
        <v>12021</v>
      </c>
      <c r="K105" s="100" t="s">
        <v>13088</v>
      </c>
      <c r="L105" s="18" t="s">
        <v>20703</v>
      </c>
      <c r="M105" s="16"/>
    </row>
    <row r="106" spans="1:13" ht="15.75" hidden="1"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14" t="e">
        <f>VLOOKUP(A106,VODANET!C$5:AG2183,31,0)</f>
        <v>#N/A</v>
      </c>
      <c r="G106" s="46">
        <v>41253</v>
      </c>
      <c r="H106" s="387">
        <v>41386</v>
      </c>
      <c r="I106" s="161" t="s">
        <v>8482</v>
      </c>
      <c r="J106" s="100" t="s">
        <v>12030</v>
      </c>
      <c r="K106" s="100" t="s">
        <v>17520</v>
      </c>
      <c r="L106" s="18" t="s">
        <v>20699</v>
      </c>
      <c r="M106" s="16"/>
    </row>
    <row r="107" spans="1:13" ht="15.75" hidden="1"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14" t="e">
        <f>VLOOKUP(A107,VODANET!C$5:AG2184,31,0)</f>
        <v>#N/A</v>
      </c>
      <c r="G107" s="14">
        <v>41253</v>
      </c>
      <c r="H107" s="386">
        <v>41276</v>
      </c>
      <c r="I107" s="38" t="s">
        <v>454</v>
      </c>
      <c r="J107" s="99" t="s">
        <v>12031</v>
      </c>
      <c r="K107" s="99" t="s">
        <v>13543</v>
      </c>
      <c r="L107" s="18" t="s">
        <v>20699</v>
      </c>
      <c r="M107" s="16"/>
    </row>
    <row r="108" spans="1:13" ht="15.75" hidden="1"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14" t="e">
        <f>VLOOKUP(A108,VODANET!C$5:AG2185,31,0)</f>
        <v>#N/A</v>
      </c>
      <c r="G108" s="46">
        <v>41253</v>
      </c>
      <c r="H108" s="387">
        <v>41262</v>
      </c>
      <c r="I108" s="161" t="s">
        <v>8481</v>
      </c>
      <c r="J108" s="100" t="s">
        <v>12021</v>
      </c>
      <c r="K108" s="100" t="s">
        <v>13099</v>
      </c>
      <c r="L108" s="18" t="s">
        <v>20699</v>
      </c>
      <c r="M108" s="16"/>
    </row>
    <row r="109" spans="1:13" ht="15.75" hidden="1"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14" t="e">
        <f>VLOOKUP(A109,VODANET!C$5:AG2186,31,0)</f>
        <v>#N/A</v>
      </c>
      <c r="G109" s="46">
        <v>41253</v>
      </c>
      <c r="H109" s="387">
        <v>41311</v>
      </c>
      <c r="I109" s="161" t="s">
        <v>8481</v>
      </c>
      <c r="J109" s="100" t="s">
        <v>12029</v>
      </c>
      <c r="K109" s="100" t="s">
        <v>15179</v>
      </c>
      <c r="L109" s="18" t="s">
        <v>20707</v>
      </c>
      <c r="M109" s="16"/>
    </row>
    <row r="110" spans="1:13" ht="15.75" hidden="1"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14" t="e">
        <f>VLOOKUP(A110,VODANET!C$5:AG2187,31,0)</f>
        <v>#N/A</v>
      </c>
      <c r="G110" s="46">
        <v>41253</v>
      </c>
      <c r="H110" s="387">
        <v>41261</v>
      </c>
      <c r="I110" s="161" t="s">
        <v>8482</v>
      </c>
      <c r="J110" s="100" t="s">
        <v>12021</v>
      </c>
      <c r="K110" s="100" t="s">
        <v>13088</v>
      </c>
      <c r="L110" s="18" t="s">
        <v>20703</v>
      </c>
      <c r="M110" s="16"/>
    </row>
    <row r="111" spans="1:13" ht="15.75" hidden="1"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14">
        <f>VLOOKUP(A111,VODANET!C$5:AG2188,31,0)</f>
        <v>41320</v>
      </c>
      <c r="G111" s="46">
        <v>41253</v>
      </c>
      <c r="H111" s="387">
        <v>41270</v>
      </c>
      <c r="I111" s="161" t="s">
        <v>8483</v>
      </c>
      <c r="J111" s="100" t="s">
        <v>12021</v>
      </c>
      <c r="K111" s="100" t="s">
        <v>13088</v>
      </c>
      <c r="L111" s="18" t="s">
        <v>20703</v>
      </c>
      <c r="M111" s="16"/>
    </row>
    <row r="112" spans="1:13" ht="15.75" hidden="1"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14">
        <f>VLOOKUP(A112,VODANET!C$5:AG2189,31,0)</f>
        <v>41474</v>
      </c>
      <c r="G112" s="46">
        <v>41253</v>
      </c>
      <c r="H112" s="387">
        <v>41277</v>
      </c>
      <c r="I112" s="161" t="s">
        <v>8483</v>
      </c>
      <c r="J112" s="100" t="s">
        <v>12027</v>
      </c>
      <c r="K112" s="381" t="s">
        <v>13088</v>
      </c>
      <c r="L112" s="18" t="s">
        <v>20703</v>
      </c>
      <c r="M112" s="16"/>
    </row>
    <row r="113" spans="1:13" ht="15.75" hidden="1"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14">
        <f>VLOOKUP(A113,VODANET!C$5:AG2190,31,0)</f>
        <v>41537</v>
      </c>
      <c r="G113" s="46">
        <v>41253</v>
      </c>
      <c r="H113" s="387">
        <v>41277</v>
      </c>
      <c r="I113" s="161" t="s">
        <v>8481</v>
      </c>
      <c r="J113" s="100" t="s">
        <v>12021</v>
      </c>
      <c r="K113" s="100" t="s">
        <v>13547</v>
      </c>
      <c r="L113" s="18" t="s">
        <v>20700</v>
      </c>
      <c r="M113" s="16"/>
    </row>
    <row r="114" spans="1:13" ht="15.75" hidden="1"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14">
        <f>VLOOKUP(A114,VODANET!C$5:AG2191,31,0)</f>
        <v>41481</v>
      </c>
      <c r="G114" s="46">
        <v>41253</v>
      </c>
      <c r="H114" s="387">
        <v>41264</v>
      </c>
      <c r="I114" s="161" t="s">
        <v>8483</v>
      </c>
      <c r="J114" s="103" t="s">
        <v>12021</v>
      </c>
      <c r="K114" s="103" t="s">
        <v>13088</v>
      </c>
      <c r="L114" s="18" t="s">
        <v>20703</v>
      </c>
      <c r="M114" s="16"/>
    </row>
    <row r="115" spans="1:13" ht="15.75" hidden="1"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14" t="e">
        <f>VLOOKUP(A115,VODANET!C$5:AG2192,31,0)</f>
        <v>#N/A</v>
      </c>
      <c r="G115" s="46">
        <v>41253</v>
      </c>
      <c r="H115" s="387">
        <v>41271</v>
      </c>
      <c r="I115" s="161" t="s">
        <v>8481</v>
      </c>
      <c r="J115" s="100" t="s">
        <v>12021</v>
      </c>
      <c r="K115" s="100" t="s">
        <v>13088</v>
      </c>
      <c r="L115" s="18" t="s">
        <v>20703</v>
      </c>
      <c r="M115" s="16"/>
    </row>
    <row r="116" spans="1:13" ht="15.75" hidden="1"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14" t="e">
        <f>VLOOKUP(A116,VODANET!C$5:AG2193,31,0)</f>
        <v>#N/A</v>
      </c>
      <c r="G116" s="46">
        <v>41253</v>
      </c>
      <c r="H116" s="387">
        <v>41282</v>
      </c>
      <c r="I116" s="161" t="s">
        <v>454</v>
      </c>
      <c r="J116" s="103" t="s">
        <v>12029</v>
      </c>
      <c r="K116" s="103" t="s">
        <v>14054</v>
      </c>
      <c r="L116" s="16" t="s">
        <v>4085</v>
      </c>
      <c r="M116" s="16"/>
    </row>
    <row r="117" spans="1:13" ht="15.75" hidden="1"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14" t="e">
        <f>VLOOKUP(A117,VODANET!C$5:AG2194,31,0)</f>
        <v>#N/A</v>
      </c>
      <c r="G117" s="46">
        <v>41254</v>
      </c>
      <c r="H117" s="387">
        <v>41276</v>
      </c>
      <c r="I117" s="161" t="s">
        <v>613</v>
      </c>
      <c r="J117" s="100" t="s">
        <v>8520</v>
      </c>
      <c r="K117" s="100" t="s">
        <v>13544</v>
      </c>
      <c r="L117" s="16" t="s">
        <v>4085</v>
      </c>
      <c r="M117" s="16"/>
    </row>
    <row r="118" spans="1:13" ht="15.75" hidden="1"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14" t="e">
        <f>VLOOKUP(A118,VODANET!C$5:AG2195,31,0)</f>
        <v>#N/A</v>
      </c>
      <c r="G118" s="46">
        <v>41257</v>
      </c>
      <c r="H118" s="387">
        <v>41257</v>
      </c>
      <c r="I118" s="161" t="s">
        <v>454</v>
      </c>
      <c r="J118" s="100" t="s">
        <v>9504</v>
      </c>
      <c r="K118" s="100" t="s">
        <v>12724</v>
      </c>
      <c r="L118" s="16" t="s">
        <v>4085</v>
      </c>
      <c r="M118" s="16"/>
    </row>
    <row r="119" spans="1:13" ht="15.75" hidden="1"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14" t="e">
        <f>VLOOKUP(A119,VODANET!C$5:AG2196,31,0)</f>
        <v>#N/A</v>
      </c>
      <c r="G119" s="14">
        <v>41271</v>
      </c>
      <c r="H119" s="386">
        <v>41344</v>
      </c>
      <c r="I119" s="38" t="s">
        <v>8482</v>
      </c>
      <c r="J119" s="98" t="s">
        <v>13516</v>
      </c>
      <c r="K119" s="98" t="s">
        <v>13544</v>
      </c>
      <c r="L119" s="16" t="s">
        <v>4085</v>
      </c>
      <c r="M119" s="16"/>
    </row>
    <row r="120" spans="1:13" ht="15.75" hidden="1"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14">
        <f>VLOOKUP(A120,VODANET!C$5:AG2197,31,0)</f>
        <v>41474</v>
      </c>
      <c r="G120" s="14">
        <v>41271</v>
      </c>
      <c r="H120" s="386">
        <v>41282</v>
      </c>
      <c r="I120" s="38" t="s">
        <v>8481</v>
      </c>
      <c r="J120" s="99" t="s">
        <v>13515</v>
      </c>
      <c r="K120" s="99" t="s">
        <v>13593</v>
      </c>
      <c r="L120" s="16" t="s">
        <v>4085</v>
      </c>
      <c r="M120" s="16"/>
    </row>
    <row r="121" spans="1:13" ht="15.75" hidden="1"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14" t="e">
        <f>VLOOKUP(A121,VODANET!C$5:AG2198,31,0)</f>
        <v>#N/A</v>
      </c>
      <c r="G121" s="14">
        <v>41271</v>
      </c>
      <c r="H121" s="387">
        <v>41471</v>
      </c>
      <c r="I121" s="161" t="s">
        <v>8482</v>
      </c>
      <c r="J121" s="100" t="s">
        <v>13518</v>
      </c>
      <c r="K121" s="100" t="s">
        <v>20343</v>
      </c>
      <c r="L121" s="16" t="s">
        <v>4085</v>
      </c>
      <c r="M121" s="16"/>
    </row>
    <row r="122" spans="1:13" ht="15.75" hidden="1"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14">
        <f>VLOOKUP(A122,VODANET!C$5:AG2199,31,0)</f>
        <v>41523</v>
      </c>
      <c r="G122" s="14">
        <v>41271</v>
      </c>
      <c r="H122" s="387">
        <v>41281</v>
      </c>
      <c r="I122" s="161" t="s">
        <v>8481</v>
      </c>
      <c r="J122" s="100" t="s">
        <v>13517</v>
      </c>
      <c r="K122" s="100" t="s">
        <v>13587</v>
      </c>
      <c r="L122" s="16" t="s">
        <v>4085</v>
      </c>
      <c r="M122" s="16"/>
    </row>
    <row r="123" spans="1:13" ht="15.75" hidden="1"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14" t="e">
        <f>VLOOKUP(A123,VODANET!C$5:AG2200,31,0)</f>
        <v>#N/A</v>
      </c>
      <c r="G123" s="14">
        <v>41276</v>
      </c>
      <c r="H123" s="386">
        <v>41276</v>
      </c>
      <c r="I123" s="161" t="s">
        <v>613</v>
      </c>
      <c r="J123" s="99" t="s">
        <v>13540</v>
      </c>
      <c r="K123" s="99" t="s">
        <v>13542</v>
      </c>
      <c r="L123" s="16" t="s">
        <v>4085</v>
      </c>
      <c r="M123" s="16"/>
    </row>
    <row r="124" spans="1:13" ht="15.75" hidden="1"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14" t="e">
        <f>VLOOKUP(A124,VODANET!C$5:AG2201,31,0)</f>
        <v>#N/A</v>
      </c>
      <c r="G124" s="14">
        <v>41276</v>
      </c>
      <c r="H124" s="386"/>
      <c r="I124" s="161" t="s">
        <v>613</v>
      </c>
      <c r="J124" s="102" t="s">
        <v>20655</v>
      </c>
      <c r="K124" s="295" t="s">
        <v>20660</v>
      </c>
      <c r="L124" s="16" t="s">
        <v>4085</v>
      </c>
      <c r="M124" s="16"/>
    </row>
    <row r="125" spans="1:13" ht="15.75" hidden="1"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14">
        <f>VLOOKUP(A125,VODANET!C$5:AG2202,31,0)</f>
        <v>41516</v>
      </c>
      <c r="G125" s="46">
        <v>41276</v>
      </c>
      <c r="H125" s="387">
        <v>41284</v>
      </c>
      <c r="I125" s="161" t="s">
        <v>454</v>
      </c>
      <c r="J125" s="100" t="s">
        <v>13538</v>
      </c>
      <c r="K125" s="100" t="s">
        <v>14056</v>
      </c>
      <c r="L125" s="16" t="s">
        <v>4085</v>
      </c>
      <c r="M125" s="16"/>
    </row>
    <row r="126" spans="1:13" ht="15.75" hidden="1"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14" t="e">
        <f>VLOOKUP(A126,VODANET!C$5:AG2203,31,0)</f>
        <v>#N/A</v>
      </c>
      <c r="G126" s="46">
        <v>41276</v>
      </c>
      <c r="H126" s="387">
        <v>41292</v>
      </c>
      <c r="I126" s="161" t="s">
        <v>454</v>
      </c>
      <c r="J126" s="100" t="s">
        <v>13539</v>
      </c>
      <c r="K126" s="100" t="s">
        <v>14070</v>
      </c>
      <c r="L126" s="16" t="s">
        <v>4085</v>
      </c>
      <c r="M126" s="16"/>
    </row>
    <row r="127" spans="1:13" ht="15.75" hidden="1"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14">
        <f>VLOOKUP(A127,VODANET!C$5:AG2204,31,0)</f>
        <v>41320</v>
      </c>
      <c r="G127" s="14">
        <v>41277</v>
      </c>
      <c r="H127" s="386">
        <v>41326</v>
      </c>
      <c r="I127" s="38" t="s">
        <v>454</v>
      </c>
      <c r="J127" s="99" t="s">
        <v>8520</v>
      </c>
      <c r="K127" s="99" t="s">
        <v>15296</v>
      </c>
      <c r="L127" s="16" t="s">
        <v>4085</v>
      </c>
      <c r="M127" s="16"/>
    </row>
    <row r="128" spans="1:13" ht="15.75" hidden="1"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14" t="e">
        <f>VLOOKUP(A128,VODANET!C$5:AG2205,31,0)</f>
        <v>#N/A</v>
      </c>
      <c r="G128" s="14">
        <v>41277</v>
      </c>
      <c r="H128" s="386"/>
      <c r="I128" s="38" t="s">
        <v>613</v>
      </c>
      <c r="J128" s="100" t="s">
        <v>8956</v>
      </c>
      <c r="K128" s="99" t="s">
        <v>4085</v>
      </c>
      <c r="L128" s="16" t="s">
        <v>4085</v>
      </c>
      <c r="M128" s="16"/>
    </row>
    <row r="129" spans="1:13" ht="15.75" hidden="1"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14" t="e">
        <f>VLOOKUP(A129,VODANET!C$5:AG2206,31,0)</f>
        <v>#N/A</v>
      </c>
      <c r="G129" s="14">
        <v>41277</v>
      </c>
      <c r="H129" s="386">
        <v>41367</v>
      </c>
      <c r="I129" s="38" t="s">
        <v>8482</v>
      </c>
      <c r="J129" s="99" t="s">
        <v>13549</v>
      </c>
      <c r="K129" s="99" t="s">
        <v>15945</v>
      </c>
      <c r="L129" s="16" t="s">
        <v>4085</v>
      </c>
      <c r="M129" s="16"/>
    </row>
    <row r="130" spans="1:13" ht="15.75" hidden="1"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14" t="e">
        <f>VLOOKUP(A130,VODANET!C$5:AG2207,31,0)</f>
        <v>#N/A</v>
      </c>
      <c r="G130" s="46">
        <v>41277</v>
      </c>
      <c r="H130" s="386">
        <v>41281</v>
      </c>
      <c r="I130" s="161" t="s">
        <v>8483</v>
      </c>
      <c r="J130" s="100" t="s">
        <v>8956</v>
      </c>
      <c r="K130" s="100" t="s">
        <v>13647</v>
      </c>
      <c r="L130" s="16" t="s">
        <v>4085</v>
      </c>
      <c r="M130" s="16"/>
    </row>
    <row r="131" spans="1:13" ht="15.75" hidden="1"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14" t="e">
        <f>VLOOKUP(A131,VODANET!C$5:AG2208,31,0)</f>
        <v>#N/A</v>
      </c>
      <c r="G131" s="14">
        <v>41278</v>
      </c>
      <c r="H131" s="386"/>
      <c r="I131" s="161" t="s">
        <v>613</v>
      </c>
      <c r="J131" s="98" t="s">
        <v>20656</v>
      </c>
      <c r="K131" s="98" t="s">
        <v>4085</v>
      </c>
      <c r="L131" s="16" t="s">
        <v>4085</v>
      </c>
      <c r="M131" s="16"/>
    </row>
    <row r="132" spans="1:13" ht="15.75" hidden="1"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14" t="e">
        <f>VLOOKUP(A132,VODANET!C$5:AG2209,31,0)</f>
        <v>#N/A</v>
      </c>
      <c r="G132" s="14">
        <v>41278</v>
      </c>
      <c r="H132" s="386"/>
      <c r="I132" s="38" t="s">
        <v>613</v>
      </c>
      <c r="J132" s="99" t="s">
        <v>13556</v>
      </c>
      <c r="K132" s="99" t="s">
        <v>4085</v>
      </c>
      <c r="L132" s="16" t="s">
        <v>4085</v>
      </c>
      <c r="M132" s="16"/>
    </row>
    <row r="133" spans="1:13" ht="15.75" hidden="1"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14">
        <f>VLOOKUP(A133,VODANET!C$5:AG2210,31,0)</f>
        <v>41383</v>
      </c>
      <c r="G133" s="14">
        <v>41278</v>
      </c>
      <c r="H133" s="386">
        <v>41281</v>
      </c>
      <c r="I133" s="161" t="s">
        <v>613</v>
      </c>
      <c r="J133" s="99" t="s">
        <v>13585</v>
      </c>
      <c r="K133" s="99" t="s">
        <v>13586</v>
      </c>
      <c r="L133" s="16" t="s">
        <v>4085</v>
      </c>
      <c r="M133" s="16"/>
    </row>
    <row r="134" spans="1:13" ht="15.75" hidden="1"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14" t="e">
        <f>VLOOKUP(A134,VODANET!C$5:AG2211,31,0)</f>
        <v>#N/A</v>
      </c>
      <c r="G134" s="14">
        <v>41278</v>
      </c>
      <c r="H134" s="386">
        <v>41374</v>
      </c>
      <c r="I134" s="161" t="s">
        <v>15889</v>
      </c>
      <c r="J134" s="99" t="s">
        <v>13557</v>
      </c>
      <c r="K134" s="99" t="s">
        <v>16269</v>
      </c>
      <c r="L134" s="16" t="s">
        <v>4085</v>
      </c>
      <c r="M134" s="16"/>
    </row>
    <row r="135" spans="1:13" ht="15.75" hidden="1"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14" t="e">
        <f>VLOOKUP(A135,VODANET!C$5:AG2212,31,0)</f>
        <v>#N/A</v>
      </c>
      <c r="G135" s="14">
        <v>41278</v>
      </c>
      <c r="H135" s="386">
        <v>41375</v>
      </c>
      <c r="I135" s="38" t="s">
        <v>8481</v>
      </c>
      <c r="J135" s="99" t="s">
        <v>13583</v>
      </c>
      <c r="K135" s="99" t="s">
        <v>16268</v>
      </c>
      <c r="L135" s="16" t="s">
        <v>4085</v>
      </c>
      <c r="M135" s="16"/>
    </row>
    <row r="136" spans="1:13" ht="15.75" hidden="1"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14" t="e">
        <f>VLOOKUP(A136,VODANET!C$5:AG2213,31,0)</f>
        <v>#N/A</v>
      </c>
      <c r="G136" s="14">
        <v>41278</v>
      </c>
      <c r="H136" s="386">
        <v>41297</v>
      </c>
      <c r="I136" s="38" t="s">
        <v>8483</v>
      </c>
      <c r="J136" s="99" t="s">
        <v>13552</v>
      </c>
      <c r="K136" s="375" t="s">
        <v>14174</v>
      </c>
      <c r="L136" s="16" t="s">
        <v>4085</v>
      </c>
      <c r="M136" s="16"/>
    </row>
    <row r="137" spans="1:13" ht="15.75" hidden="1"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14" t="e">
        <f>VLOOKUP(A137,VODANET!C$5:AG2214,31,0)</f>
        <v>#N/A</v>
      </c>
      <c r="G137" s="46">
        <v>41278</v>
      </c>
      <c r="H137" s="387">
        <v>41537</v>
      </c>
      <c r="I137" s="161" t="s">
        <v>8481</v>
      </c>
      <c r="J137" s="100" t="s">
        <v>13554</v>
      </c>
      <c r="K137" s="100" t="s">
        <v>20680</v>
      </c>
      <c r="L137" s="16" t="s">
        <v>4085</v>
      </c>
      <c r="M137" s="16"/>
    </row>
    <row r="138" spans="1:13" ht="15.75" hidden="1"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14" t="e">
        <f>VLOOKUP(A138,VODANET!C$5:AG2215,31,0)</f>
        <v>#N/A</v>
      </c>
      <c r="G138" s="46">
        <v>41278</v>
      </c>
      <c r="H138" s="387"/>
      <c r="I138" s="161" t="s">
        <v>613</v>
      </c>
      <c r="J138" s="100" t="s">
        <v>13582</v>
      </c>
      <c r="K138" s="100" t="s">
        <v>4085</v>
      </c>
      <c r="L138" s="16" t="s">
        <v>4085</v>
      </c>
      <c r="M138" s="16"/>
    </row>
    <row r="139" spans="1:13" ht="15.75" hidden="1"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14" t="e">
        <f>VLOOKUP(A139,VODANET!C$5:AG2216,31,0)</f>
        <v>#N/A</v>
      </c>
      <c r="G139" s="46">
        <v>41278</v>
      </c>
      <c r="H139" s="387"/>
      <c r="I139" s="161" t="s">
        <v>613</v>
      </c>
      <c r="J139" s="103" t="s">
        <v>13555</v>
      </c>
      <c r="K139" s="103" t="s">
        <v>4085</v>
      </c>
      <c r="L139" s="16" t="s">
        <v>4085</v>
      </c>
      <c r="M139" s="16"/>
    </row>
    <row r="140" spans="1:13" ht="15.75" hidden="1"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14" t="e">
        <f>VLOOKUP(A140,VODANET!C$5:AG2217,31,0)</f>
        <v>#N/A</v>
      </c>
      <c r="G140" s="46">
        <v>41278</v>
      </c>
      <c r="H140" s="387">
        <v>41480</v>
      </c>
      <c r="I140" s="161" t="s">
        <v>8482</v>
      </c>
      <c r="J140" s="100" t="s">
        <v>13584</v>
      </c>
      <c r="K140" s="100" t="s">
        <v>20381</v>
      </c>
      <c r="L140" s="16" t="s">
        <v>4085</v>
      </c>
      <c r="M140" s="16"/>
    </row>
    <row r="141" spans="1:13" ht="15.75" hidden="1"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14" t="e">
        <f>VLOOKUP(A141,VODANET!C$5:AG2218,31,0)</f>
        <v>#N/A</v>
      </c>
      <c r="G141" s="14">
        <v>41278</v>
      </c>
      <c r="H141" s="386">
        <v>41409</v>
      </c>
      <c r="I141" s="161" t="s">
        <v>8483</v>
      </c>
      <c r="J141" s="99" t="s">
        <v>15695</v>
      </c>
      <c r="K141" s="99" t="s">
        <v>17598</v>
      </c>
      <c r="L141" s="16" t="s">
        <v>4085</v>
      </c>
      <c r="M141" s="16"/>
    </row>
    <row r="142" spans="1:13" ht="15.75" hidden="1"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14" t="e">
        <f>VLOOKUP(A142,VODANET!C$5:AG2219,31,0)</f>
        <v>#N/A</v>
      </c>
      <c r="G142" s="14">
        <v>41278</v>
      </c>
      <c r="H142" s="386">
        <v>41283</v>
      </c>
      <c r="I142" s="38" t="s">
        <v>8483</v>
      </c>
      <c r="J142" s="99" t="s">
        <v>13551</v>
      </c>
      <c r="K142" s="102" t="s">
        <v>13597</v>
      </c>
      <c r="L142" s="16" t="s">
        <v>4085</v>
      </c>
      <c r="M142" s="16"/>
    </row>
    <row r="143" spans="1:13" ht="15.75" hidden="1"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14" t="e">
        <f>VLOOKUP(A143,VODANET!C$5:AG2220,31,0)</f>
        <v>#N/A</v>
      </c>
      <c r="G143" s="14">
        <v>41278</v>
      </c>
      <c r="H143" s="386">
        <v>41283</v>
      </c>
      <c r="I143" s="38" t="s">
        <v>8483</v>
      </c>
      <c r="J143" s="99" t="s">
        <v>13551</v>
      </c>
      <c r="K143" s="99" t="s">
        <v>13597</v>
      </c>
      <c r="L143" s="16" t="s">
        <v>4085</v>
      </c>
      <c r="M143" s="16"/>
    </row>
    <row r="144" spans="1:13" ht="15.75" hidden="1"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14">
        <f>VLOOKUP(A144,VODANET!C$5:AG2221,31,0)</f>
        <v>41537</v>
      </c>
      <c r="G144" s="14">
        <v>41278</v>
      </c>
      <c r="H144" s="386">
        <v>41293</v>
      </c>
      <c r="I144" s="38" t="s">
        <v>8481</v>
      </c>
      <c r="J144" s="99" t="s">
        <v>13550</v>
      </c>
      <c r="K144" s="99" t="s">
        <v>14067</v>
      </c>
      <c r="L144" s="16" t="s">
        <v>4085</v>
      </c>
      <c r="M144" s="16"/>
    </row>
    <row r="145" spans="1:13" ht="15.75" hidden="1"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14" t="e">
        <f>VLOOKUP(A145,VODANET!C$5:AG2222,31,0)</f>
        <v>#N/A</v>
      </c>
      <c r="G145" s="14">
        <v>41278</v>
      </c>
      <c r="H145" s="386">
        <v>41292</v>
      </c>
      <c r="I145" s="38" t="s">
        <v>8481</v>
      </c>
      <c r="J145" s="99" t="s">
        <v>13553</v>
      </c>
      <c r="K145" s="99" t="s">
        <v>14066</v>
      </c>
      <c r="L145" s="16" t="s">
        <v>4085</v>
      </c>
      <c r="M145" s="16"/>
    </row>
    <row r="146" spans="1:13" ht="15.75" hidden="1"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14" t="e">
        <f>VLOOKUP(A146,VODANET!C$5:AG2223,31,0)</f>
        <v>#N/A</v>
      </c>
      <c r="G146" s="46">
        <v>41281</v>
      </c>
      <c r="H146" s="387">
        <v>41293</v>
      </c>
      <c r="I146" s="161" t="s">
        <v>8481</v>
      </c>
      <c r="J146" s="100" t="s">
        <v>13589</v>
      </c>
      <c r="K146" s="100" t="s">
        <v>14063</v>
      </c>
      <c r="L146" s="16" t="s">
        <v>4085</v>
      </c>
      <c r="M146" s="16"/>
    </row>
    <row r="147" spans="1:13" ht="15.75" hidden="1"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14" t="e">
        <f>VLOOKUP(A147,VODANET!C$5:AG2224,31,0)</f>
        <v>#N/A</v>
      </c>
      <c r="G147" s="14">
        <v>41282</v>
      </c>
      <c r="H147" s="386">
        <v>41369</v>
      </c>
      <c r="I147" s="38" t="s">
        <v>8483</v>
      </c>
      <c r="J147" s="99" t="s">
        <v>8528</v>
      </c>
      <c r="K147" s="99" t="s">
        <v>15944</v>
      </c>
      <c r="L147" s="16" t="s">
        <v>4085</v>
      </c>
      <c r="M147" s="16"/>
    </row>
    <row r="148" spans="1:13" ht="15.75" hidden="1"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14" t="e">
        <f>VLOOKUP(A148,VODANET!C$5:AG2225,31,0)</f>
        <v>#N/A</v>
      </c>
      <c r="G148" s="46">
        <v>41282</v>
      </c>
      <c r="H148" s="387">
        <v>41570</v>
      </c>
      <c r="I148" s="161" t="s">
        <v>8481</v>
      </c>
      <c r="J148" s="100" t="s">
        <v>20764</v>
      </c>
      <c r="K148" s="403" t="s">
        <v>20769</v>
      </c>
      <c r="L148" s="16" t="s">
        <v>4085</v>
      </c>
      <c r="M148" s="16"/>
    </row>
    <row r="149" spans="1:13" ht="15.75" hidden="1"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14" t="e">
        <f>VLOOKUP(A149,VODANET!C$5:AG2226,31,0)</f>
        <v>#N/A</v>
      </c>
      <c r="G149" s="14">
        <v>41282</v>
      </c>
      <c r="H149" s="386">
        <v>41292</v>
      </c>
      <c r="I149" s="38" t="s">
        <v>8481</v>
      </c>
      <c r="J149" s="99" t="s">
        <v>13596</v>
      </c>
      <c r="K149" s="382" t="s">
        <v>14064</v>
      </c>
      <c r="L149" s="16" t="s">
        <v>4085</v>
      </c>
      <c r="M149" s="16"/>
    </row>
    <row r="150" spans="1:13" ht="15.75" hidden="1"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14" t="e">
        <f>VLOOKUP(A150,VODANET!C$5:AG2227,31,0)</f>
        <v>#N/A</v>
      </c>
      <c r="G150" s="14">
        <v>41282</v>
      </c>
      <c r="H150" s="386">
        <v>41298</v>
      </c>
      <c r="I150" s="38" t="s">
        <v>8483</v>
      </c>
      <c r="J150" s="99" t="s">
        <v>13595</v>
      </c>
      <c r="K150" s="99" t="s">
        <v>14535</v>
      </c>
      <c r="L150" s="16" t="s">
        <v>4085</v>
      </c>
      <c r="M150" s="16"/>
    </row>
    <row r="151" spans="1:13" ht="15.75" hidden="1"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14" t="e">
        <f>VLOOKUP(A151,VODANET!C$5:AG2228,31,0)</f>
        <v>#N/A</v>
      </c>
      <c r="G151" s="14">
        <v>41282</v>
      </c>
      <c r="H151" s="386">
        <v>41296</v>
      </c>
      <c r="I151" s="38" t="s">
        <v>454</v>
      </c>
      <c r="J151" s="99" t="s">
        <v>13590</v>
      </c>
      <c r="K151" s="99" t="s">
        <v>14149</v>
      </c>
      <c r="L151" s="16" t="s">
        <v>4085</v>
      </c>
      <c r="M151" s="16"/>
    </row>
    <row r="152" spans="1:13" ht="15.75" hidden="1"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14" t="e">
        <f>VLOOKUP(A152,VODANET!C$5:AG2229,31,0)</f>
        <v>#N/A</v>
      </c>
      <c r="G152" s="14">
        <v>41283</v>
      </c>
      <c r="H152" s="386">
        <v>41339</v>
      </c>
      <c r="I152" s="38" t="s">
        <v>8482</v>
      </c>
      <c r="J152" s="99" t="s">
        <v>12021</v>
      </c>
      <c r="K152" s="99" t="s">
        <v>15548</v>
      </c>
      <c r="L152" s="16" t="s">
        <v>4085</v>
      </c>
      <c r="M152" s="16"/>
    </row>
    <row r="153" spans="1:13" ht="15.75" hidden="1"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14" t="e">
        <f>VLOOKUP(A153,VODANET!C$5:AG2230,31,0)</f>
        <v>#N/A</v>
      </c>
      <c r="G153" s="14">
        <v>41283</v>
      </c>
      <c r="H153" s="386">
        <v>41464</v>
      </c>
      <c r="I153" s="161" t="s">
        <v>8482</v>
      </c>
      <c r="J153" s="99" t="s">
        <v>13578</v>
      </c>
      <c r="K153" s="99" t="s">
        <v>20267</v>
      </c>
      <c r="L153" s="16" t="s">
        <v>4085</v>
      </c>
      <c r="M153" s="16"/>
    </row>
    <row r="154" spans="1:13" ht="15.75" hidden="1"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14" t="e">
        <f>VLOOKUP(A154,VODANET!C$5:AG2231,31,0)</f>
        <v>#N/A</v>
      </c>
      <c r="G154" s="46">
        <v>41284</v>
      </c>
      <c r="H154" s="387">
        <v>41465</v>
      </c>
      <c r="I154" s="161" t="s">
        <v>8482</v>
      </c>
      <c r="J154" s="100" t="s">
        <v>13643</v>
      </c>
      <c r="K154" s="100" t="s">
        <v>20273</v>
      </c>
      <c r="L154" s="16" t="s">
        <v>4085</v>
      </c>
      <c r="M154" s="16"/>
    </row>
    <row r="155" spans="1:13" ht="15.75" hidden="1"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14" t="e">
        <f>VLOOKUP(A155,VODANET!C$5:AG2232,31,0)</f>
        <v>#N/A</v>
      </c>
      <c r="G155" s="46">
        <v>41285</v>
      </c>
      <c r="H155" s="387">
        <v>41292</v>
      </c>
      <c r="I155" s="161" t="s">
        <v>8483</v>
      </c>
      <c r="J155" s="100" t="s">
        <v>13650</v>
      </c>
      <c r="K155" s="100" t="s">
        <v>14148</v>
      </c>
      <c r="L155" s="16" t="s">
        <v>4085</v>
      </c>
      <c r="M155" s="16"/>
    </row>
    <row r="156" spans="1:13" ht="15.75" hidden="1"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14" t="e">
        <f>VLOOKUP(A156,VODANET!C$5:AG2233,31,0)</f>
        <v>#N/A</v>
      </c>
      <c r="G156" s="14">
        <v>41285</v>
      </c>
      <c r="H156" s="386">
        <v>41311</v>
      </c>
      <c r="I156" s="38" t="s">
        <v>8481</v>
      </c>
      <c r="J156" s="189" t="s">
        <v>13649</v>
      </c>
      <c r="K156" s="99" t="s">
        <v>15180</v>
      </c>
      <c r="L156" s="16" t="s">
        <v>4085</v>
      </c>
      <c r="M156" s="16"/>
    </row>
    <row r="157" spans="1:13" ht="15.75" hidden="1"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14" t="e">
        <f>VLOOKUP(A157,VODANET!C$5:AG2234,31,0)</f>
        <v>#N/A</v>
      </c>
      <c r="G157" s="14">
        <v>41285</v>
      </c>
      <c r="H157" s="386">
        <v>41298</v>
      </c>
      <c r="I157" s="38" t="s">
        <v>8481</v>
      </c>
      <c r="J157" s="100" t="s">
        <v>13654</v>
      </c>
      <c r="K157" s="100" t="s">
        <v>14550</v>
      </c>
      <c r="L157" s="16" t="s">
        <v>4085</v>
      </c>
      <c r="M157" s="16"/>
    </row>
    <row r="158" spans="1:13" ht="15.75" hidden="1"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14" t="e">
        <f>VLOOKUP(A158,VODANET!C$5:AG2235,31,0)</f>
        <v>#N/A</v>
      </c>
      <c r="G158" s="14">
        <v>41285</v>
      </c>
      <c r="H158" s="386">
        <v>41375</v>
      </c>
      <c r="I158" s="38" t="s">
        <v>15889</v>
      </c>
      <c r="J158" s="99" t="s">
        <v>13652</v>
      </c>
      <c r="K158" s="99" t="s">
        <v>16270</v>
      </c>
      <c r="L158" s="16" t="s">
        <v>4085</v>
      </c>
      <c r="M158" s="16"/>
    </row>
    <row r="159" spans="1:13" ht="15.75" hidden="1"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14" t="e">
        <f>VLOOKUP(A159,VODANET!C$5:AG2236,31,0)</f>
        <v>#N/A</v>
      </c>
      <c r="G159" s="46">
        <v>41285</v>
      </c>
      <c r="H159" s="387">
        <v>41309</v>
      </c>
      <c r="I159" s="161" t="s">
        <v>8483</v>
      </c>
      <c r="J159" s="100" t="s">
        <v>13651</v>
      </c>
      <c r="K159" s="100" t="s">
        <v>14829</v>
      </c>
      <c r="L159" s="16" t="s">
        <v>4085</v>
      </c>
      <c r="M159" s="16"/>
    </row>
    <row r="160" spans="1:13" ht="15.75" hidden="1"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14" t="e">
        <f>VLOOKUP(A160,VODANET!C$5:AG2237,31,0)</f>
        <v>#N/A</v>
      </c>
      <c r="G160" s="14">
        <v>41285</v>
      </c>
      <c r="H160" s="386">
        <v>41528</v>
      </c>
      <c r="I160" s="161" t="s">
        <v>8483</v>
      </c>
      <c r="J160" s="99" t="s">
        <v>15550</v>
      </c>
      <c r="K160" s="384" t="s">
        <v>20662</v>
      </c>
      <c r="L160" s="16" t="s">
        <v>4085</v>
      </c>
      <c r="M160" s="16"/>
    </row>
    <row r="161" spans="1:13" ht="15.75" hidden="1"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14" t="e">
        <f>VLOOKUP(A161,VODANET!C$5:AG2238,31,0)</f>
        <v>#N/A</v>
      </c>
      <c r="G161" s="14">
        <v>41285</v>
      </c>
      <c r="H161" s="386">
        <v>41409</v>
      </c>
      <c r="I161" s="38" t="s">
        <v>8482</v>
      </c>
      <c r="J161" s="99" t="s">
        <v>13656</v>
      </c>
      <c r="K161" s="99" t="s">
        <v>14070</v>
      </c>
      <c r="L161" s="16" t="s">
        <v>4085</v>
      </c>
      <c r="M161" s="16"/>
    </row>
    <row r="162" spans="1:13" ht="15.75" hidden="1"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14" t="e">
        <f>VLOOKUP(A162,VODANET!C$5:AG2239,31,0)</f>
        <v>#N/A</v>
      </c>
      <c r="G162" s="14">
        <v>41285</v>
      </c>
      <c r="H162" s="386">
        <v>41415</v>
      </c>
      <c r="I162" s="38" t="s">
        <v>8481</v>
      </c>
      <c r="J162" s="99" t="s">
        <v>13653</v>
      </c>
      <c r="K162" s="99" t="s">
        <v>19218</v>
      </c>
      <c r="L162" s="16" t="s">
        <v>4085</v>
      </c>
      <c r="M162" s="16"/>
    </row>
    <row r="163" spans="1:13" ht="15.75" hidden="1"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14" t="e">
        <f>VLOOKUP(A163,VODANET!C$5:AG2240,31,0)</f>
        <v>#N/A</v>
      </c>
      <c r="G163" s="46">
        <v>41285</v>
      </c>
      <c r="H163" s="387">
        <v>41353</v>
      </c>
      <c r="I163" s="161" t="s">
        <v>8482</v>
      </c>
      <c r="J163" s="100" t="s">
        <v>13657</v>
      </c>
      <c r="K163" s="100" t="s">
        <v>15775</v>
      </c>
      <c r="L163" s="16" t="s">
        <v>4085</v>
      </c>
      <c r="M163" s="16"/>
    </row>
    <row r="164" spans="1:13" ht="15.75" hidden="1"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14">
        <f>VLOOKUP(A164,VODANET!C$5:AG2241,31,0)</f>
        <v>41474</v>
      </c>
      <c r="G164" s="14">
        <v>41285</v>
      </c>
      <c r="H164" s="386">
        <v>41366</v>
      </c>
      <c r="I164" s="38" t="s">
        <v>15889</v>
      </c>
      <c r="J164" s="99" t="s">
        <v>13655</v>
      </c>
      <c r="K164" s="99" t="s">
        <v>15935</v>
      </c>
      <c r="L164" s="16" t="s">
        <v>4085</v>
      </c>
      <c r="M164" s="16"/>
    </row>
    <row r="165" spans="1:13" ht="15.75" hidden="1"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14" t="e">
        <f>VLOOKUP(A165,VODANET!C$5:AG2242,31,0)</f>
        <v>#N/A</v>
      </c>
      <c r="G165" s="46">
        <v>41285</v>
      </c>
      <c r="H165" s="387">
        <v>41288</v>
      </c>
      <c r="I165" s="161" t="s">
        <v>613</v>
      </c>
      <c r="J165" s="100" t="s">
        <v>13648</v>
      </c>
      <c r="K165" s="100" t="s">
        <v>13544</v>
      </c>
      <c r="L165" s="16" t="s">
        <v>4085</v>
      </c>
      <c r="M165" s="16"/>
    </row>
    <row r="166" spans="1:13" ht="15.75" hidden="1"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14" t="e">
        <f>VLOOKUP(A166,VODANET!C$5:AG2243,31,0)</f>
        <v>#N/A</v>
      </c>
      <c r="G166" s="14">
        <v>41288</v>
      </c>
      <c r="H166" s="386">
        <v>41470</v>
      </c>
      <c r="I166" s="38" t="s">
        <v>8481</v>
      </c>
      <c r="J166" s="375" t="s">
        <v>14061</v>
      </c>
      <c r="K166" s="99" t="s">
        <v>14070</v>
      </c>
      <c r="L166" s="16" t="s">
        <v>4085</v>
      </c>
      <c r="M166" s="16"/>
    </row>
    <row r="167" spans="1:13" ht="15.75" hidden="1"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14" t="e">
        <f>VLOOKUP(A167,VODANET!C$5:AG2244,31,0)</f>
        <v>#N/A</v>
      </c>
      <c r="G167" s="14">
        <v>41288</v>
      </c>
      <c r="H167" s="386"/>
      <c r="I167" s="437" t="s">
        <v>8481</v>
      </c>
      <c r="J167" s="99" t="s">
        <v>14060</v>
      </c>
      <c r="K167" s="99" t="s">
        <v>4085</v>
      </c>
      <c r="L167" s="16" t="s">
        <v>4085</v>
      </c>
      <c r="M167" s="16"/>
    </row>
    <row r="168" spans="1:13" ht="15.75" hidden="1"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14" t="e">
        <f>VLOOKUP(A168,VODANET!C$5:AG2245,31,0)</f>
        <v>#N/A</v>
      </c>
      <c r="G168" s="14">
        <v>41288</v>
      </c>
      <c r="H168" s="386">
        <v>41311</v>
      </c>
      <c r="I168" s="38" t="s">
        <v>8481</v>
      </c>
      <c r="J168" s="99" t="s">
        <v>14059</v>
      </c>
      <c r="K168" s="99" t="s">
        <v>15181</v>
      </c>
      <c r="L168" s="16" t="s">
        <v>4085</v>
      </c>
      <c r="M168" s="16"/>
    </row>
    <row r="169" spans="1:13" ht="15.75" hidden="1"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14" t="e">
        <f>VLOOKUP(A169,VODANET!C$5:AG2246,31,0)</f>
        <v>#N/A</v>
      </c>
      <c r="G169" s="14">
        <v>41289</v>
      </c>
      <c r="H169" s="386">
        <v>41292</v>
      </c>
      <c r="I169" s="161" t="s">
        <v>613</v>
      </c>
      <c r="J169" s="99" t="s">
        <v>14068</v>
      </c>
      <c r="K169" s="382" t="s">
        <v>13544</v>
      </c>
      <c r="L169" s="16" t="s">
        <v>4085</v>
      </c>
      <c r="M169" s="16"/>
    </row>
    <row r="170" spans="1:13" ht="15.75" hidden="1"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14" t="e">
        <f>VLOOKUP(A170,VODANET!C$5:AG2247,31,0)</f>
        <v>#N/A</v>
      </c>
      <c r="G170" s="46">
        <v>41289</v>
      </c>
      <c r="H170" s="387">
        <v>41309</v>
      </c>
      <c r="I170" s="161" t="s">
        <v>8483</v>
      </c>
      <c r="J170" s="100" t="s">
        <v>13648</v>
      </c>
      <c r="K170" s="100" t="s">
        <v>14828</v>
      </c>
      <c r="L170" s="16" t="s">
        <v>4085</v>
      </c>
      <c r="M170" s="16"/>
    </row>
    <row r="171" spans="1:13" ht="15.75" hidden="1"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14" t="e">
        <f>VLOOKUP(A171,VODANET!C$5:AG2248,31,0)</f>
        <v>#N/A</v>
      </c>
      <c r="G171" s="46">
        <v>41290</v>
      </c>
      <c r="H171" s="387">
        <v>41305</v>
      </c>
      <c r="I171" s="161" t="s">
        <v>8481</v>
      </c>
      <c r="J171" s="100" t="s">
        <v>14549</v>
      </c>
      <c r="K171" s="100" t="s">
        <v>3378</v>
      </c>
      <c r="L171" s="16" t="s">
        <v>4085</v>
      </c>
      <c r="M171" s="16"/>
    </row>
    <row r="172" spans="1:13" ht="15.75" hidden="1"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14" t="e">
        <f>VLOOKUP(A172,VODANET!C$5:AG2249,31,0)</f>
        <v>#N/A</v>
      </c>
      <c r="G172" s="14">
        <v>41290</v>
      </c>
      <c r="H172" s="386">
        <v>41386</v>
      </c>
      <c r="I172" s="38" t="s">
        <v>8482</v>
      </c>
      <c r="J172" s="100" t="s">
        <v>8956</v>
      </c>
      <c r="K172" s="99" t="s">
        <v>17598</v>
      </c>
      <c r="L172" s="16" t="s">
        <v>4085</v>
      </c>
      <c r="M172" s="16"/>
    </row>
    <row r="173" spans="1:13" ht="15.75" hidden="1"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14">
        <f>VLOOKUP(A173,VODANET!C$5:AG2250,31,0)</f>
        <v>41530</v>
      </c>
      <c r="G173" s="14">
        <v>41290</v>
      </c>
      <c r="H173" s="386">
        <v>41291</v>
      </c>
      <c r="I173" s="38" t="s">
        <v>8482</v>
      </c>
      <c r="J173" s="99" t="s">
        <v>14053</v>
      </c>
      <c r="K173" s="99" t="s">
        <v>17885</v>
      </c>
      <c r="L173" s="16" t="s">
        <v>4085</v>
      </c>
      <c r="M173" s="16"/>
    </row>
    <row r="174" spans="1:13" ht="15.75" hidden="1"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14" t="e">
        <f>VLOOKUP(A174,VODANET!C$5:AG2251,31,0)</f>
        <v>#N/A</v>
      </c>
      <c r="G174" s="14">
        <v>41292</v>
      </c>
      <c r="H174" s="386">
        <v>41380</v>
      </c>
      <c r="I174" s="38" t="s">
        <v>15889</v>
      </c>
      <c r="J174" s="99" t="s">
        <v>14072</v>
      </c>
      <c r="K174" s="99" t="s">
        <v>15893</v>
      </c>
      <c r="L174" s="16" t="s">
        <v>4085</v>
      </c>
      <c r="M174" s="16"/>
    </row>
    <row r="175" spans="1:13" ht="15.75" hidden="1"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14" t="e">
        <f>VLOOKUP(A175,VODANET!C$5:AG2252,31,0)</f>
        <v>#N/A</v>
      </c>
      <c r="G175" s="14">
        <v>41292</v>
      </c>
      <c r="H175" s="386">
        <v>41471</v>
      </c>
      <c r="I175" s="161" t="s">
        <v>8482</v>
      </c>
      <c r="J175" s="99" t="s">
        <v>8956</v>
      </c>
      <c r="K175" s="99" t="s">
        <v>20339</v>
      </c>
      <c r="L175" s="16" t="s">
        <v>4085</v>
      </c>
      <c r="M175" s="16"/>
    </row>
    <row r="176" spans="1:13" ht="15.75" hidden="1"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14" t="e">
        <f>VLOOKUP(A176,VODANET!C$5:AG2253,31,0)</f>
        <v>#N/A</v>
      </c>
      <c r="G176" s="46">
        <v>41292</v>
      </c>
      <c r="H176" s="387">
        <v>41313</v>
      </c>
      <c r="I176" s="161" t="s">
        <v>8481</v>
      </c>
      <c r="J176" s="375" t="s">
        <v>14069</v>
      </c>
      <c r="K176" s="100" t="s">
        <v>15251</v>
      </c>
      <c r="L176" s="16" t="s">
        <v>4085</v>
      </c>
      <c r="M176" s="16"/>
    </row>
    <row r="177" spans="1:13" ht="15.75" hidden="1"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14" t="e">
        <f>VLOOKUP(A177,VODANET!C$5:AG2254,31,0)</f>
        <v>#N/A</v>
      </c>
      <c r="G177" s="14">
        <v>41292</v>
      </c>
      <c r="H177" s="386">
        <v>41352</v>
      </c>
      <c r="I177" s="38" t="s">
        <v>8481</v>
      </c>
      <c r="J177" s="102" t="s">
        <v>14075</v>
      </c>
      <c r="K177" s="102" t="s">
        <v>15766</v>
      </c>
      <c r="L177" s="16" t="s">
        <v>4085</v>
      </c>
      <c r="M177" s="16"/>
    </row>
    <row r="178" spans="1:13" ht="15.75" hidden="1"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14">
        <f>VLOOKUP(A178,VODANET!C$5:AG2255,31,0)</f>
        <v>41301</v>
      </c>
      <c r="G178" s="14">
        <v>41292</v>
      </c>
      <c r="H178" s="386">
        <v>41309</v>
      </c>
      <c r="I178" s="38" t="s">
        <v>8483</v>
      </c>
      <c r="J178" s="99" t="s">
        <v>14071</v>
      </c>
      <c r="K178" s="99" t="s">
        <v>14830</v>
      </c>
      <c r="L178" s="16" t="s">
        <v>4085</v>
      </c>
      <c r="M178" s="16"/>
    </row>
    <row r="179" spans="1:13" ht="15.75" hidden="1"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14">
        <f>VLOOKUP(A179,VODANET!C$5:AG2256,31,0)</f>
        <v>41351</v>
      </c>
      <c r="G179" s="14">
        <v>41292</v>
      </c>
      <c r="H179" s="386">
        <v>41332</v>
      </c>
      <c r="I179" s="38" t="s">
        <v>8481</v>
      </c>
      <c r="J179" s="99" t="s">
        <v>14073</v>
      </c>
      <c r="K179" s="99" t="s">
        <v>15352</v>
      </c>
      <c r="L179" s="16" t="s">
        <v>4085</v>
      </c>
      <c r="M179" s="16"/>
    </row>
    <row r="180" spans="1:13" ht="15.75" hidden="1"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14" t="e">
        <f>VLOOKUP(A180,VODANET!C$5:AG2257,31,0)</f>
        <v>#N/A</v>
      </c>
      <c r="G180" s="14">
        <v>41292</v>
      </c>
      <c r="H180" s="386">
        <v>41304</v>
      </c>
      <c r="I180" s="38" t="s">
        <v>613</v>
      </c>
      <c r="J180" s="99" t="s">
        <v>14074</v>
      </c>
      <c r="K180" s="99" t="s">
        <v>14147</v>
      </c>
      <c r="L180" s="16" t="s">
        <v>4085</v>
      </c>
      <c r="M180" s="16"/>
    </row>
    <row r="181" spans="1:13" ht="15.75" hidden="1"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14" t="e">
        <f>VLOOKUP(A181,VODANET!C$5:AG2258,31,0)</f>
        <v>#N/A</v>
      </c>
      <c r="G181" s="46">
        <v>41296</v>
      </c>
      <c r="H181" s="387">
        <v>41346</v>
      </c>
      <c r="I181" s="161" t="s">
        <v>8482</v>
      </c>
      <c r="J181" s="100" t="s">
        <v>15631</v>
      </c>
      <c r="K181" s="100" t="s">
        <v>15689</v>
      </c>
      <c r="L181" s="16" t="s">
        <v>4085</v>
      </c>
      <c r="M181" s="16"/>
    </row>
    <row r="182" spans="1:13" ht="15.75" hidden="1"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14">
        <f>VLOOKUP(A182,VODANET!C$5:AG2259,31,0)</f>
        <v>41250</v>
      </c>
      <c r="G182" s="14">
        <v>41297</v>
      </c>
      <c r="H182" s="386">
        <v>41309</v>
      </c>
      <c r="I182" s="38" t="s">
        <v>8483</v>
      </c>
      <c r="J182" s="99" t="s">
        <v>14584</v>
      </c>
      <c r="K182" s="99" t="s">
        <v>14827</v>
      </c>
      <c r="L182" s="16" t="s">
        <v>4085</v>
      </c>
      <c r="M182" s="16"/>
    </row>
    <row r="183" spans="1:13" ht="15.75" hidden="1"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14">
        <f>VLOOKUP(A183,VODANET!C$5:AG2260,31,0)</f>
        <v>41355</v>
      </c>
      <c r="G183" s="46">
        <v>41299</v>
      </c>
      <c r="H183" s="387">
        <v>41304</v>
      </c>
      <c r="I183" s="161" t="s">
        <v>8481</v>
      </c>
      <c r="J183" s="100" t="s">
        <v>14551</v>
      </c>
      <c r="K183" s="100" t="s">
        <v>14626</v>
      </c>
      <c r="L183" s="16" t="s">
        <v>4085</v>
      </c>
      <c r="M183" s="16"/>
    </row>
    <row r="184" spans="1:13" ht="15.75" hidden="1"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14">
        <f>VLOOKUP(A184,VODANET!C$5:AG2261,31,0)</f>
        <v>41523</v>
      </c>
      <c r="G184" s="14">
        <v>41305</v>
      </c>
      <c r="H184" s="386">
        <v>41320</v>
      </c>
      <c r="I184" s="38" t="s">
        <v>8483</v>
      </c>
      <c r="J184" s="99" t="s">
        <v>15182</v>
      </c>
      <c r="K184" s="99" t="s">
        <v>15268</v>
      </c>
      <c r="L184" s="16" t="s">
        <v>4085</v>
      </c>
      <c r="M184" s="16"/>
    </row>
    <row r="185" spans="1:13" ht="15.75" hidden="1"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14">
        <f>VLOOKUP(A185,VODANET!C$5:AG2262,31,0)</f>
        <v>41250</v>
      </c>
      <c r="G185" s="14">
        <v>41310</v>
      </c>
      <c r="H185" s="386">
        <v>41312</v>
      </c>
      <c r="I185" s="38" t="s">
        <v>8481</v>
      </c>
      <c r="J185" s="99" t="s">
        <v>15184</v>
      </c>
      <c r="K185" s="99" t="s">
        <v>15185</v>
      </c>
      <c r="L185" s="16" t="s">
        <v>4085</v>
      </c>
      <c r="M185" s="16"/>
    </row>
    <row r="186" spans="1:13" ht="15.75" hidden="1"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14">
        <f>VLOOKUP(A186,VODANET!C$5:AG2263,31,0)</f>
        <v>41250</v>
      </c>
      <c r="G186" s="14">
        <v>41311</v>
      </c>
      <c r="H186" s="386">
        <v>41313</v>
      </c>
      <c r="I186" s="38" t="s">
        <v>8483</v>
      </c>
      <c r="J186" s="99" t="s">
        <v>14833</v>
      </c>
      <c r="K186" s="99" t="s">
        <v>15252</v>
      </c>
      <c r="L186" s="16" t="s">
        <v>4085</v>
      </c>
      <c r="M186" s="16"/>
    </row>
    <row r="187" spans="1:13" ht="15.75" hidden="1"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14" t="e">
        <f>VLOOKUP(A187,VODANET!C$5:AG2264,31,0)</f>
        <v>#N/A</v>
      </c>
      <c r="G187" s="46">
        <v>41319</v>
      </c>
      <c r="H187" s="387">
        <v>41430</v>
      </c>
      <c r="I187" s="161" t="s">
        <v>8483</v>
      </c>
      <c r="J187" s="100" t="s">
        <v>15254</v>
      </c>
      <c r="K187" s="100" t="s">
        <v>19436</v>
      </c>
      <c r="L187" s="16" t="s">
        <v>4085</v>
      </c>
      <c r="M187" s="16"/>
    </row>
    <row r="188" spans="1:13" ht="15.75" hidden="1"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14">
        <f>VLOOKUP(A188,VODANET!C$5:AG2265,31,0)</f>
        <v>41481</v>
      </c>
      <c r="G188" s="14">
        <v>41323</v>
      </c>
      <c r="H188" s="386">
        <v>41494</v>
      </c>
      <c r="I188" s="161" t="s">
        <v>8481</v>
      </c>
      <c r="J188" s="99" t="s">
        <v>15286</v>
      </c>
      <c r="K188" s="99" t="s">
        <v>20590</v>
      </c>
      <c r="L188" s="16" t="s">
        <v>4085</v>
      </c>
      <c r="M188" s="16"/>
    </row>
    <row r="189" spans="1:13" ht="15.75" hidden="1"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14" t="e">
        <f>VLOOKUP(A189,VODANET!C$5:AG2266,31,0)</f>
        <v>#N/A</v>
      </c>
      <c r="G189" s="14">
        <v>41324</v>
      </c>
      <c r="H189" s="386">
        <v>41324</v>
      </c>
      <c r="I189" s="38" t="s">
        <v>8481</v>
      </c>
      <c r="J189" s="99" t="s">
        <v>15289</v>
      </c>
      <c r="K189" s="99" t="s">
        <v>15292</v>
      </c>
      <c r="L189" s="16" t="s">
        <v>4085</v>
      </c>
      <c r="M189" s="16"/>
    </row>
    <row r="190" spans="1:13" ht="15.75" hidden="1"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14" t="e">
        <f>VLOOKUP(A190,VODANET!C$5:AG2267,31,0)</f>
        <v>#N/A</v>
      </c>
      <c r="G190" s="14">
        <v>41324</v>
      </c>
      <c r="H190" s="386">
        <v>41324</v>
      </c>
      <c r="I190" s="38" t="s">
        <v>8481</v>
      </c>
      <c r="J190" s="99" t="s">
        <v>15289</v>
      </c>
      <c r="K190" s="99" t="s">
        <v>15291</v>
      </c>
      <c r="L190" s="16" t="s">
        <v>4085</v>
      </c>
      <c r="M190" s="16"/>
    </row>
    <row r="191" spans="1:13" ht="15.75" hidden="1"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14" t="e">
        <f>VLOOKUP(A191,VODANET!C$5:AG2268,31,0)</f>
        <v>#N/A</v>
      </c>
      <c r="G191" s="46">
        <v>41324</v>
      </c>
      <c r="H191" s="387">
        <v>41324</v>
      </c>
      <c r="I191" s="38" t="s">
        <v>8481</v>
      </c>
      <c r="J191" s="99" t="s">
        <v>15289</v>
      </c>
      <c r="K191" s="100" t="s">
        <v>15293</v>
      </c>
      <c r="L191" s="16" t="s">
        <v>4085</v>
      </c>
      <c r="M191" s="16"/>
    </row>
    <row r="192" spans="1:13" ht="15.75" hidden="1"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14" t="e">
        <f>VLOOKUP(A192,VODANET!C$5:AG2269,31,0)</f>
        <v>#N/A</v>
      </c>
      <c r="G192" s="14">
        <v>41324</v>
      </c>
      <c r="H192" s="386">
        <v>41324</v>
      </c>
      <c r="I192" s="38" t="s">
        <v>8481</v>
      </c>
      <c r="J192" s="99" t="s">
        <v>15297</v>
      </c>
      <c r="K192" s="99" t="s">
        <v>15298</v>
      </c>
      <c r="L192" s="16" t="s">
        <v>4085</v>
      </c>
      <c r="M192" s="16"/>
    </row>
    <row r="193" spans="1:13" ht="15.75" hidden="1"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14" t="e">
        <f>VLOOKUP(A193,VODANET!C$5:AG2270,31,0)</f>
        <v>#N/A</v>
      </c>
      <c r="G193" s="14">
        <v>41324</v>
      </c>
      <c r="H193" s="386">
        <v>41380</v>
      </c>
      <c r="I193" s="38" t="s">
        <v>8481</v>
      </c>
      <c r="J193" s="99" t="s">
        <v>15287</v>
      </c>
      <c r="K193" s="99" t="s">
        <v>16273</v>
      </c>
      <c r="L193" s="16" t="s">
        <v>4085</v>
      </c>
      <c r="M193" s="16"/>
    </row>
    <row r="194" spans="1:13" ht="15.75" hidden="1"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14" t="e">
        <f>VLOOKUP(A194,VODANET!C$5:AG2271,31,0)</f>
        <v>#N/A</v>
      </c>
      <c r="G194" s="14">
        <v>41324</v>
      </c>
      <c r="H194" s="386">
        <v>41324</v>
      </c>
      <c r="I194" s="38" t="s">
        <v>8481</v>
      </c>
      <c r="J194" s="99" t="s">
        <v>15289</v>
      </c>
      <c r="K194" s="99" t="s">
        <v>15290</v>
      </c>
      <c r="L194" s="16" t="s">
        <v>4085</v>
      </c>
      <c r="M194" s="16"/>
    </row>
    <row r="195" spans="1:13" ht="15.75" hidden="1"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14">
        <f>VLOOKUP(A195,VODANET!C$5:AG2272,31,0)</f>
        <v>41481</v>
      </c>
      <c r="G195" s="14">
        <v>41324</v>
      </c>
      <c r="H195" s="386">
        <v>41324</v>
      </c>
      <c r="I195" s="38" t="s">
        <v>8481</v>
      </c>
      <c r="J195" s="99" t="s">
        <v>15289</v>
      </c>
      <c r="K195" s="99" t="s">
        <v>15299</v>
      </c>
      <c r="L195" s="16" t="s">
        <v>4085</v>
      </c>
      <c r="M195" s="16"/>
    </row>
    <row r="196" spans="1:13" ht="15.75" hidden="1"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14">
        <f>VLOOKUP(A196,VODANET!C$5:AG2273,31,0)</f>
        <v>41320</v>
      </c>
      <c r="G196" s="46">
        <v>41324</v>
      </c>
      <c r="H196" s="387">
        <v>41346</v>
      </c>
      <c r="I196" s="161" t="s">
        <v>8482</v>
      </c>
      <c r="J196" s="100" t="s">
        <v>15288</v>
      </c>
      <c r="K196" s="100" t="s">
        <v>15636</v>
      </c>
      <c r="L196" s="16" t="s">
        <v>4085</v>
      </c>
      <c r="M196" s="16"/>
    </row>
    <row r="197" spans="1:13" ht="15.75" hidden="1"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14" t="e">
        <f>VLOOKUP(A197,VODANET!C$5:AG2274,31,0)</f>
        <v>#N/A</v>
      </c>
      <c r="G197" s="14">
        <v>41327</v>
      </c>
      <c r="H197" s="386">
        <v>41339</v>
      </c>
      <c r="I197" s="38" t="s">
        <v>8482</v>
      </c>
      <c r="J197" s="14" t="s">
        <v>15468</v>
      </c>
      <c r="K197" s="99" t="s">
        <v>15546</v>
      </c>
      <c r="L197" s="16" t="s">
        <v>4085</v>
      </c>
      <c r="M197" s="16"/>
    </row>
    <row r="198" spans="1:13" ht="15.75" hidden="1"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14" t="e">
        <f>VLOOKUP(A198,VODANET!C$5:AG2275,31,0)</f>
        <v>#N/A</v>
      </c>
      <c r="G198" s="14">
        <v>41327</v>
      </c>
      <c r="H198" s="386">
        <v>41334</v>
      </c>
      <c r="I198" s="161" t="s">
        <v>613</v>
      </c>
      <c r="J198" s="99" t="s">
        <v>15289</v>
      </c>
      <c r="K198" s="99" t="s">
        <v>13544</v>
      </c>
      <c r="L198" s="16" t="s">
        <v>4085</v>
      </c>
      <c r="M198" s="16"/>
    </row>
    <row r="199" spans="1:13" ht="15.75" hidden="1"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14" t="e">
        <f>VLOOKUP(A199,VODANET!C$5:AG2276,31,0)</f>
        <v>#N/A</v>
      </c>
      <c r="G199" s="46">
        <v>41327</v>
      </c>
      <c r="H199" s="387">
        <v>41338</v>
      </c>
      <c r="I199" s="161" t="s">
        <v>8481</v>
      </c>
      <c r="J199" s="14" t="s">
        <v>15470</v>
      </c>
      <c r="K199" s="100" t="s">
        <v>14701</v>
      </c>
      <c r="L199" s="16" t="s">
        <v>4085</v>
      </c>
      <c r="M199" s="16"/>
    </row>
    <row r="200" spans="1:13" ht="15.75" hidden="1"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14" t="e">
        <f>VLOOKUP(A200,VODANET!C$5:AG2277,31,0)</f>
        <v>#N/A</v>
      </c>
      <c r="G200" s="14">
        <v>41327</v>
      </c>
      <c r="H200" s="386">
        <v>41339</v>
      </c>
      <c r="I200" s="38" t="s">
        <v>8483</v>
      </c>
      <c r="J200" s="14" t="s">
        <v>15471</v>
      </c>
      <c r="K200" s="98" t="s">
        <v>15545</v>
      </c>
      <c r="L200" s="16" t="s">
        <v>4085</v>
      </c>
      <c r="M200" s="16"/>
    </row>
    <row r="201" spans="1:13" ht="15.75" hidden="1"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14" t="e">
        <f>VLOOKUP(A201,VODANET!C$5:AG2278,31,0)</f>
        <v>#N/A</v>
      </c>
      <c r="G201" s="14">
        <v>41327</v>
      </c>
      <c r="H201" s="386">
        <v>41340</v>
      </c>
      <c r="I201" s="38" t="s">
        <v>8483</v>
      </c>
      <c r="J201" s="14" t="s">
        <v>15472</v>
      </c>
      <c r="K201" s="99" t="s">
        <v>15551</v>
      </c>
      <c r="L201" s="16" t="s">
        <v>4085</v>
      </c>
      <c r="M201" s="16"/>
    </row>
    <row r="202" spans="1:13" ht="15.75" hidden="1"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14" t="e">
        <f>VLOOKUP(A202,VODANET!C$5:AG2279,31,0)</f>
        <v>#N/A</v>
      </c>
      <c r="G202" s="14">
        <v>41327</v>
      </c>
      <c r="H202" s="386">
        <v>41367</v>
      </c>
      <c r="I202" s="38" t="s">
        <v>8481</v>
      </c>
      <c r="J202" s="99" t="s">
        <v>15289</v>
      </c>
      <c r="K202" s="163" t="s">
        <v>16021</v>
      </c>
      <c r="L202" s="16" t="s">
        <v>4085</v>
      </c>
      <c r="M202" s="16"/>
    </row>
    <row r="203" spans="1:13" ht="15.75" hidden="1"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14" t="e">
        <f>VLOOKUP(A203,VODANET!C$5:AG2280,31,0)</f>
        <v>#N/A</v>
      </c>
      <c r="G203" s="14">
        <v>41327</v>
      </c>
      <c r="H203" s="386">
        <v>41345</v>
      </c>
      <c r="I203" s="38" t="s">
        <v>8482</v>
      </c>
      <c r="J203" s="14" t="s">
        <v>15473</v>
      </c>
      <c r="K203" s="100" t="s">
        <v>15633</v>
      </c>
      <c r="L203" s="16" t="s">
        <v>4085</v>
      </c>
      <c r="M203" s="16"/>
    </row>
    <row r="204" spans="1:13" ht="15.75" hidden="1"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14" t="e">
        <f>VLOOKUP(A204,VODANET!C$5:AG2281,31,0)</f>
        <v>#N/A</v>
      </c>
      <c r="G204" s="14">
        <v>41327</v>
      </c>
      <c r="H204" s="386">
        <v>41346</v>
      </c>
      <c r="I204" s="38" t="s">
        <v>8483</v>
      </c>
      <c r="J204" s="99" t="s">
        <v>15630</v>
      </c>
      <c r="K204" s="99" t="s">
        <v>15690</v>
      </c>
      <c r="L204" s="16" t="s">
        <v>4085</v>
      </c>
      <c r="M204" s="16"/>
    </row>
    <row r="205" spans="1:13" ht="15.75" hidden="1"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14" t="e">
        <f>VLOOKUP(A205,VODANET!C$5:AG2282,31,0)</f>
        <v>#N/A</v>
      </c>
      <c r="G205" s="14">
        <v>41327</v>
      </c>
      <c r="H205" s="386">
        <v>41467</v>
      </c>
      <c r="I205" s="161" t="s">
        <v>15889</v>
      </c>
      <c r="J205" s="198" t="s">
        <v>15474</v>
      </c>
      <c r="K205" s="99" t="s">
        <v>20338</v>
      </c>
      <c r="L205" s="16" t="s">
        <v>4085</v>
      </c>
      <c r="M205" s="16"/>
    </row>
    <row r="206" spans="1:13" ht="15.75" hidden="1"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14" t="e">
        <f>VLOOKUP(A206,VODANET!C$5:AG2283,31,0)</f>
        <v>#N/A</v>
      </c>
      <c r="G206" s="46">
        <v>41327</v>
      </c>
      <c r="H206" s="387">
        <v>41339</v>
      </c>
      <c r="I206" s="161" t="s">
        <v>8481</v>
      </c>
      <c r="J206" s="14" t="s">
        <v>15475</v>
      </c>
      <c r="K206" s="100" t="s">
        <v>15547</v>
      </c>
      <c r="L206" s="16" t="s">
        <v>4085</v>
      </c>
      <c r="M206" s="16"/>
    </row>
    <row r="207" spans="1:13" ht="15.75" hidden="1"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14" t="e">
        <f>VLOOKUP(A207,VODANET!C$5:AG2284,31,0)</f>
        <v>#N/A</v>
      </c>
      <c r="G207" s="46">
        <v>41327</v>
      </c>
      <c r="H207" s="387">
        <v>41344</v>
      </c>
      <c r="I207" s="161" t="s">
        <v>8483</v>
      </c>
      <c r="J207" s="29" t="s">
        <v>15477</v>
      </c>
      <c r="K207" s="100" t="s">
        <v>15632</v>
      </c>
      <c r="L207" s="16" t="s">
        <v>4085</v>
      </c>
      <c r="M207" s="16"/>
    </row>
    <row r="208" spans="1:13" ht="15.75" hidden="1"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14" t="e">
        <f>VLOOKUP(A208,VODANET!C$5:AG2285,31,0)</f>
        <v>#N/A</v>
      </c>
      <c r="G208" s="14">
        <v>41327</v>
      </c>
      <c r="H208" s="386">
        <v>41339</v>
      </c>
      <c r="I208" s="38" t="s">
        <v>8483</v>
      </c>
      <c r="J208" s="14" t="s">
        <v>15478</v>
      </c>
      <c r="K208" s="99" t="s">
        <v>15542</v>
      </c>
      <c r="L208" s="16" t="s">
        <v>4085</v>
      </c>
      <c r="M208" s="16"/>
    </row>
    <row r="209" spans="1:13" ht="15.75" hidden="1"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14" t="e">
        <f>VLOOKUP(A209,VODANET!C$5:AG2286,31,0)</f>
        <v>#N/A</v>
      </c>
      <c r="G209" s="14">
        <v>41327</v>
      </c>
      <c r="H209" s="386">
        <v>41339</v>
      </c>
      <c r="I209" s="38" t="s">
        <v>8483</v>
      </c>
      <c r="J209" s="14" t="s">
        <v>15479</v>
      </c>
      <c r="K209" s="99" t="s">
        <v>15543</v>
      </c>
      <c r="L209" s="16" t="s">
        <v>4085</v>
      </c>
      <c r="M209" s="16"/>
    </row>
    <row r="210" spans="1:13" ht="15.75" hidden="1"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14" t="e">
        <f>VLOOKUP(A210,VODANET!C$5:AG2287,31,0)</f>
        <v>#N/A</v>
      </c>
      <c r="G210" s="46">
        <v>41327</v>
      </c>
      <c r="H210" s="386">
        <v>41348</v>
      </c>
      <c r="I210" s="161" t="s">
        <v>8483</v>
      </c>
      <c r="J210" s="100" t="s">
        <v>8956</v>
      </c>
      <c r="K210" s="100" t="s">
        <v>15702</v>
      </c>
      <c r="L210" s="16" t="s">
        <v>4085</v>
      </c>
      <c r="M210" s="16"/>
    </row>
    <row r="211" spans="1:13" ht="15.75" hidden="1"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14" t="e">
        <f>VLOOKUP(A211,VODANET!C$5:AG2288,31,0)</f>
        <v>#N/A</v>
      </c>
      <c r="G211" s="14">
        <v>41327</v>
      </c>
      <c r="H211" s="386">
        <v>41415</v>
      </c>
      <c r="I211" s="161" t="s">
        <v>8483</v>
      </c>
      <c r="J211" s="14" t="s">
        <v>15624</v>
      </c>
      <c r="K211" s="99" t="s">
        <v>19222</v>
      </c>
      <c r="L211" s="16" t="s">
        <v>4085</v>
      </c>
      <c r="M211" s="16"/>
    </row>
    <row r="212" spans="1:13" ht="15.75" hidden="1"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14" t="e">
        <f>VLOOKUP(A212,VODANET!C$5:AG2289,31,0)</f>
        <v>#N/A</v>
      </c>
      <c r="G212" s="46">
        <v>41327</v>
      </c>
      <c r="H212" s="387">
        <v>41409</v>
      </c>
      <c r="I212" s="161" t="s">
        <v>8482</v>
      </c>
      <c r="J212" s="14" t="s">
        <v>15625</v>
      </c>
      <c r="K212" s="100" t="s">
        <v>18565</v>
      </c>
      <c r="L212" s="16" t="s">
        <v>4085</v>
      </c>
      <c r="M212" s="16"/>
    </row>
    <row r="213" spans="1:13" ht="15.75" hidden="1"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14" t="e">
        <f>VLOOKUP(A213,VODANET!C$5:AG2290,31,0)</f>
        <v>#N/A</v>
      </c>
      <c r="G213" s="46">
        <v>41327</v>
      </c>
      <c r="H213" s="387">
        <v>41409</v>
      </c>
      <c r="I213" s="161" t="s">
        <v>8482</v>
      </c>
      <c r="J213" s="14" t="s">
        <v>15626</v>
      </c>
      <c r="K213" s="100" t="s">
        <v>18561</v>
      </c>
      <c r="L213" s="16" t="s">
        <v>4085</v>
      </c>
      <c r="M213" s="16"/>
    </row>
    <row r="214" spans="1:13" ht="15.75" hidden="1"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14" t="e">
        <f>VLOOKUP(A214,VODANET!C$5:AG2291,31,0)</f>
        <v>#N/A</v>
      </c>
      <c r="G214" s="46">
        <v>41327</v>
      </c>
      <c r="H214" s="387">
        <v>41344</v>
      </c>
      <c r="I214" s="161" t="s">
        <v>613</v>
      </c>
      <c r="J214" s="100" t="s">
        <v>15627</v>
      </c>
      <c r="K214" s="100" t="s">
        <v>14070</v>
      </c>
      <c r="L214" s="16" t="s">
        <v>4085</v>
      </c>
      <c r="M214" s="16"/>
    </row>
    <row r="215" spans="1:13" ht="15.75" hidden="1"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14" t="e">
        <f>VLOOKUP(A215,VODANET!C$5:AG2292,31,0)</f>
        <v>#N/A</v>
      </c>
      <c r="G215" s="46">
        <v>41327</v>
      </c>
      <c r="H215" s="387">
        <v>41353</v>
      </c>
      <c r="I215" s="161" t="s">
        <v>8482</v>
      </c>
      <c r="J215" s="100" t="s">
        <v>15634</v>
      </c>
      <c r="K215" s="100" t="s">
        <v>15774</v>
      </c>
      <c r="L215" s="16" t="s">
        <v>4085</v>
      </c>
      <c r="M215" s="16"/>
    </row>
    <row r="216" spans="1:13" ht="15.75" hidden="1"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14" t="e">
        <f>VLOOKUP(A216,VODANET!C$5:AG2293,31,0)</f>
        <v>#N/A</v>
      </c>
      <c r="G216" s="14">
        <v>41327</v>
      </c>
      <c r="H216" s="386">
        <v>41344</v>
      </c>
      <c r="I216" s="161" t="s">
        <v>613</v>
      </c>
      <c r="J216" s="99" t="s">
        <v>15289</v>
      </c>
      <c r="K216" s="99" t="s">
        <v>14070</v>
      </c>
      <c r="L216" s="16" t="s">
        <v>4085</v>
      </c>
      <c r="M216" s="16"/>
    </row>
    <row r="217" spans="1:13" ht="15.75" hidden="1"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14" t="e">
        <f>VLOOKUP(A217,VODANET!C$5:AG2294,31,0)</f>
        <v>#N/A</v>
      </c>
      <c r="G217" s="46">
        <v>41327</v>
      </c>
      <c r="H217" s="387">
        <v>41464</v>
      </c>
      <c r="I217" s="161" t="s">
        <v>8482</v>
      </c>
      <c r="J217" s="100" t="s">
        <v>15699</v>
      </c>
      <c r="K217" s="100" t="s">
        <v>20271</v>
      </c>
      <c r="L217" s="16" t="s">
        <v>4085</v>
      </c>
      <c r="M217" s="16"/>
    </row>
    <row r="218" spans="1:13" ht="15.75" hidden="1"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14">
        <f>VLOOKUP(A218,VODANET!C$5:AG2295,31,0)</f>
        <v>41530</v>
      </c>
      <c r="G218" s="14">
        <v>41327</v>
      </c>
      <c r="H218" s="386">
        <v>41382</v>
      </c>
      <c r="I218" s="38" t="s">
        <v>8481</v>
      </c>
      <c r="J218" s="99" t="s">
        <v>15698</v>
      </c>
      <c r="K218" s="99" t="s">
        <v>17660</v>
      </c>
      <c r="L218" s="16" t="s">
        <v>4085</v>
      </c>
      <c r="M218" s="16"/>
    </row>
    <row r="219" spans="1:13" ht="15.75" hidden="1"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14" t="e">
        <f>VLOOKUP(A219,VODANET!C$5:AG2296,31,0)</f>
        <v>#N/A</v>
      </c>
      <c r="G219" s="14">
        <v>41327</v>
      </c>
      <c r="H219" s="386">
        <v>41446</v>
      </c>
      <c r="I219" s="161" t="s">
        <v>8481</v>
      </c>
      <c r="J219" s="99" t="s">
        <v>15697</v>
      </c>
      <c r="K219" s="375" t="s">
        <v>19785</v>
      </c>
      <c r="L219" s="16" t="s">
        <v>4085</v>
      </c>
      <c r="M219" s="16"/>
    </row>
    <row r="220" spans="1:13" ht="15.75" hidden="1"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14">
        <f>VLOOKUP(A220,VODANET!C$5:AG2297,31,0)</f>
        <v>41418</v>
      </c>
      <c r="G220" s="46">
        <v>41327</v>
      </c>
      <c r="H220" s="387">
        <v>41358</v>
      </c>
      <c r="I220" s="161" t="s">
        <v>8482</v>
      </c>
      <c r="J220" s="100" t="s">
        <v>15696</v>
      </c>
      <c r="K220" s="100" t="s">
        <v>15843</v>
      </c>
      <c r="L220" s="16" t="s">
        <v>4085</v>
      </c>
      <c r="M220" s="16"/>
    </row>
    <row r="221" spans="1:13" ht="15.75" hidden="1"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14" t="e">
        <f>VLOOKUP(A221,VODANET!C$5:AG2298,31,0)</f>
        <v>#N/A</v>
      </c>
      <c r="G221" s="14">
        <v>41327</v>
      </c>
      <c r="H221" s="386">
        <v>41550</v>
      </c>
      <c r="I221" s="161" t="s">
        <v>8483</v>
      </c>
      <c r="J221" s="99" t="s">
        <v>15694</v>
      </c>
      <c r="K221" s="95" t="s">
        <v>20722</v>
      </c>
      <c r="L221" s="16" t="s">
        <v>4085</v>
      </c>
      <c r="M221" s="16"/>
    </row>
    <row r="222" spans="1:13" ht="15.75" hidden="1"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14" t="e">
        <f>VLOOKUP(A222,VODANET!C$5:AG2299,31,0)</f>
        <v>#N/A</v>
      </c>
      <c r="G222" s="14">
        <v>41327</v>
      </c>
      <c r="H222" s="386">
        <v>41337</v>
      </c>
      <c r="I222" s="161" t="s">
        <v>613</v>
      </c>
      <c r="J222" s="14" t="s">
        <v>15469</v>
      </c>
      <c r="K222" s="99" t="s">
        <v>13544</v>
      </c>
      <c r="L222" s="16" t="s">
        <v>4085</v>
      </c>
      <c r="M222" s="16"/>
    </row>
    <row r="223" spans="1:13" ht="15.75" hidden="1"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14">
        <f>VLOOKUP(A223,VODANET!C$5:AG2300,31,0)</f>
        <v>41481</v>
      </c>
      <c r="G223" s="14">
        <v>41327</v>
      </c>
      <c r="H223" s="386">
        <v>41369</v>
      </c>
      <c r="I223" s="38" t="s">
        <v>8483</v>
      </c>
      <c r="J223" s="14" t="s">
        <v>15476</v>
      </c>
      <c r="K223" s="376"/>
      <c r="L223" s="16" t="s">
        <v>4085</v>
      </c>
      <c r="M223" s="16"/>
    </row>
    <row r="224" spans="1:13" ht="15.75" hidden="1"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14">
        <f>VLOOKUP(A224,VODANET!C$5:AG2301,31,0)</f>
        <v>41481</v>
      </c>
      <c r="G224" s="14">
        <v>41327</v>
      </c>
      <c r="H224" s="386">
        <v>41485</v>
      </c>
      <c r="I224" s="38" t="s">
        <v>8482</v>
      </c>
      <c r="J224" s="99" t="s">
        <v>20402</v>
      </c>
      <c r="K224" s="99" t="s">
        <v>20411</v>
      </c>
      <c r="L224" s="16" t="s">
        <v>4085</v>
      </c>
      <c r="M224" s="16"/>
    </row>
    <row r="225" spans="1:13" ht="15.75" hidden="1"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14">
        <f>VLOOKUP(A225,VODANET!C$5:AG2302,31,0)</f>
        <v>41320</v>
      </c>
      <c r="G225" s="46">
        <v>41331</v>
      </c>
      <c r="H225" s="387">
        <v>41332</v>
      </c>
      <c r="I225" s="161" t="s">
        <v>8481</v>
      </c>
      <c r="J225" s="378" t="s">
        <v>8520</v>
      </c>
      <c r="K225" s="378" t="s">
        <v>15536</v>
      </c>
      <c r="L225" s="16" t="s">
        <v>4085</v>
      </c>
      <c r="M225" s="16"/>
    </row>
    <row r="226" spans="1:13" ht="15.75" hidden="1"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14" t="e">
        <f>VLOOKUP(A226,VODANET!C$5:AG2303,31,0)</f>
        <v>#N/A</v>
      </c>
      <c r="G226" s="46">
        <v>41332</v>
      </c>
      <c r="H226" s="387">
        <v>41333</v>
      </c>
      <c r="I226" s="161" t="s">
        <v>8483</v>
      </c>
      <c r="J226" s="100" t="s">
        <v>15289</v>
      </c>
      <c r="K226" s="99" t="s">
        <v>15357</v>
      </c>
      <c r="L226" s="16" t="s">
        <v>4085</v>
      </c>
      <c r="M226" s="16"/>
    </row>
    <row r="227" spans="1:13" ht="15.75" hidden="1"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14" t="e">
        <f>VLOOKUP(A227,VODANET!C$5:AG2304,31,0)</f>
        <v>#N/A</v>
      </c>
      <c r="G227" s="46">
        <v>41332</v>
      </c>
      <c r="H227" s="387">
        <v>41333</v>
      </c>
      <c r="I227" s="161" t="s">
        <v>8483</v>
      </c>
      <c r="J227" s="100" t="s">
        <v>15289</v>
      </c>
      <c r="K227" s="100" t="s">
        <v>15358</v>
      </c>
      <c r="L227" s="16" t="s">
        <v>4085</v>
      </c>
      <c r="M227" s="16"/>
    </row>
    <row r="228" spans="1:13" ht="15.75" hidden="1"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14" t="e">
        <f>VLOOKUP(A228,VODANET!C$5:AG2305,31,0)</f>
        <v>#N/A</v>
      </c>
      <c r="G228" s="46">
        <v>41332</v>
      </c>
      <c r="H228" s="387">
        <v>41333</v>
      </c>
      <c r="I228" s="161" t="s">
        <v>8483</v>
      </c>
      <c r="J228" s="100" t="s">
        <v>15289</v>
      </c>
      <c r="K228" s="99" t="s">
        <v>15464</v>
      </c>
      <c r="L228" s="16" t="s">
        <v>4085</v>
      </c>
      <c r="M228" s="16"/>
    </row>
    <row r="229" spans="1:13" ht="15.75" hidden="1"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14" t="e">
        <f>VLOOKUP(A229,VODANET!C$5:AG2306,31,0)</f>
        <v>#N/A</v>
      </c>
      <c r="G229" s="14">
        <v>41332</v>
      </c>
      <c r="H229" s="386">
        <v>41333</v>
      </c>
      <c r="I229" s="38" t="s">
        <v>8483</v>
      </c>
      <c r="J229" s="99" t="s">
        <v>15289</v>
      </c>
      <c r="K229" s="99" t="s">
        <v>15465</v>
      </c>
      <c r="L229" s="16" t="s">
        <v>4085</v>
      </c>
      <c r="M229" s="16"/>
    </row>
    <row r="230" spans="1:13" ht="15.75" hidden="1"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14" t="e">
        <f>VLOOKUP(A230,VODANET!C$5:AG2307,31,0)</f>
        <v>#N/A</v>
      </c>
      <c r="G230" s="14">
        <v>41333</v>
      </c>
      <c r="H230" s="386">
        <v>41333</v>
      </c>
      <c r="I230" s="38" t="s">
        <v>8483</v>
      </c>
      <c r="J230" s="99" t="s">
        <v>15289</v>
      </c>
      <c r="K230" s="99" t="s">
        <v>15467</v>
      </c>
      <c r="L230" s="16" t="s">
        <v>4085</v>
      </c>
      <c r="M230" s="16"/>
    </row>
    <row r="231" spans="1:13" ht="15.75" hidden="1"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14">
        <f>VLOOKUP(A231,VODANET!C$5:AG2308,31,0)</f>
        <v>41537</v>
      </c>
      <c r="G231" s="14">
        <v>41333</v>
      </c>
      <c r="H231" s="386">
        <v>41333</v>
      </c>
      <c r="I231" s="38" t="s">
        <v>8483</v>
      </c>
      <c r="J231" s="99" t="s">
        <v>8520</v>
      </c>
      <c r="K231" s="99" t="s">
        <v>15467</v>
      </c>
      <c r="L231" s="16" t="s">
        <v>4085</v>
      </c>
      <c r="M231" s="16"/>
    </row>
    <row r="232" spans="1:13" ht="15.75" hidden="1"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14" t="e">
        <f>VLOOKUP(A232,VODANET!C$5:AG2309,31,0)</f>
        <v>#N/A</v>
      </c>
      <c r="G232" s="14">
        <v>41334</v>
      </c>
      <c r="H232" s="387">
        <v>41415</v>
      </c>
      <c r="I232" s="161" t="s">
        <v>8483</v>
      </c>
      <c r="J232" s="376" t="s">
        <v>15466</v>
      </c>
      <c r="K232" s="376" t="s">
        <v>19216</v>
      </c>
      <c r="L232" s="16" t="s">
        <v>4085</v>
      </c>
      <c r="M232" s="16"/>
    </row>
    <row r="233" spans="1:13" ht="15.75" hidden="1"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14" t="e">
        <f>VLOOKUP(A233,VODANET!C$5:AG2310,31,0)</f>
        <v>#N/A</v>
      </c>
      <c r="G233" s="46">
        <v>41334</v>
      </c>
      <c r="H233" s="387">
        <v>41335</v>
      </c>
      <c r="I233" s="161" t="s">
        <v>15889</v>
      </c>
      <c r="J233" s="100" t="s">
        <v>15890</v>
      </c>
      <c r="K233" s="100" t="s">
        <v>15933</v>
      </c>
      <c r="L233" s="16" t="s">
        <v>4085</v>
      </c>
      <c r="M233" s="16"/>
    </row>
    <row r="234" spans="1:13" ht="15.75" hidden="1"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14">
        <f>VLOOKUP(A234,VODANET!C$5:AG2311,31,0)</f>
        <v>41292</v>
      </c>
      <c r="G234" s="14">
        <v>41338</v>
      </c>
      <c r="H234" s="386">
        <v>41348</v>
      </c>
      <c r="I234" s="38" t="s">
        <v>8482</v>
      </c>
      <c r="J234" s="99" t="s">
        <v>15549</v>
      </c>
      <c r="K234" s="99" t="s">
        <v>15701</v>
      </c>
      <c r="L234" s="16" t="s">
        <v>4085</v>
      </c>
      <c r="M234" s="16"/>
    </row>
    <row r="235" spans="1:13" ht="15.75" hidden="1"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14" t="e">
        <f>VLOOKUP(A235,VODANET!C$5:AG2312,31,0)</f>
        <v>#N/A</v>
      </c>
      <c r="G235" s="46">
        <v>41344</v>
      </c>
      <c r="H235" s="387">
        <v>41347</v>
      </c>
      <c r="I235" s="161" t="s">
        <v>8483</v>
      </c>
      <c r="J235" s="100" t="s">
        <v>15629</v>
      </c>
      <c r="K235" s="100" t="s">
        <v>15692</v>
      </c>
      <c r="L235" s="16" t="s">
        <v>4085</v>
      </c>
      <c r="M235" s="16"/>
    </row>
    <row r="236" spans="1:13" ht="15.75" hidden="1"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14" t="e">
        <f>VLOOKUP(A236,VODANET!C$5:AG2313,31,0)</f>
        <v>#N/A</v>
      </c>
      <c r="G236" s="14">
        <v>41348</v>
      </c>
      <c r="H236" s="386">
        <v>41353</v>
      </c>
      <c r="I236" s="38" t="s">
        <v>8482</v>
      </c>
      <c r="J236" s="99" t="s">
        <v>15700</v>
      </c>
      <c r="K236" s="99" t="s">
        <v>15776</v>
      </c>
      <c r="L236" s="16" t="s">
        <v>4085</v>
      </c>
      <c r="M236" s="16"/>
    </row>
    <row r="237" spans="1:13" ht="15.75" hidden="1"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14">
        <f>VLOOKUP(A237,VODANET!C$5:AG2314,31,0)</f>
        <v>41250</v>
      </c>
      <c r="G237" s="46">
        <v>41348</v>
      </c>
      <c r="H237" s="387">
        <v>41353</v>
      </c>
      <c r="I237" s="161" t="s">
        <v>8482</v>
      </c>
      <c r="J237" s="100" t="s">
        <v>15700</v>
      </c>
      <c r="K237" s="100" t="s">
        <v>15778</v>
      </c>
      <c r="L237" s="16" t="s">
        <v>4085</v>
      </c>
      <c r="M237" s="16"/>
    </row>
    <row r="238" spans="1:13" ht="15.75" hidden="1"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14">
        <f>VLOOKUP(A238,VODANET!C$5:AG2315,31,0)</f>
        <v>41495</v>
      </c>
      <c r="G238" s="46">
        <v>41348</v>
      </c>
      <c r="H238" s="387">
        <v>41352</v>
      </c>
      <c r="I238" s="161" t="s">
        <v>8483</v>
      </c>
      <c r="J238" s="100" t="s">
        <v>15693</v>
      </c>
      <c r="K238" s="100" t="s">
        <v>15703</v>
      </c>
      <c r="L238" s="16" t="s">
        <v>4085</v>
      </c>
      <c r="M238" s="16"/>
    </row>
    <row r="239" spans="1:13" ht="15.75" hidden="1"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14">
        <f>VLOOKUP(A239,VODANET!C$5:AG2316,31,0)</f>
        <v>41572</v>
      </c>
      <c r="G239" s="46">
        <v>41352</v>
      </c>
      <c r="H239" s="387">
        <v>41367</v>
      </c>
      <c r="I239" s="161" t="s">
        <v>8482</v>
      </c>
      <c r="J239" s="100" t="s">
        <v>15769</v>
      </c>
      <c r="K239" s="100" t="s">
        <v>15943</v>
      </c>
      <c r="L239" s="16" t="s">
        <v>4085</v>
      </c>
      <c r="M239" s="16"/>
    </row>
    <row r="240" spans="1:13" ht="15.75" hidden="1"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14">
        <f>VLOOKUP(A240,VODANET!C$5:AG2317,31,0)</f>
        <v>41292</v>
      </c>
      <c r="G240" s="14">
        <v>41353</v>
      </c>
      <c r="H240" s="386">
        <v>41477</v>
      </c>
      <c r="I240" s="38" t="s">
        <v>8483</v>
      </c>
      <c r="J240" s="99" t="s">
        <v>20345</v>
      </c>
      <c r="K240" s="99" t="s">
        <v>20371</v>
      </c>
      <c r="L240" s="16" t="s">
        <v>4085</v>
      </c>
      <c r="M240" s="16"/>
    </row>
    <row r="241" spans="1:13" ht="15.75" hidden="1"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14">
        <f>VLOOKUP(A241,VODANET!C$5:AG2318,31,0)</f>
        <v>41250</v>
      </c>
      <c r="G241" s="14">
        <v>41354</v>
      </c>
      <c r="H241" s="386">
        <v>41354</v>
      </c>
      <c r="I241" s="38" t="s">
        <v>8481</v>
      </c>
      <c r="J241" s="99" t="s">
        <v>15782</v>
      </c>
      <c r="K241" s="99" t="s">
        <v>15783</v>
      </c>
      <c r="L241" s="16" t="s">
        <v>4085</v>
      </c>
      <c r="M241" s="16"/>
    </row>
    <row r="242" spans="1:13" ht="15.75" hidden="1"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14" t="e">
        <f>VLOOKUP(A242,VODANET!C$5:AG2319,31,0)</f>
        <v>#N/A</v>
      </c>
      <c r="G242" s="14">
        <v>41354</v>
      </c>
      <c r="H242" s="386">
        <v>41358</v>
      </c>
      <c r="I242" s="38" t="s">
        <v>8483</v>
      </c>
      <c r="J242" s="99" t="s">
        <v>15777</v>
      </c>
      <c r="K242" s="99" t="s">
        <v>15781</v>
      </c>
      <c r="L242" s="16" t="s">
        <v>4085</v>
      </c>
      <c r="M242" s="16"/>
    </row>
    <row r="243" spans="1:13" ht="15.75" hidden="1"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14" t="e">
        <f>VLOOKUP(A243,VODANET!C$5:AG2320,31,0)</f>
        <v>#N/A</v>
      </c>
      <c r="G243" s="46">
        <v>41354</v>
      </c>
      <c r="H243" s="387">
        <v>41382</v>
      </c>
      <c r="I243" s="161" t="s">
        <v>8481</v>
      </c>
      <c r="J243" s="100" t="s">
        <v>15780</v>
      </c>
      <c r="K243" s="100" t="s">
        <v>17659</v>
      </c>
      <c r="L243" s="16" t="s">
        <v>4085</v>
      </c>
      <c r="M243" s="16"/>
    </row>
    <row r="244" spans="1:13" ht="15.75" hidden="1"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14" t="e">
        <f>VLOOKUP(A244,VODANET!C$5:AG2321,31,0)</f>
        <v>#N/A</v>
      </c>
      <c r="G244" s="46">
        <v>41355</v>
      </c>
      <c r="H244" s="387">
        <v>41347</v>
      </c>
      <c r="I244" s="161" t="s">
        <v>8483</v>
      </c>
      <c r="J244" s="100" t="s">
        <v>15628</v>
      </c>
      <c r="K244" s="100" t="s">
        <v>15691</v>
      </c>
      <c r="L244" s="16" t="s">
        <v>4085</v>
      </c>
      <c r="M244" s="16"/>
    </row>
    <row r="245" spans="1:13" ht="15.75" hidden="1"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14" t="e">
        <f>VLOOKUP(A245,VODANET!C$5:AG2322,31,0)</f>
        <v>#N/A</v>
      </c>
      <c r="G245" s="14">
        <v>41358</v>
      </c>
      <c r="H245" s="386">
        <v>41409</v>
      </c>
      <c r="I245" s="161" t="s">
        <v>8481</v>
      </c>
      <c r="J245" s="99" t="s">
        <v>15784</v>
      </c>
      <c r="K245" s="99" t="s">
        <v>19212</v>
      </c>
      <c r="L245" s="16" t="s">
        <v>4085</v>
      </c>
      <c r="M245" s="16"/>
    </row>
    <row r="246" spans="1:13" ht="15.75" hidden="1"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14">
        <f>VLOOKUP(A246,VODANET!C$5:AG2323,31,0)</f>
        <v>41301</v>
      </c>
      <c r="G246" s="14">
        <v>41360</v>
      </c>
      <c r="H246" s="386">
        <v>41309</v>
      </c>
      <c r="I246" s="161" t="s">
        <v>8483</v>
      </c>
      <c r="J246" s="99" t="s">
        <v>15844</v>
      </c>
      <c r="K246" s="95" t="s">
        <v>20261</v>
      </c>
      <c r="L246" s="16" t="s">
        <v>4085</v>
      </c>
      <c r="M246" s="16"/>
    </row>
    <row r="247" spans="1:13" ht="15.75" hidden="1"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14" t="e">
        <f>VLOOKUP(A247,VODANET!C$5:AG2324,31,0)</f>
        <v>#N/A</v>
      </c>
      <c r="G247" s="14">
        <v>41360</v>
      </c>
      <c r="H247" s="386">
        <v>41494</v>
      </c>
      <c r="I247" s="161" t="s">
        <v>8481</v>
      </c>
      <c r="J247" s="99" t="s">
        <v>16043</v>
      </c>
      <c r="K247" s="99" t="s">
        <v>20348</v>
      </c>
      <c r="L247" s="16" t="s">
        <v>4085</v>
      </c>
      <c r="M247" s="16"/>
    </row>
    <row r="248" spans="1:13" ht="15.75" hidden="1"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14" t="e">
        <f>VLOOKUP(A248,VODANET!C$5:AG2325,31,0)</f>
        <v>#N/A</v>
      </c>
      <c r="G248" s="14">
        <v>41360</v>
      </c>
      <c r="H248" s="386">
        <v>41375</v>
      </c>
      <c r="I248" s="38" t="s">
        <v>8482</v>
      </c>
      <c r="J248" s="99" t="s">
        <v>16044</v>
      </c>
      <c r="K248" s="99" t="s">
        <v>16266</v>
      </c>
      <c r="L248" s="16" t="s">
        <v>4085</v>
      </c>
      <c r="M248" s="16"/>
    </row>
    <row r="249" spans="1:13" ht="15.75" hidden="1"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14">
        <f>VLOOKUP(A249,VODANET!C$5:AG2326,31,0)</f>
        <v>41451</v>
      </c>
      <c r="G249" s="14">
        <v>41360</v>
      </c>
      <c r="H249" s="386">
        <v>41415</v>
      </c>
      <c r="I249" s="161" t="s">
        <v>8483</v>
      </c>
      <c r="J249" s="14" t="s">
        <v>16045</v>
      </c>
      <c r="K249" s="99" t="s">
        <v>19213</v>
      </c>
      <c r="L249" s="16" t="s">
        <v>4085</v>
      </c>
      <c r="M249" s="16"/>
    </row>
    <row r="250" spans="1:13" ht="15.75" hidden="1"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14" t="e">
        <f>VLOOKUP(A250,VODANET!C$5:AG2327,31,0)</f>
        <v>#N/A</v>
      </c>
      <c r="G250" s="46">
        <v>41360</v>
      </c>
      <c r="H250" s="387">
        <v>41418</v>
      </c>
      <c r="I250" s="161" t="s">
        <v>15889</v>
      </c>
      <c r="J250" s="100" t="s">
        <v>16046</v>
      </c>
      <c r="K250" s="103" t="s">
        <v>19225</v>
      </c>
      <c r="L250" s="16" t="s">
        <v>4085</v>
      </c>
      <c r="M250" s="16"/>
    </row>
    <row r="251" spans="1:13" ht="15.75" hidden="1"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14" t="e">
        <f>VLOOKUP(A251,VODANET!C$5:AG2328,31,0)</f>
        <v>#N/A</v>
      </c>
      <c r="G251" s="46">
        <v>41360</v>
      </c>
      <c r="H251" s="387">
        <v>41397</v>
      </c>
      <c r="I251" s="161" t="s">
        <v>613</v>
      </c>
      <c r="J251" s="100" t="s">
        <v>8956</v>
      </c>
      <c r="K251" s="100" t="s">
        <v>13542</v>
      </c>
      <c r="L251" s="16" t="s">
        <v>4085</v>
      </c>
      <c r="M251" s="16"/>
    </row>
    <row r="252" spans="1:13" ht="15.75" hidden="1"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14" t="e">
        <f>VLOOKUP(A252,VODANET!C$5:AG2329,31,0)</f>
        <v>#N/A</v>
      </c>
      <c r="G252" s="14">
        <v>41360</v>
      </c>
      <c r="H252" s="386">
        <v>41415</v>
      </c>
      <c r="I252" s="38" t="s">
        <v>8482</v>
      </c>
      <c r="J252" s="100" t="s">
        <v>8956</v>
      </c>
      <c r="K252" s="99" t="s">
        <v>19215</v>
      </c>
      <c r="L252" s="16" t="s">
        <v>4085</v>
      </c>
      <c r="M252" s="16"/>
    </row>
    <row r="253" spans="1:13" ht="15.75" hidden="1"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14" t="e">
        <f>VLOOKUP(A253,VODANET!C$5:AG2330,31,0)</f>
        <v>#N/A</v>
      </c>
      <c r="G253" s="46">
        <v>41360</v>
      </c>
      <c r="H253" s="387">
        <v>41416</v>
      </c>
      <c r="I253" s="161" t="s">
        <v>8481</v>
      </c>
      <c r="J253" s="100" t="s">
        <v>17040</v>
      </c>
      <c r="K253" s="373" t="s">
        <v>19223</v>
      </c>
      <c r="L253" s="16" t="s">
        <v>4085</v>
      </c>
      <c r="M253" s="16"/>
    </row>
    <row r="254" spans="1:13" ht="15.75" hidden="1"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14" t="e">
        <f>VLOOKUP(A254,VODANET!C$5:AG2331,31,0)</f>
        <v>#N/A</v>
      </c>
      <c r="G254" s="14">
        <v>41360</v>
      </c>
      <c r="H254" s="386">
        <v>41552</v>
      </c>
      <c r="I254" s="161" t="s">
        <v>8483</v>
      </c>
      <c r="J254" s="14" t="s">
        <v>16048</v>
      </c>
      <c r="K254" s="99" t="s">
        <v>20852</v>
      </c>
      <c r="L254" s="16" t="s">
        <v>4085</v>
      </c>
      <c r="M254" s="16"/>
    </row>
    <row r="255" spans="1:13" ht="15.75" hidden="1"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14" t="e">
        <f>VLOOKUP(A255,VODANET!C$5:AG2332,31,0)</f>
        <v>#N/A</v>
      </c>
      <c r="G255" s="14">
        <v>41360</v>
      </c>
      <c r="H255" s="386">
        <v>41408</v>
      </c>
      <c r="I255" s="161" t="s">
        <v>8482</v>
      </c>
      <c r="J255" s="14" t="s">
        <v>16049</v>
      </c>
      <c r="K255" s="99" t="s">
        <v>18559</v>
      </c>
      <c r="L255" s="16" t="s">
        <v>4085</v>
      </c>
      <c r="M255" s="16"/>
    </row>
    <row r="256" spans="1:13" ht="15.75" hidden="1"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14" t="e">
        <f>VLOOKUP(A256,VODANET!C$5:AG2333,31,0)</f>
        <v>#N/A</v>
      </c>
      <c r="G256" s="14">
        <v>41360</v>
      </c>
      <c r="H256" s="386">
        <v>41415</v>
      </c>
      <c r="I256" s="161" t="s">
        <v>8483</v>
      </c>
      <c r="J256" s="46" t="s">
        <v>16050</v>
      </c>
      <c r="K256" s="99" t="s">
        <v>19221</v>
      </c>
      <c r="L256" s="16" t="s">
        <v>4085</v>
      </c>
      <c r="M256" s="16"/>
    </row>
    <row r="257" spans="1:13" ht="15.75" hidden="1"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14" t="e">
        <f>VLOOKUP(A257,VODANET!C$5:AG2334,31,0)</f>
        <v>#N/A</v>
      </c>
      <c r="G257" s="46">
        <v>41360</v>
      </c>
      <c r="H257" s="387">
        <v>41421</v>
      </c>
      <c r="I257" s="161" t="s">
        <v>613</v>
      </c>
      <c r="J257" s="100" t="s">
        <v>16052</v>
      </c>
      <c r="K257" s="100" t="s">
        <v>14070</v>
      </c>
      <c r="L257" s="16" t="s">
        <v>4085</v>
      </c>
      <c r="M257" s="16"/>
    </row>
    <row r="258" spans="1:13" ht="15.75" hidden="1"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14" t="e">
        <f>VLOOKUP(A258,VODANET!C$5:AG2335,31,0)</f>
        <v>#N/A</v>
      </c>
      <c r="G258" s="46">
        <v>41360</v>
      </c>
      <c r="H258" s="387">
        <v>41408</v>
      </c>
      <c r="I258" s="161" t="s">
        <v>8481</v>
      </c>
      <c r="J258" s="14" t="s">
        <v>16053</v>
      </c>
      <c r="K258" s="100" t="s">
        <v>18564</v>
      </c>
      <c r="L258" s="16" t="s">
        <v>4085</v>
      </c>
      <c r="M258" s="16"/>
    </row>
    <row r="259" spans="1:13" ht="15.75" hidden="1"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14" t="e">
        <f>VLOOKUP(A259,VODANET!C$5:AG2336,31,0)</f>
        <v>#N/A</v>
      </c>
      <c r="G259" s="46">
        <v>41360</v>
      </c>
      <c r="H259" s="387">
        <v>41376</v>
      </c>
      <c r="I259" s="161" t="s">
        <v>8482</v>
      </c>
      <c r="J259" s="14" t="s">
        <v>16054</v>
      </c>
      <c r="K259" s="206" t="s">
        <v>16272</v>
      </c>
      <c r="L259" s="16" t="s">
        <v>4085</v>
      </c>
      <c r="M259" s="16"/>
    </row>
    <row r="260" spans="1:13" ht="15.75" hidden="1"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14" t="e">
        <f>VLOOKUP(A260,VODANET!C$5:AG2337,31,0)</f>
        <v>#N/A</v>
      </c>
      <c r="G260" s="14">
        <v>41360</v>
      </c>
      <c r="H260" s="386">
        <v>41409</v>
      </c>
      <c r="I260" s="161" t="s">
        <v>8483</v>
      </c>
      <c r="J260" s="14" t="s">
        <v>16055</v>
      </c>
      <c r="K260" s="99" t="s">
        <v>18566</v>
      </c>
      <c r="L260" s="16" t="s">
        <v>4085</v>
      </c>
      <c r="M260" s="16"/>
    </row>
    <row r="261" spans="1:13" ht="15.75" hidden="1"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14" t="e">
        <f>VLOOKUP(A261,VODANET!C$5:AG2338,31,0)</f>
        <v>#N/A</v>
      </c>
      <c r="G261" s="46">
        <v>41360</v>
      </c>
      <c r="H261" s="387"/>
      <c r="I261" s="161" t="s">
        <v>613</v>
      </c>
      <c r="J261" s="99" t="s">
        <v>16056</v>
      </c>
      <c r="K261" s="100" t="s">
        <v>4085</v>
      </c>
      <c r="L261" s="16" t="s">
        <v>4085</v>
      </c>
      <c r="M261" s="16"/>
    </row>
    <row r="262" spans="1:13" ht="15.75" hidden="1"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14" t="e">
        <f>VLOOKUP(A262,VODANET!C$5:AG2339,31,0)</f>
        <v>#N/A</v>
      </c>
      <c r="G262" s="46">
        <v>41360</v>
      </c>
      <c r="H262" s="387">
        <v>41416</v>
      </c>
      <c r="I262" s="38" t="s">
        <v>8482</v>
      </c>
      <c r="J262" s="14" t="s">
        <v>16057</v>
      </c>
      <c r="K262" s="100" t="s">
        <v>19225</v>
      </c>
      <c r="L262" s="16" t="s">
        <v>4085</v>
      </c>
      <c r="M262" s="16"/>
    </row>
    <row r="263" spans="1:13" ht="15.75" hidden="1"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14" t="e">
        <f>VLOOKUP(A263,VODANET!C$5:AG2340,31,0)</f>
        <v>#N/A</v>
      </c>
      <c r="G263" s="46">
        <v>41360</v>
      </c>
      <c r="H263" s="387">
        <v>41389</v>
      </c>
      <c r="I263" s="161" t="s">
        <v>8481</v>
      </c>
      <c r="J263" s="14" t="s">
        <v>16058</v>
      </c>
      <c r="K263" s="100" t="s">
        <v>17605</v>
      </c>
      <c r="L263" s="16" t="s">
        <v>4085</v>
      </c>
      <c r="M263" s="16"/>
    </row>
    <row r="264" spans="1:13" ht="15.75" hidden="1"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14" t="e">
        <f>VLOOKUP(A264,VODANET!C$5:AG2341,31,0)</f>
        <v>#N/A</v>
      </c>
      <c r="G264" s="14">
        <v>41360</v>
      </c>
      <c r="H264" s="386">
        <v>41388</v>
      </c>
      <c r="I264" s="38" t="s">
        <v>15889</v>
      </c>
      <c r="J264" s="14" t="s">
        <v>16059</v>
      </c>
      <c r="K264" s="99" t="s">
        <v>17599</v>
      </c>
      <c r="L264" s="16" t="s">
        <v>4085</v>
      </c>
      <c r="M264" s="16"/>
    </row>
    <row r="265" spans="1:13" ht="15.75" hidden="1"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14">
        <f>VLOOKUP(A265,VODANET!C$5:AG2342,31,0)</f>
        <v>41537</v>
      </c>
      <c r="G265" s="14">
        <v>41360</v>
      </c>
      <c r="H265" s="386">
        <v>41388</v>
      </c>
      <c r="I265" s="38" t="s">
        <v>8483</v>
      </c>
      <c r="J265" s="100" t="s">
        <v>8956</v>
      </c>
      <c r="K265" s="375" t="s">
        <v>17528</v>
      </c>
      <c r="L265" s="16" t="s">
        <v>4085</v>
      </c>
      <c r="M265" s="16"/>
    </row>
    <row r="266" spans="1:13" ht="15.75" hidden="1"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14">
        <f>VLOOKUP(A266,VODANET!C$5:AG2343,31,0)</f>
        <v>41481</v>
      </c>
      <c r="G266" s="14">
        <v>41360</v>
      </c>
      <c r="H266" s="386">
        <v>41375</v>
      </c>
      <c r="I266" s="38" t="s">
        <v>8482</v>
      </c>
      <c r="J266" s="99" t="s">
        <v>16047</v>
      </c>
      <c r="K266" s="95" t="s">
        <v>16267</v>
      </c>
      <c r="L266" s="16" t="s">
        <v>4085</v>
      </c>
      <c r="M266" s="16"/>
    </row>
    <row r="267" spans="1:13" ht="15.75" hidden="1"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14" t="e">
        <f>VLOOKUP(A267,VODANET!C$5:AG2344,31,0)</f>
        <v>#N/A</v>
      </c>
      <c r="G267" s="14">
        <v>41365</v>
      </c>
      <c r="H267" s="386">
        <v>41367</v>
      </c>
      <c r="I267" s="38" t="s">
        <v>8481</v>
      </c>
      <c r="J267" s="99" t="s">
        <v>15289</v>
      </c>
      <c r="K267" s="99" t="s">
        <v>16020</v>
      </c>
      <c r="L267" s="16" t="s">
        <v>4085</v>
      </c>
      <c r="M267" s="16"/>
    </row>
    <row r="268" spans="1:13" ht="15.75" hidden="1"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14" t="e">
        <f>VLOOKUP(A268,VODANET!C$5:AG2345,31,0)</f>
        <v>#N/A</v>
      </c>
      <c r="G268" s="14">
        <v>41365</v>
      </c>
      <c r="H268" s="386">
        <v>41366</v>
      </c>
      <c r="I268" s="38" t="s">
        <v>8481</v>
      </c>
      <c r="J268" s="99" t="s">
        <v>15289</v>
      </c>
      <c r="K268" s="99" t="s">
        <v>15894</v>
      </c>
      <c r="L268" s="16" t="s">
        <v>4085</v>
      </c>
      <c r="M268" s="16"/>
    </row>
    <row r="269" spans="1:13" ht="15.75" hidden="1"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14" t="e">
        <f>VLOOKUP(A269,VODANET!C$5:AG2346,31,0)</f>
        <v>#N/A</v>
      </c>
      <c r="G269" s="14">
        <v>41365</v>
      </c>
      <c r="H269" s="386">
        <v>41367</v>
      </c>
      <c r="I269" s="38" t="s">
        <v>8481</v>
      </c>
      <c r="J269" s="99" t="s">
        <v>16019</v>
      </c>
      <c r="K269" s="99" t="s">
        <v>15944</v>
      </c>
      <c r="L269" s="16" t="s">
        <v>4085</v>
      </c>
      <c r="M269" s="16"/>
    </row>
    <row r="270" spans="1:13" ht="15.75" hidden="1"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14">
        <f>VLOOKUP(A270,VODANET!C$5:AG2347,31,0)</f>
        <v>41516</v>
      </c>
      <c r="G270" s="14">
        <v>41365</v>
      </c>
      <c r="H270" s="386">
        <v>41366</v>
      </c>
      <c r="I270" s="38" t="s">
        <v>8481</v>
      </c>
      <c r="J270" s="99" t="s">
        <v>15289</v>
      </c>
      <c r="K270" s="99" t="s">
        <v>15893</v>
      </c>
      <c r="L270" s="16" t="s">
        <v>4085</v>
      </c>
      <c r="M270" s="16"/>
    </row>
    <row r="271" spans="1:13" ht="15.75" hidden="1"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14" t="e">
        <f>VLOOKUP(A271,VODANET!C$5:AG2348,31,0)</f>
        <v>#N/A</v>
      </c>
      <c r="G271" s="14">
        <v>41365</v>
      </c>
      <c r="H271" s="386">
        <v>41368</v>
      </c>
      <c r="I271" s="38" t="s">
        <v>8481</v>
      </c>
      <c r="J271" s="99" t="s">
        <v>16016</v>
      </c>
      <c r="K271" s="99" t="s">
        <v>15357</v>
      </c>
      <c r="L271" s="16" t="s">
        <v>4085</v>
      </c>
      <c r="M271" s="16"/>
    </row>
    <row r="272" spans="1:13" ht="15.75" hidden="1"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14" t="e">
        <f>VLOOKUP(A272,VODANET!C$5:AG2349,31,0)</f>
        <v>#N/A</v>
      </c>
      <c r="G272" s="14">
        <v>41365</v>
      </c>
      <c r="H272" s="386">
        <v>41368</v>
      </c>
      <c r="I272" s="38" t="s">
        <v>8481</v>
      </c>
      <c r="J272" s="99" t="s">
        <v>15289</v>
      </c>
      <c r="K272" s="99" t="s">
        <v>16017</v>
      </c>
      <c r="L272" s="16" t="s">
        <v>4085</v>
      </c>
      <c r="M272" s="16"/>
    </row>
    <row r="273" spans="1:13" ht="15.75" hidden="1"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14" t="e">
        <f>VLOOKUP(A273,VODANET!C$5:AG2350,31,0)</f>
        <v>#N/A</v>
      </c>
      <c r="G273" s="14">
        <v>41365</v>
      </c>
      <c r="H273" s="386">
        <v>41367</v>
      </c>
      <c r="I273" s="38" t="s">
        <v>8481</v>
      </c>
      <c r="J273" s="99" t="s">
        <v>15289</v>
      </c>
      <c r="K273" s="99" t="s">
        <v>15944</v>
      </c>
      <c r="L273" s="16" t="s">
        <v>4085</v>
      </c>
      <c r="M273" s="16"/>
    </row>
    <row r="274" spans="1:13" ht="15.75" hidden="1"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14" t="e">
        <f>VLOOKUP(A274,VODANET!C$5:AG2351,31,0)</f>
        <v>#N/A</v>
      </c>
      <c r="G274" s="14">
        <v>41365</v>
      </c>
      <c r="H274" s="386">
        <v>41366</v>
      </c>
      <c r="I274" s="38" t="s">
        <v>8481</v>
      </c>
      <c r="J274" s="99" t="s">
        <v>15289</v>
      </c>
      <c r="K274" s="375" t="s">
        <v>15895</v>
      </c>
      <c r="L274" s="16" t="s">
        <v>4085</v>
      </c>
      <c r="M274" s="16"/>
    </row>
    <row r="275" spans="1:13" ht="15.75" hidden="1"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14">
        <f>VLOOKUP(A275,VODANET!C$5:AG2352,31,0)</f>
        <v>41579</v>
      </c>
      <c r="G275" s="14">
        <v>41365</v>
      </c>
      <c r="H275" s="386">
        <v>41368</v>
      </c>
      <c r="I275" s="38" t="s">
        <v>8481</v>
      </c>
      <c r="J275" s="99" t="s">
        <v>15289</v>
      </c>
      <c r="K275" s="99" t="s">
        <v>16018</v>
      </c>
      <c r="L275" s="16" t="s">
        <v>4085</v>
      </c>
      <c r="M275" s="16"/>
    </row>
    <row r="276" spans="1:13" ht="15.75" hidden="1"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14" t="e">
        <f>VLOOKUP(A276,VODANET!C$5:AG2353,31,0)</f>
        <v>#N/A</v>
      </c>
      <c r="G276" s="14">
        <v>41365</v>
      </c>
      <c r="H276" s="386">
        <v>41366</v>
      </c>
      <c r="I276" s="38" t="s">
        <v>8481</v>
      </c>
      <c r="J276" s="99" t="s">
        <v>15289</v>
      </c>
      <c r="K276" s="99" t="s">
        <v>15896</v>
      </c>
      <c r="L276" s="16" t="s">
        <v>4085</v>
      </c>
      <c r="M276" s="16"/>
    </row>
    <row r="277" spans="1:13" ht="15.75" hidden="1"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14" t="e">
        <f>VLOOKUP(A277,VODANET!C$5:AG2354,31,0)</f>
        <v>#N/A</v>
      </c>
      <c r="G277" s="14">
        <v>41365</v>
      </c>
      <c r="H277" s="386">
        <v>41367</v>
      </c>
      <c r="I277" s="38" t="s">
        <v>8481</v>
      </c>
      <c r="J277" s="99" t="s">
        <v>16019</v>
      </c>
      <c r="K277" s="99" t="s">
        <v>15944</v>
      </c>
      <c r="L277" s="16" t="s">
        <v>4085</v>
      </c>
      <c r="M277" s="16"/>
    </row>
    <row r="278" spans="1:13" ht="15.75" hidden="1"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14" t="e">
        <f>VLOOKUP(A278,VODANET!C$5:AG2355,31,0)</f>
        <v>#N/A</v>
      </c>
      <c r="G278" s="14">
        <v>41365</v>
      </c>
      <c r="H278" s="386">
        <v>41367</v>
      </c>
      <c r="I278" s="38" t="s">
        <v>8483</v>
      </c>
      <c r="J278" s="99" t="s">
        <v>15289</v>
      </c>
      <c r="K278" s="163" t="s">
        <v>15942</v>
      </c>
      <c r="L278" s="16" t="s">
        <v>4085</v>
      </c>
      <c r="M278" s="16"/>
    </row>
    <row r="279" spans="1:13" ht="15.75" hidden="1"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14" t="e">
        <f>VLOOKUP(A279,VODANET!C$5:AG2356,31,0)</f>
        <v>#N/A</v>
      </c>
      <c r="G279" s="14">
        <v>41365</v>
      </c>
      <c r="H279" s="386">
        <v>41367</v>
      </c>
      <c r="I279" s="38" t="s">
        <v>8483</v>
      </c>
      <c r="J279" s="99" t="s">
        <v>8520</v>
      </c>
      <c r="K279" s="99" t="s">
        <v>15937</v>
      </c>
      <c r="L279" s="16" t="s">
        <v>4085</v>
      </c>
      <c r="M279" s="16"/>
    </row>
    <row r="280" spans="1:13" ht="15.75" hidden="1"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14" t="e">
        <f>VLOOKUP(A280,VODANET!C$5:AG2357,31,0)</f>
        <v>#N/A</v>
      </c>
      <c r="G280" s="14">
        <v>41366</v>
      </c>
      <c r="H280" s="386">
        <v>41366</v>
      </c>
      <c r="I280" s="38" t="s">
        <v>8481</v>
      </c>
      <c r="J280" s="99" t="s">
        <v>15289</v>
      </c>
      <c r="K280" s="99" t="s">
        <v>15944</v>
      </c>
      <c r="L280" s="16" t="s">
        <v>4085</v>
      </c>
      <c r="M280" s="16"/>
    </row>
    <row r="281" spans="1:13" ht="15.75" hidden="1"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14" t="e">
        <f>VLOOKUP(A281,VODANET!C$5:AG2358,31,0)</f>
        <v>#N/A</v>
      </c>
      <c r="G281" s="14">
        <v>41369</v>
      </c>
      <c r="H281" s="386">
        <v>41369</v>
      </c>
      <c r="I281" s="38" t="s">
        <v>8481</v>
      </c>
      <c r="J281" s="100" t="s">
        <v>8956</v>
      </c>
      <c r="K281" s="99" t="s">
        <v>17778</v>
      </c>
      <c r="L281" s="16" t="s">
        <v>4085</v>
      </c>
      <c r="M281" s="16"/>
    </row>
    <row r="282" spans="1:13" ht="15.75" hidden="1"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14" t="e">
        <f>VLOOKUP(A282,VODANET!C$5:AG2359,31,0)</f>
        <v>#N/A</v>
      </c>
      <c r="G282" s="14">
        <v>41369</v>
      </c>
      <c r="H282" s="386">
        <v>41369</v>
      </c>
      <c r="I282" s="38" t="s">
        <v>8481</v>
      </c>
      <c r="J282" s="99" t="s">
        <v>15289</v>
      </c>
      <c r="K282" s="382" t="s">
        <v>16017</v>
      </c>
      <c r="L282" s="16" t="s">
        <v>4085</v>
      </c>
      <c r="M282" s="16"/>
    </row>
    <row r="283" spans="1:13" ht="15.75" hidden="1"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14" t="e">
        <f>VLOOKUP(A283,VODANET!C$5:AG2360,31,0)</f>
        <v>#N/A</v>
      </c>
      <c r="G283" s="46">
        <v>41372</v>
      </c>
      <c r="H283" s="387">
        <v>41380</v>
      </c>
      <c r="I283" s="161" t="s">
        <v>15889</v>
      </c>
      <c r="J283" s="100" t="s">
        <v>16042</v>
      </c>
      <c r="K283" s="100" t="s">
        <v>17038</v>
      </c>
      <c r="L283" s="16" t="s">
        <v>4085</v>
      </c>
      <c r="M283" s="16"/>
    </row>
    <row r="284" spans="1:13" ht="15.75" hidden="1"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14" t="e">
        <f>VLOOKUP(A284,VODANET!C$5:AG2361,31,0)</f>
        <v>#N/A</v>
      </c>
      <c r="G284" s="14">
        <v>41374</v>
      </c>
      <c r="H284" s="386">
        <v>41374</v>
      </c>
      <c r="I284" s="38" t="s">
        <v>15889</v>
      </c>
      <c r="J284" s="98" t="s">
        <v>15289</v>
      </c>
      <c r="K284" s="98" t="s">
        <v>16060</v>
      </c>
      <c r="L284" s="16" t="s">
        <v>4085</v>
      </c>
      <c r="M284" s="16"/>
    </row>
    <row r="285" spans="1:13" ht="15.75" hidden="1"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14">
        <f>VLOOKUP(A285,VODANET!C$5:AG2362,31,0)</f>
        <v>41351</v>
      </c>
      <c r="G285" s="14">
        <v>41376</v>
      </c>
      <c r="H285" s="386">
        <v>41380</v>
      </c>
      <c r="I285" s="38" t="s">
        <v>8483</v>
      </c>
      <c r="J285" s="99" t="s">
        <v>14073</v>
      </c>
      <c r="K285" s="99" t="s">
        <v>17036</v>
      </c>
      <c r="L285" s="16" t="s">
        <v>4085</v>
      </c>
      <c r="M285" s="16"/>
    </row>
    <row r="286" spans="1:13" ht="15.75" hidden="1"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14">
        <f>VLOOKUP(A286,VODANET!C$5:AG2363,31,0)</f>
        <v>41320</v>
      </c>
      <c r="G286" s="14">
        <v>41379</v>
      </c>
      <c r="H286" s="386">
        <v>41380</v>
      </c>
      <c r="I286" s="38" t="s">
        <v>8482</v>
      </c>
      <c r="J286" s="99" t="s">
        <v>16320</v>
      </c>
      <c r="K286" s="99" t="s">
        <v>9498</v>
      </c>
      <c r="L286" s="16" t="s">
        <v>4085</v>
      </c>
      <c r="M286" s="16"/>
    </row>
    <row r="287" spans="1:13" ht="15.75" hidden="1"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14" t="e">
        <f>VLOOKUP(A287,VODANET!C$5:AG2364,31,0)</f>
        <v>#N/A</v>
      </c>
      <c r="G287" s="14">
        <v>41380</v>
      </c>
      <c r="H287" s="386">
        <v>41383</v>
      </c>
      <c r="I287" s="38" t="s">
        <v>8481</v>
      </c>
      <c r="J287" s="100" t="s">
        <v>8956</v>
      </c>
      <c r="K287" s="98" t="s">
        <v>17524</v>
      </c>
      <c r="L287" s="16" t="s">
        <v>4085</v>
      </c>
      <c r="M287" s="16"/>
    </row>
    <row r="288" spans="1:13" ht="15.75" hidden="1"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14" t="e">
        <f>VLOOKUP(A288,VODANET!C$5:AG2365,31,0)</f>
        <v>#N/A</v>
      </c>
      <c r="G288" s="14">
        <v>41380</v>
      </c>
      <c r="H288" s="386">
        <v>41386</v>
      </c>
      <c r="I288" s="38" t="s">
        <v>8481</v>
      </c>
      <c r="J288" s="99" t="s">
        <v>17039</v>
      </c>
      <c r="K288" s="99" t="s">
        <v>17521</v>
      </c>
      <c r="L288" s="16" t="s">
        <v>4085</v>
      </c>
      <c r="M288" s="16"/>
    </row>
    <row r="289" spans="1:13" ht="15.75" hidden="1"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14" t="e">
        <f>VLOOKUP(A289,VODANET!C$5:AG2366,31,0)</f>
        <v>#N/A</v>
      </c>
      <c r="G289" s="14">
        <v>41380</v>
      </c>
      <c r="H289" s="386">
        <v>41403</v>
      </c>
      <c r="I289" s="38" t="s">
        <v>8482</v>
      </c>
      <c r="J289" s="100" t="s">
        <v>8956</v>
      </c>
      <c r="K289" s="382" t="s">
        <v>18438</v>
      </c>
      <c r="L289" s="16" t="s">
        <v>4085</v>
      </c>
      <c r="M289" s="16"/>
    </row>
    <row r="290" spans="1:13" ht="15.75" hidden="1"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14" t="e">
        <f>VLOOKUP(A290,VODANET!C$5:AG2367,31,0)</f>
        <v>#N/A</v>
      </c>
      <c r="G290" s="46">
        <v>41380</v>
      </c>
      <c r="H290" s="387">
        <v>41430</v>
      </c>
      <c r="I290" s="161" t="s">
        <v>8483</v>
      </c>
      <c r="J290" s="100" t="s">
        <v>8956</v>
      </c>
      <c r="K290" s="100" t="s">
        <v>19542</v>
      </c>
      <c r="L290" s="16" t="s">
        <v>4085</v>
      </c>
      <c r="M290" s="16"/>
    </row>
    <row r="291" spans="1:13" ht="15.75" hidden="1"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14">
        <f>VLOOKUP(A291,VODANET!C$5:AG2368,31,0)</f>
        <v>41488</v>
      </c>
      <c r="G291" s="14">
        <v>41380</v>
      </c>
      <c r="H291" s="386">
        <v>41387</v>
      </c>
      <c r="I291" s="38" t="s">
        <v>8482</v>
      </c>
      <c r="J291" s="100" t="s">
        <v>8956</v>
      </c>
      <c r="K291" s="99" t="s">
        <v>17519</v>
      </c>
      <c r="L291" s="16" t="s">
        <v>4085</v>
      </c>
      <c r="M291" s="16"/>
    </row>
    <row r="292" spans="1:13" ht="15.75" hidden="1"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14" t="e">
        <f>VLOOKUP(A292,VODANET!C$5:AG2369,31,0)</f>
        <v>#N/A</v>
      </c>
      <c r="G292" s="46">
        <v>41380</v>
      </c>
      <c r="H292" s="387">
        <v>41382</v>
      </c>
      <c r="I292" s="38" t="s">
        <v>8483</v>
      </c>
      <c r="J292" s="100" t="s">
        <v>17037</v>
      </c>
      <c r="K292" s="100" t="s">
        <v>17661</v>
      </c>
      <c r="L292" s="16" t="s">
        <v>4085</v>
      </c>
      <c r="M292" s="16"/>
    </row>
    <row r="293" spans="1:13" ht="15.75" hidden="1"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14" t="e">
        <f>VLOOKUP(A293,VODANET!C$5:AG2370,31,0)</f>
        <v>#N/A</v>
      </c>
      <c r="G293" s="46">
        <v>41380</v>
      </c>
      <c r="H293" s="387">
        <v>41386</v>
      </c>
      <c r="I293" s="161" t="s">
        <v>8482</v>
      </c>
      <c r="J293" s="100" t="s">
        <v>8956</v>
      </c>
      <c r="K293" s="206" t="s">
        <v>17522</v>
      </c>
      <c r="L293" s="16" t="s">
        <v>4085</v>
      </c>
      <c r="M293" s="16"/>
    </row>
    <row r="294" spans="1:13" ht="15.75" hidden="1"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14" t="e">
        <f>VLOOKUP(A294,VODANET!C$5:AG2371,31,0)</f>
        <v>#N/A</v>
      </c>
      <c r="G294" s="14">
        <v>41380</v>
      </c>
      <c r="H294" s="386">
        <v>41386</v>
      </c>
      <c r="I294" s="38" t="s">
        <v>8481</v>
      </c>
      <c r="J294" s="100" t="s">
        <v>8956</v>
      </c>
      <c r="K294" s="99" t="s">
        <v>17523</v>
      </c>
      <c r="L294" s="16" t="s">
        <v>4085</v>
      </c>
      <c r="M294" s="16"/>
    </row>
    <row r="295" spans="1:13" ht="15.75" hidden="1"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14" t="e">
        <f>VLOOKUP(A295,VODANET!C$5:AG2372,31,0)</f>
        <v>#N/A</v>
      </c>
      <c r="G295" s="46">
        <v>41380</v>
      </c>
      <c r="H295" s="387">
        <v>41402</v>
      </c>
      <c r="I295" s="161" t="s">
        <v>8481</v>
      </c>
      <c r="J295" s="100" t="s">
        <v>8956</v>
      </c>
      <c r="K295" s="100" t="s">
        <v>17598</v>
      </c>
      <c r="L295" s="16" t="s">
        <v>4085</v>
      </c>
      <c r="M295" s="16"/>
    </row>
    <row r="296" spans="1:13" ht="15.75" hidden="1"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14" t="e">
        <f>VLOOKUP(A296,VODANET!C$5:AG2373,31,0)</f>
        <v>#N/A</v>
      </c>
      <c r="G296" s="14">
        <v>41380</v>
      </c>
      <c r="H296" s="386">
        <v>41416</v>
      </c>
      <c r="I296" s="38" t="s">
        <v>8482</v>
      </c>
      <c r="J296" s="99" t="s">
        <v>19093</v>
      </c>
      <c r="K296" s="99" t="s">
        <v>19355</v>
      </c>
      <c r="L296" s="16" t="s">
        <v>4085</v>
      </c>
      <c r="M296" s="16"/>
    </row>
    <row r="297" spans="1:13" ht="15.75" hidden="1"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14" t="e">
        <f>VLOOKUP(A297,VODANET!C$5:AG2374,31,0)</f>
        <v>#N/A</v>
      </c>
      <c r="G297" s="14">
        <v>41380</v>
      </c>
      <c r="H297" s="386">
        <v>41432</v>
      </c>
      <c r="I297" s="38" t="s">
        <v>8481</v>
      </c>
      <c r="J297" s="99" t="s">
        <v>19093</v>
      </c>
      <c r="K297" s="99" t="s">
        <v>19602</v>
      </c>
      <c r="L297" s="16" t="s">
        <v>4085</v>
      </c>
      <c r="M297" s="16"/>
    </row>
    <row r="298" spans="1:13" ht="15.75" hidden="1"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14" t="e">
        <f>VLOOKUP(A298,VODANET!C$5:AG2375,31,0)</f>
        <v>#N/A</v>
      </c>
      <c r="G298" s="46">
        <v>41380</v>
      </c>
      <c r="H298" s="387">
        <v>41404</v>
      </c>
      <c r="I298" s="161" t="s">
        <v>15889</v>
      </c>
      <c r="J298" s="100" t="s">
        <v>8956</v>
      </c>
      <c r="K298" s="100" t="s">
        <v>18498</v>
      </c>
      <c r="L298" s="16" t="s">
        <v>4085</v>
      </c>
      <c r="M298" s="16"/>
    </row>
    <row r="299" spans="1:13" ht="15.75" hidden="1"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14" t="e">
        <f>VLOOKUP(A299,VODANET!C$5:AG2376,31,0)</f>
        <v>#N/A</v>
      </c>
      <c r="G299" s="14">
        <v>41380</v>
      </c>
      <c r="H299" s="386">
        <v>41415</v>
      </c>
      <c r="I299" s="161" t="s">
        <v>8483</v>
      </c>
      <c r="J299" s="100" t="s">
        <v>8956</v>
      </c>
      <c r="K299" s="99" t="s">
        <v>19220</v>
      </c>
      <c r="L299" s="16" t="s">
        <v>4085</v>
      </c>
      <c r="M299" s="16"/>
    </row>
    <row r="300" spans="1:13" ht="15.75" hidden="1"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14" t="e">
        <f>VLOOKUP(A300,VODANET!C$5:AG2377,31,0)</f>
        <v>#N/A</v>
      </c>
      <c r="G300" s="46">
        <v>41380</v>
      </c>
      <c r="H300" s="387">
        <v>41388</v>
      </c>
      <c r="I300" s="161" t="s">
        <v>15889</v>
      </c>
      <c r="J300" s="100" t="s">
        <v>8956</v>
      </c>
      <c r="K300" s="100" t="s">
        <v>17598</v>
      </c>
      <c r="L300" s="16" t="s">
        <v>4085</v>
      </c>
      <c r="M300" s="16"/>
    </row>
    <row r="301" spans="1:13" ht="15.75" hidden="1"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14" t="e">
        <f>VLOOKUP(A301,VODANET!C$5:AG2378,31,0)</f>
        <v>#N/A</v>
      </c>
      <c r="G301" s="46">
        <v>41389</v>
      </c>
      <c r="H301" s="387">
        <v>41402</v>
      </c>
      <c r="I301" s="161" t="s">
        <v>15889</v>
      </c>
      <c r="J301" s="100" t="s">
        <v>17606</v>
      </c>
      <c r="K301" s="100" t="s">
        <v>18273</v>
      </c>
      <c r="L301" s="16" t="s">
        <v>4085</v>
      </c>
      <c r="M301" s="16"/>
    </row>
    <row r="302" spans="1:13" ht="15.75" hidden="1"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14">
        <f>VLOOKUP(A302,VODANET!C$5:AG2379,31,0)</f>
        <v>41320</v>
      </c>
      <c r="G302" s="46">
        <v>41390</v>
      </c>
      <c r="H302" s="387">
        <v>41390</v>
      </c>
      <c r="I302" s="161" t="s">
        <v>8482</v>
      </c>
      <c r="J302" s="100" t="s">
        <v>8956</v>
      </c>
      <c r="K302" s="100" t="s">
        <v>17657</v>
      </c>
      <c r="L302" s="16" t="s">
        <v>4085</v>
      </c>
      <c r="M302" s="16"/>
    </row>
    <row r="303" spans="1:13" ht="15.75" hidden="1"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14" t="e">
        <f>VLOOKUP(A303,VODANET!C$5:AG2380,31,0)</f>
        <v>#N/A</v>
      </c>
      <c r="G303" s="14">
        <v>41397</v>
      </c>
      <c r="H303" s="386">
        <v>41404</v>
      </c>
      <c r="I303" s="161" t="s">
        <v>8481</v>
      </c>
      <c r="J303" s="100" t="s">
        <v>8956</v>
      </c>
      <c r="K303" s="99" t="s">
        <v>18499</v>
      </c>
      <c r="L303" s="16" t="s">
        <v>4085</v>
      </c>
      <c r="M303" s="16"/>
    </row>
    <row r="304" spans="1:13" ht="15.75" hidden="1"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14">
        <f>VLOOKUP(A304,VODANET!C$5:AG2381,31,0)</f>
        <v>41481</v>
      </c>
      <c r="G304" s="14">
        <v>41397</v>
      </c>
      <c r="H304" s="386">
        <v>41416</v>
      </c>
      <c r="I304" s="161" t="s">
        <v>8482</v>
      </c>
      <c r="J304" s="99" t="s">
        <v>17039</v>
      </c>
      <c r="K304" s="99" t="s">
        <v>18561</v>
      </c>
      <c r="L304" s="16" t="s">
        <v>4085</v>
      </c>
      <c r="M304" s="16"/>
    </row>
    <row r="305" spans="1:13" ht="15.75" hidden="1"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14" t="e">
        <f>VLOOKUP(A305,VODANET!C$5:AG2382,31,0)</f>
        <v>#N/A</v>
      </c>
      <c r="G305" s="46">
        <v>41398</v>
      </c>
      <c r="H305" s="387">
        <v>41401</v>
      </c>
      <c r="I305" s="161" t="s">
        <v>15889</v>
      </c>
      <c r="J305" s="100" t="s">
        <v>8956</v>
      </c>
      <c r="K305" s="100" t="s">
        <v>18274</v>
      </c>
      <c r="L305" s="16" t="s">
        <v>4085</v>
      </c>
      <c r="M305" s="16"/>
    </row>
    <row r="306" spans="1:13" ht="15.75" hidden="1"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14" t="e">
        <f>VLOOKUP(A306,VODANET!C$5:AG2383,31,0)</f>
        <v>#N/A</v>
      </c>
      <c r="G306" s="14">
        <v>41398</v>
      </c>
      <c r="H306" s="386">
        <v>41409</v>
      </c>
      <c r="I306" s="161" t="s">
        <v>8483</v>
      </c>
      <c r="J306" s="100" t="s">
        <v>8956</v>
      </c>
      <c r="K306" s="99" t="s">
        <v>14067</v>
      </c>
      <c r="L306" s="16" t="s">
        <v>4085</v>
      </c>
      <c r="M306" s="16"/>
    </row>
    <row r="307" spans="1:13" ht="15.75" hidden="1"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14" t="e">
        <f>VLOOKUP(A307,VODANET!C$5:AG2384,31,0)</f>
        <v>#N/A</v>
      </c>
      <c r="G307" s="14">
        <v>41398</v>
      </c>
      <c r="H307" s="386">
        <v>41410</v>
      </c>
      <c r="I307" s="161" t="s">
        <v>8483</v>
      </c>
      <c r="J307" s="100" t="s">
        <v>8956</v>
      </c>
      <c r="K307" s="99" t="s">
        <v>18696</v>
      </c>
      <c r="L307" s="16" t="s">
        <v>4085</v>
      </c>
      <c r="M307" s="16"/>
    </row>
    <row r="308" spans="1:13" ht="15.75" hidden="1"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14" t="e">
        <f>VLOOKUP(A308,VODANET!C$5:AG2385,31,0)</f>
        <v>#N/A</v>
      </c>
      <c r="G308" s="14">
        <v>41398</v>
      </c>
      <c r="H308" s="386">
        <v>41432</v>
      </c>
      <c r="I308" s="38" t="s">
        <v>15889</v>
      </c>
      <c r="J308" s="100" t="s">
        <v>8956</v>
      </c>
      <c r="K308" s="99" t="s">
        <v>19601</v>
      </c>
      <c r="L308" s="16" t="s">
        <v>4085</v>
      </c>
      <c r="M308" s="16"/>
    </row>
    <row r="309" spans="1:13" ht="15.75" hidden="1"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14" t="e">
        <f>VLOOKUP(A309,VODANET!C$5:AG2386,31,0)</f>
        <v>#N/A</v>
      </c>
      <c r="G309" s="46">
        <v>41398</v>
      </c>
      <c r="H309" s="387">
        <v>41402</v>
      </c>
      <c r="I309" s="161" t="s">
        <v>15889</v>
      </c>
      <c r="J309" s="100" t="s">
        <v>8956</v>
      </c>
      <c r="K309" s="100" t="s">
        <v>17598</v>
      </c>
      <c r="L309" s="16" t="s">
        <v>4085</v>
      </c>
      <c r="M309" s="16"/>
    </row>
    <row r="310" spans="1:13" ht="15.75" hidden="1"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14" t="e">
        <f>VLOOKUP(A310,VODANET!C$5:AG2387,31,0)</f>
        <v>#N/A</v>
      </c>
      <c r="G310" s="14">
        <v>41398</v>
      </c>
      <c r="H310" s="386">
        <v>41416</v>
      </c>
      <c r="I310" s="38" t="s">
        <v>8481</v>
      </c>
      <c r="J310" s="100" t="s">
        <v>8956</v>
      </c>
      <c r="K310" s="382" t="s">
        <v>19224</v>
      </c>
      <c r="L310" s="16" t="s">
        <v>4085</v>
      </c>
      <c r="M310" s="16"/>
    </row>
    <row r="311" spans="1:13" ht="15.75" hidden="1"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14" t="e">
        <f>VLOOKUP(A311,VODANET!C$5:AG2388,31,0)</f>
        <v>#N/A</v>
      </c>
      <c r="G311" s="14">
        <v>41398</v>
      </c>
      <c r="H311" s="386">
        <v>41408</v>
      </c>
      <c r="I311" s="161" t="s">
        <v>8481</v>
      </c>
      <c r="J311" s="100" t="s">
        <v>8956</v>
      </c>
      <c r="K311" s="99" t="s">
        <v>18560</v>
      </c>
      <c r="L311" s="16" t="s">
        <v>4085</v>
      </c>
      <c r="M311" s="16"/>
    </row>
    <row r="312" spans="1:13" ht="15.75" hidden="1"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14" t="e">
        <f>VLOOKUP(A312,VODANET!C$5:AG2389,31,0)</f>
        <v>#N/A</v>
      </c>
      <c r="G312" s="14">
        <v>41398</v>
      </c>
      <c r="H312" s="386">
        <v>41408</v>
      </c>
      <c r="I312" s="161" t="s">
        <v>8481</v>
      </c>
      <c r="J312" s="100" t="s">
        <v>8956</v>
      </c>
      <c r="K312" s="99" t="s">
        <v>18562</v>
      </c>
      <c r="L312" s="16" t="s">
        <v>4085</v>
      </c>
      <c r="M312" s="16"/>
    </row>
    <row r="313" spans="1:13" ht="15.75" hidden="1"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14" t="e">
        <f>VLOOKUP(A313,VODANET!C$5:AG2390,31,0)</f>
        <v>#N/A</v>
      </c>
      <c r="G313" s="14">
        <v>41398</v>
      </c>
      <c r="H313" s="386">
        <v>41421</v>
      </c>
      <c r="I313" s="161" t="s">
        <v>15889</v>
      </c>
      <c r="J313" s="100" t="s">
        <v>8956</v>
      </c>
      <c r="K313" s="99" t="s">
        <v>19304</v>
      </c>
      <c r="L313" s="16" t="s">
        <v>4085</v>
      </c>
      <c r="M313" s="16"/>
    </row>
    <row r="314" spans="1:13" ht="15.75" hidden="1"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14" t="e">
        <f>VLOOKUP(A314,VODANET!C$5:AG2391,31,0)</f>
        <v>#N/A</v>
      </c>
      <c r="G314" s="46">
        <v>41398</v>
      </c>
      <c r="H314" s="387">
        <v>41408</v>
      </c>
      <c r="I314" s="161" t="s">
        <v>8481</v>
      </c>
      <c r="J314" s="100" t="s">
        <v>8956</v>
      </c>
      <c r="K314" s="100" t="s">
        <v>18560</v>
      </c>
      <c r="L314" s="16" t="s">
        <v>4085</v>
      </c>
      <c r="M314" s="16"/>
    </row>
    <row r="315" spans="1:13" ht="15.75" hidden="1"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14" t="e">
        <f>VLOOKUP(A315,VODANET!C$5:AG2392,31,0)</f>
        <v>#N/A</v>
      </c>
      <c r="G315" s="14">
        <v>41398</v>
      </c>
      <c r="H315" s="386">
        <v>41404</v>
      </c>
      <c r="I315" s="161" t="s">
        <v>8481</v>
      </c>
      <c r="J315" s="100" t="s">
        <v>8956</v>
      </c>
      <c r="K315" s="99" t="s">
        <v>18497</v>
      </c>
      <c r="L315" s="16" t="s">
        <v>4085</v>
      </c>
      <c r="M315" s="16"/>
    </row>
    <row r="316" spans="1:13" ht="15.75" hidden="1"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14" t="e">
        <f>VLOOKUP(A316,VODANET!C$5:AG2393,31,0)</f>
        <v>#N/A</v>
      </c>
      <c r="G316" s="14">
        <v>41398</v>
      </c>
      <c r="H316" s="386">
        <v>41404</v>
      </c>
      <c r="I316" s="170" t="s">
        <v>8481</v>
      </c>
      <c r="J316" s="99" t="s">
        <v>17884</v>
      </c>
      <c r="K316" s="99" t="s">
        <v>18500</v>
      </c>
      <c r="L316" s="16" t="s">
        <v>4085</v>
      </c>
      <c r="M316" s="16"/>
    </row>
    <row r="317" spans="1:13" ht="15.75" hidden="1"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14" t="e">
        <f>VLOOKUP(A317,VODANET!C$5:AG2394,31,0)</f>
        <v>#N/A</v>
      </c>
      <c r="G317" s="46">
        <v>41398</v>
      </c>
      <c r="H317" s="387">
        <v>41403</v>
      </c>
      <c r="I317" s="161" t="s">
        <v>8482</v>
      </c>
      <c r="J317" s="100" t="s">
        <v>8956</v>
      </c>
      <c r="K317" s="380" t="s">
        <v>18436</v>
      </c>
      <c r="L317" s="16" t="s">
        <v>4085</v>
      </c>
      <c r="M317" s="16"/>
    </row>
    <row r="318" spans="1:13" ht="15.75" hidden="1"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14" t="e">
        <f>VLOOKUP(A318,VODANET!C$5:AG2395,31,0)</f>
        <v>#N/A</v>
      </c>
      <c r="G318" s="46">
        <v>41398</v>
      </c>
      <c r="H318" s="387">
        <v>41403</v>
      </c>
      <c r="I318" s="161" t="s">
        <v>8482</v>
      </c>
      <c r="J318" s="100" t="s">
        <v>8956</v>
      </c>
      <c r="K318" s="100" t="s">
        <v>14067</v>
      </c>
      <c r="L318" s="16" t="s">
        <v>4085</v>
      </c>
      <c r="M318" s="16"/>
    </row>
    <row r="319" spans="1:13" ht="15.75" hidden="1"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14">
        <f>VLOOKUP(A319,VODANET!C$5:AG2396,31,0)</f>
        <v>41523</v>
      </c>
      <c r="G319" s="46">
        <v>41398</v>
      </c>
      <c r="H319" s="387">
        <v>41491</v>
      </c>
      <c r="I319" s="161" t="s">
        <v>8481</v>
      </c>
      <c r="J319" s="100" t="s">
        <v>17884</v>
      </c>
      <c r="K319" s="100" t="s">
        <v>20651</v>
      </c>
      <c r="L319" s="16" t="s">
        <v>4085</v>
      </c>
      <c r="M319" s="16"/>
    </row>
    <row r="320" spans="1:13" ht="15.75" hidden="1"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14" t="e">
        <f>VLOOKUP(A320,VODANET!C$5:AG2397,31,0)</f>
        <v>#N/A</v>
      </c>
      <c r="G320" s="14">
        <v>41398</v>
      </c>
      <c r="H320" s="386">
        <v>41410</v>
      </c>
      <c r="I320" s="38" t="s">
        <v>8483</v>
      </c>
      <c r="J320" s="100" t="s">
        <v>8956</v>
      </c>
      <c r="K320" s="99" t="s">
        <v>18568</v>
      </c>
      <c r="L320" s="16" t="s">
        <v>4085</v>
      </c>
      <c r="M320" s="16"/>
    </row>
    <row r="321" spans="1:13" ht="15.75" hidden="1"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14" t="e">
        <f>VLOOKUP(A321,VODANET!C$5:AG2398,31,0)</f>
        <v>#N/A</v>
      </c>
      <c r="G321" s="14">
        <v>41398</v>
      </c>
      <c r="H321" s="386">
        <v>41415</v>
      </c>
      <c r="I321" s="161" t="s">
        <v>8483</v>
      </c>
      <c r="J321" s="99" t="s">
        <v>17883</v>
      </c>
      <c r="K321" s="99" t="s">
        <v>19222</v>
      </c>
      <c r="L321" s="16" t="s">
        <v>4085</v>
      </c>
      <c r="M321" s="16"/>
    </row>
    <row r="322" spans="1:13" ht="15.75" hidden="1"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14" t="e">
        <f>VLOOKUP(A322,VODANET!C$5:AG2399,31,0)</f>
        <v>#N/A</v>
      </c>
      <c r="G322" s="46">
        <v>41398</v>
      </c>
      <c r="H322" s="387">
        <v>41409</v>
      </c>
      <c r="I322" s="161" t="s">
        <v>8483</v>
      </c>
      <c r="J322" s="100" t="s">
        <v>8956</v>
      </c>
      <c r="K322" s="100" t="s">
        <v>14067</v>
      </c>
      <c r="L322" s="16" t="s">
        <v>4085</v>
      </c>
      <c r="M322" s="16"/>
    </row>
    <row r="323" spans="1:13" ht="15.75" hidden="1"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14" t="e">
        <f>VLOOKUP(A323,VODANET!C$5:AG2400,31,0)</f>
        <v>#N/A</v>
      </c>
      <c r="G323" s="46">
        <v>41398</v>
      </c>
      <c r="H323" s="387">
        <v>41430</v>
      </c>
      <c r="I323" s="161" t="s">
        <v>8482</v>
      </c>
      <c r="J323" s="100" t="s">
        <v>8956</v>
      </c>
      <c r="K323" s="100" t="s">
        <v>14067</v>
      </c>
      <c r="L323" s="16" t="s">
        <v>4085</v>
      </c>
      <c r="M323" s="16"/>
    </row>
    <row r="324" spans="1:13" ht="15.75" hidden="1"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14" t="e">
        <f>VLOOKUP(A324,VODANET!C$5:AG2401,31,0)</f>
        <v>#N/A</v>
      </c>
      <c r="G324" s="46">
        <v>41398</v>
      </c>
      <c r="H324" s="387">
        <v>41430</v>
      </c>
      <c r="I324" s="161" t="s">
        <v>8482</v>
      </c>
      <c r="J324" s="103" t="s">
        <v>8956</v>
      </c>
      <c r="K324" s="100" t="s">
        <v>19541</v>
      </c>
      <c r="L324" s="16" t="s">
        <v>4085</v>
      </c>
      <c r="M324" s="16"/>
    </row>
    <row r="325" spans="1:13" ht="15.75" hidden="1"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14" t="e">
        <f>VLOOKUP(A325,VODANET!C$5:AG2402,31,0)</f>
        <v>#N/A</v>
      </c>
      <c r="G325" s="46">
        <v>41398</v>
      </c>
      <c r="H325" s="387">
        <v>41446</v>
      </c>
      <c r="I325" s="161" t="s">
        <v>8481</v>
      </c>
      <c r="J325" s="100" t="s">
        <v>8956</v>
      </c>
      <c r="K325" s="375" t="s">
        <v>19786</v>
      </c>
      <c r="L325" s="16" t="s">
        <v>4085</v>
      </c>
      <c r="M325" s="16"/>
    </row>
    <row r="326" spans="1:13" ht="15.75" hidden="1"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14" t="e">
        <f>VLOOKUP(A326,VODANET!C$5:AG2403,31,0)</f>
        <v>#N/A</v>
      </c>
      <c r="G326" s="14">
        <v>41398</v>
      </c>
      <c r="H326" s="386">
        <v>41402</v>
      </c>
      <c r="I326" s="170" t="s">
        <v>8481</v>
      </c>
      <c r="J326" s="100" t="s">
        <v>8956</v>
      </c>
      <c r="K326" s="99" t="s">
        <v>18272</v>
      </c>
      <c r="L326" s="16" t="s">
        <v>4085</v>
      </c>
      <c r="M326" s="16"/>
    </row>
    <row r="327" spans="1:13" ht="15.75" hidden="1"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14">
        <f>VLOOKUP(A327,VODANET!C$5:AG2404,31,0)</f>
        <v>41558</v>
      </c>
      <c r="G327" s="46">
        <v>41398</v>
      </c>
      <c r="H327" s="387">
        <v>41445</v>
      </c>
      <c r="I327" s="161" t="s">
        <v>8481</v>
      </c>
      <c r="J327" s="100" t="s">
        <v>17883</v>
      </c>
      <c r="K327" s="375" t="s">
        <v>19784</v>
      </c>
      <c r="L327" s="16" t="s">
        <v>4085</v>
      </c>
      <c r="M327" s="16"/>
    </row>
    <row r="328" spans="1:13" ht="15.75" hidden="1"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14">
        <f>VLOOKUP(A328,VODANET!C$5:AG2405,31,0)</f>
        <v>41474</v>
      </c>
      <c r="G328" s="14">
        <v>41398</v>
      </c>
      <c r="H328" s="386">
        <v>41492</v>
      </c>
      <c r="I328" s="161" t="s">
        <v>8481</v>
      </c>
      <c r="J328" s="100" t="s">
        <v>8956</v>
      </c>
      <c r="K328" s="99" t="s">
        <v>20476</v>
      </c>
      <c r="L328" s="16" t="s">
        <v>4085</v>
      </c>
      <c r="M328" s="16"/>
    </row>
    <row r="329" spans="1:13" ht="15.75" hidden="1"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14">
        <f>VLOOKUP(A329,VODANET!C$5:AG2406,31,0)</f>
        <v>41523</v>
      </c>
      <c r="G329" s="46">
        <v>41398</v>
      </c>
      <c r="H329" s="387">
        <v>41439</v>
      </c>
      <c r="I329" s="161" t="s">
        <v>613</v>
      </c>
      <c r="J329" s="100" t="s">
        <v>8956</v>
      </c>
      <c r="K329" s="100" t="s">
        <v>19674</v>
      </c>
      <c r="L329" s="16" t="s">
        <v>4085</v>
      </c>
      <c r="M329" s="16"/>
    </row>
    <row r="330" spans="1:13" ht="15.75" hidden="1"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14" t="e">
        <f>VLOOKUP(A330,VODANET!C$5:AG2407,31,0)</f>
        <v>#N/A</v>
      </c>
      <c r="G330" s="46">
        <v>41398</v>
      </c>
      <c r="H330" s="387">
        <v>41423</v>
      </c>
      <c r="I330" s="161" t="s">
        <v>15889</v>
      </c>
      <c r="J330" s="100" t="s">
        <v>8956</v>
      </c>
      <c r="K330" s="100" t="s">
        <v>17598</v>
      </c>
      <c r="L330" s="16" t="s">
        <v>4085</v>
      </c>
      <c r="M330" s="16"/>
    </row>
    <row r="331" spans="1:13" ht="15.75" hidden="1"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14" t="e">
        <f>VLOOKUP(A331,VODANET!C$5:AG2408,31,0)</f>
        <v>#N/A</v>
      </c>
      <c r="G331" s="14">
        <v>41399</v>
      </c>
      <c r="H331" s="386">
        <v>41404</v>
      </c>
      <c r="I331" s="161" t="s">
        <v>8481</v>
      </c>
      <c r="J331" s="100" t="s">
        <v>8956</v>
      </c>
      <c r="K331" s="99" t="s">
        <v>17521</v>
      </c>
      <c r="L331" s="16" t="s">
        <v>4085</v>
      </c>
      <c r="M331" s="16"/>
    </row>
    <row r="332" spans="1:13" ht="15.75" hidden="1"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14" t="e">
        <f>VLOOKUP(A332,VODANET!C$5:AG2409,31,0)</f>
        <v>#N/A</v>
      </c>
      <c r="G332" s="14">
        <v>41399</v>
      </c>
      <c r="H332" s="386">
        <v>41415</v>
      </c>
      <c r="I332" s="38" t="s">
        <v>8482</v>
      </c>
      <c r="J332" s="100" t="s">
        <v>8956</v>
      </c>
      <c r="K332" s="99" t="s">
        <v>19219</v>
      </c>
      <c r="L332" s="16" t="s">
        <v>4085</v>
      </c>
      <c r="M332" s="16"/>
    </row>
    <row r="333" spans="1:13" ht="15.75" hidden="1"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14" t="e">
        <f>VLOOKUP(A333,VODANET!C$5:AG2410,31,0)</f>
        <v>#N/A</v>
      </c>
      <c r="G333" s="14">
        <v>41402</v>
      </c>
      <c r="H333" s="386">
        <v>41530</v>
      </c>
      <c r="I333" s="38" t="s">
        <v>613</v>
      </c>
      <c r="J333" s="98" t="s">
        <v>15289</v>
      </c>
      <c r="K333" s="98" t="s">
        <v>20673</v>
      </c>
      <c r="L333" s="16" t="s">
        <v>4085</v>
      </c>
      <c r="M333" s="16"/>
    </row>
    <row r="334" spans="1:13" ht="15.75" hidden="1"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14" t="e">
        <f>VLOOKUP(A334,VODANET!C$5:AG2411,31,0)</f>
        <v>#N/A</v>
      </c>
      <c r="G334" s="14">
        <v>41402</v>
      </c>
      <c r="H334" s="386">
        <v>41430</v>
      </c>
      <c r="I334" s="38" t="s">
        <v>8482</v>
      </c>
      <c r="J334" s="99" t="s">
        <v>18563</v>
      </c>
      <c r="K334" s="99" t="s">
        <v>19539</v>
      </c>
      <c r="L334" s="16" t="s">
        <v>4085</v>
      </c>
      <c r="M334" s="16"/>
    </row>
    <row r="335" spans="1:13" ht="15.75" hidden="1"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14" t="e">
        <f>VLOOKUP(A335,VODANET!C$5:AG2412,31,0)</f>
        <v>#N/A</v>
      </c>
      <c r="G335" s="14">
        <v>41408</v>
      </c>
      <c r="H335" s="386"/>
      <c r="I335" s="38" t="s">
        <v>613</v>
      </c>
      <c r="J335" s="100" t="s">
        <v>8956</v>
      </c>
      <c r="K335" s="99"/>
      <c r="L335" s="16" t="s">
        <v>4085</v>
      </c>
      <c r="M335" s="16"/>
    </row>
    <row r="336" spans="1:13" ht="15.75" hidden="1"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14" t="e">
        <f>VLOOKUP(A336,VODANET!C$5:AG2413,31,0)</f>
        <v>#N/A</v>
      </c>
      <c r="G336" s="14">
        <v>41411</v>
      </c>
      <c r="H336" s="386">
        <v>41416</v>
      </c>
      <c r="I336" s="38" t="s">
        <v>8481</v>
      </c>
      <c r="J336" s="14" t="s">
        <v>19084</v>
      </c>
      <c r="K336" s="99" t="s">
        <v>19226</v>
      </c>
      <c r="L336" s="16" t="s">
        <v>4085</v>
      </c>
      <c r="M336" s="16"/>
    </row>
    <row r="337" spans="1:13" ht="15.75" hidden="1"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14">
        <f>VLOOKUP(A337,VODANET!C$5:AG2414,31,0)</f>
        <v>41474</v>
      </c>
      <c r="G337" s="14">
        <v>41411</v>
      </c>
      <c r="H337" s="386">
        <v>41432</v>
      </c>
      <c r="I337" s="38" t="s">
        <v>8481</v>
      </c>
      <c r="J337" s="14" t="s">
        <v>19085</v>
      </c>
      <c r="K337" s="99" t="s">
        <v>9498</v>
      </c>
      <c r="L337" s="16" t="s">
        <v>4085</v>
      </c>
      <c r="M337" s="16"/>
    </row>
    <row r="338" spans="1:13" ht="15.75" hidden="1"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14" t="e">
        <f>VLOOKUP(A338,VODANET!C$5:AG2415,31,0)</f>
        <v>#N/A</v>
      </c>
      <c r="G338" s="46">
        <v>41411</v>
      </c>
      <c r="H338" s="387"/>
      <c r="I338" s="161" t="s">
        <v>613</v>
      </c>
      <c r="J338" s="14" t="s">
        <v>19350</v>
      </c>
      <c r="K338" s="100" t="s">
        <v>4085</v>
      </c>
      <c r="L338" s="16" t="s">
        <v>4085</v>
      </c>
      <c r="M338" s="16"/>
    </row>
    <row r="339" spans="1:13" ht="15.75" hidden="1"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14" t="e">
        <f>VLOOKUP(A339,VODANET!C$5:AG2416,31,0)</f>
        <v>#N/A</v>
      </c>
      <c r="G339" s="14">
        <v>41411</v>
      </c>
      <c r="H339" s="386">
        <v>41432</v>
      </c>
      <c r="I339" s="38" t="s">
        <v>8481</v>
      </c>
      <c r="J339" s="14" t="s">
        <v>19086</v>
      </c>
      <c r="K339" s="99" t="s">
        <v>16017</v>
      </c>
      <c r="L339" s="16" t="s">
        <v>4085</v>
      </c>
      <c r="M339" s="16"/>
    </row>
    <row r="340" spans="1:13" ht="15.75" hidden="1"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14" t="e">
        <f>VLOOKUP(A340,VODANET!C$5:AG2417,31,0)</f>
        <v>#N/A</v>
      </c>
      <c r="G340" s="46">
        <v>41411</v>
      </c>
      <c r="H340" s="387">
        <v>41415</v>
      </c>
      <c r="I340" s="161" t="s">
        <v>8481</v>
      </c>
      <c r="J340" s="100" t="s">
        <v>15289</v>
      </c>
      <c r="K340" s="100" t="s">
        <v>19214</v>
      </c>
      <c r="L340" s="16" t="s">
        <v>4085</v>
      </c>
      <c r="M340" s="16"/>
    </row>
    <row r="341" spans="1:13" ht="15.75" hidden="1"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14">
        <f>VLOOKUP(A341,VODANET!C$5:AG2418,31,0)</f>
        <v>41474</v>
      </c>
      <c r="G341" s="14">
        <v>41411</v>
      </c>
      <c r="H341" s="386">
        <v>41464</v>
      </c>
      <c r="I341" s="38" t="s">
        <v>8482</v>
      </c>
      <c r="J341" s="14" t="s">
        <v>19087</v>
      </c>
      <c r="K341" s="99" t="s">
        <v>20266</v>
      </c>
      <c r="L341" s="16" t="s">
        <v>4085</v>
      </c>
      <c r="M341" s="16"/>
    </row>
    <row r="342" spans="1:13" ht="15.75" hidden="1"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14" t="e">
        <f>VLOOKUP(A342,VODANET!C$5:AG2419,31,0)</f>
        <v>#N/A</v>
      </c>
      <c r="G342" s="46">
        <v>41411</v>
      </c>
      <c r="H342" s="387">
        <v>41470</v>
      </c>
      <c r="I342" s="161" t="s">
        <v>8481</v>
      </c>
      <c r="J342" s="14" t="s">
        <v>19088</v>
      </c>
      <c r="K342" s="380" t="s">
        <v>20337</v>
      </c>
      <c r="L342" s="16" t="s">
        <v>4085</v>
      </c>
      <c r="M342" s="16"/>
    </row>
    <row r="343" spans="1:13" ht="15.75" hidden="1"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14" t="e">
        <f>VLOOKUP(A343,VODANET!C$5:AG2420,31,0)</f>
        <v>#N/A</v>
      </c>
      <c r="G343" s="14">
        <v>41411</v>
      </c>
      <c r="H343" s="386">
        <v>41430</v>
      </c>
      <c r="I343" s="38" t="s">
        <v>8482</v>
      </c>
      <c r="J343" s="99" t="s">
        <v>19089</v>
      </c>
      <c r="K343" s="99" t="s">
        <v>19435</v>
      </c>
      <c r="L343" s="16" t="s">
        <v>4085</v>
      </c>
      <c r="M343" s="16"/>
    </row>
    <row r="344" spans="1:13" ht="15.75" hidden="1"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14" t="e">
        <f>VLOOKUP(A344,VODANET!C$5:AG2421,31,0)</f>
        <v>#N/A</v>
      </c>
      <c r="G344" s="14">
        <v>41411</v>
      </c>
      <c r="H344" s="386"/>
      <c r="I344" s="38" t="s">
        <v>613</v>
      </c>
      <c r="J344" s="14" t="s">
        <v>19090</v>
      </c>
      <c r="K344" s="99" t="s">
        <v>4085</v>
      </c>
      <c r="L344" s="16" t="s">
        <v>4085</v>
      </c>
      <c r="M344" s="16"/>
    </row>
    <row r="345" spans="1:13" ht="15.75" hidden="1"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14" t="e">
        <f>VLOOKUP(A345,VODANET!C$5:AG2422,31,0)</f>
        <v>#N/A</v>
      </c>
      <c r="G345" s="46">
        <v>41411</v>
      </c>
      <c r="H345" s="387">
        <v>41445</v>
      </c>
      <c r="I345" s="161" t="s">
        <v>8481</v>
      </c>
      <c r="J345" s="100" t="s">
        <v>15289</v>
      </c>
      <c r="K345" s="375" t="s">
        <v>19781</v>
      </c>
      <c r="L345" s="16" t="s">
        <v>4085</v>
      </c>
      <c r="M345" s="16"/>
    </row>
    <row r="346" spans="1:13" ht="15.75" hidden="1"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14" t="e">
        <f>VLOOKUP(A346,VODANET!C$5:AG2423,31,0)</f>
        <v>#N/A</v>
      </c>
      <c r="G346" s="46">
        <v>41411</v>
      </c>
      <c r="H346" s="387">
        <v>41509</v>
      </c>
      <c r="I346" s="161" t="s">
        <v>8481</v>
      </c>
      <c r="J346" s="14" t="s">
        <v>19091</v>
      </c>
      <c r="K346" s="100" t="s">
        <v>20597</v>
      </c>
      <c r="L346" s="16" t="s">
        <v>4085</v>
      </c>
      <c r="M346" s="16"/>
    </row>
    <row r="347" spans="1:13" ht="15.75" hidden="1"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14" t="e">
        <f>VLOOKUP(A347,VODANET!C$5:AG2424,31,0)</f>
        <v>#N/A</v>
      </c>
      <c r="G347" s="14">
        <v>41411</v>
      </c>
      <c r="H347" s="386">
        <v>41415</v>
      </c>
      <c r="I347" s="38" t="s">
        <v>8481</v>
      </c>
      <c r="J347" s="99" t="s">
        <v>19092</v>
      </c>
      <c r="K347" s="99" t="s">
        <v>19211</v>
      </c>
      <c r="L347" s="16" t="s">
        <v>4085</v>
      </c>
      <c r="M347" s="16"/>
    </row>
    <row r="348" spans="1:13" ht="15.75" hidden="1"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14" t="e">
        <f>VLOOKUP(A348,VODANET!C$5:AG2425,31,0)</f>
        <v>#N/A</v>
      </c>
      <c r="G348" s="14">
        <v>41414</v>
      </c>
      <c r="H348" s="386">
        <v>41478</v>
      </c>
      <c r="I348" s="38" t="s">
        <v>20376</v>
      </c>
      <c r="J348" s="99" t="s">
        <v>19209</v>
      </c>
      <c r="K348" s="99" t="s">
        <v>20375</v>
      </c>
      <c r="L348" s="16" t="s">
        <v>4085</v>
      </c>
      <c r="M348" s="16"/>
    </row>
    <row r="349" spans="1:13" ht="15.75" hidden="1"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14" t="e">
        <f>VLOOKUP(A349,VODANET!C$5:AG2426,31,0)</f>
        <v>#N/A</v>
      </c>
      <c r="G349" s="14">
        <v>41414</v>
      </c>
      <c r="H349" s="386">
        <v>41414</v>
      </c>
      <c r="I349" s="38" t="s">
        <v>613</v>
      </c>
      <c r="J349" s="99" t="s">
        <v>15289</v>
      </c>
      <c r="K349" s="99" t="s">
        <v>19198</v>
      </c>
      <c r="L349" s="16" t="s">
        <v>4085</v>
      </c>
      <c r="M349" s="16"/>
    </row>
    <row r="350" spans="1:13" ht="15.75" hidden="1"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14" t="e">
        <f>VLOOKUP(A350,VODANET!C$5:AG2427,31,0)</f>
        <v>#N/A</v>
      </c>
      <c r="G350" s="14">
        <v>41414</v>
      </c>
      <c r="H350" s="386">
        <v>41421</v>
      </c>
      <c r="I350" s="38" t="s">
        <v>613</v>
      </c>
      <c r="J350" s="99" t="s">
        <v>19210</v>
      </c>
      <c r="K350" s="99" t="s">
        <v>19351</v>
      </c>
      <c r="L350" s="16" t="s">
        <v>4085</v>
      </c>
      <c r="M350" s="16"/>
    </row>
    <row r="351" spans="1:13" ht="15.75" hidden="1"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14" t="e">
        <f>VLOOKUP(A351,VODANET!C$5:AG2428,31,0)</f>
        <v>#N/A</v>
      </c>
      <c r="G351" s="14">
        <v>41414</v>
      </c>
      <c r="H351" s="386"/>
      <c r="I351" s="161" t="s">
        <v>613</v>
      </c>
      <c r="J351" s="46" t="s">
        <v>19205</v>
      </c>
      <c r="K351" s="382" t="s">
        <v>20677</v>
      </c>
      <c r="L351" s="16" t="s">
        <v>4085</v>
      </c>
      <c r="M351" s="16"/>
    </row>
    <row r="352" spans="1:13" ht="15.75" hidden="1"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14" t="e">
        <f>VLOOKUP(A352,VODANET!C$5:AG2429,31,0)</f>
        <v>#N/A</v>
      </c>
      <c r="G352" s="14">
        <v>41414</v>
      </c>
      <c r="H352" s="386">
        <v>41564</v>
      </c>
      <c r="I352" s="38" t="s">
        <v>15889</v>
      </c>
      <c r="J352" s="99" t="s">
        <v>19207</v>
      </c>
      <c r="K352" s="99" t="s">
        <v>20760</v>
      </c>
      <c r="L352" s="16" t="s">
        <v>4085</v>
      </c>
      <c r="M352" s="16"/>
    </row>
    <row r="353" spans="1:13" ht="15.75" hidden="1"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14" t="e">
        <f>VLOOKUP(A353,VODANET!C$5:AG2430,31,0)</f>
        <v>#N/A</v>
      </c>
      <c r="G353" s="14">
        <v>41414</v>
      </c>
      <c r="H353" s="386">
        <v>41430</v>
      </c>
      <c r="I353" s="38" t="s">
        <v>8483</v>
      </c>
      <c r="J353" s="99" t="s">
        <v>19208</v>
      </c>
      <c r="K353" s="99" t="s">
        <v>19543</v>
      </c>
      <c r="L353" s="16" t="s">
        <v>4085</v>
      </c>
      <c r="M353" s="16"/>
    </row>
    <row r="354" spans="1:13" ht="15.75" hidden="1"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14" t="e">
        <f>VLOOKUP(A354,VODANET!C$5:AG2431,31,0)</f>
        <v>#N/A</v>
      </c>
      <c r="G354" s="14">
        <v>41414</v>
      </c>
      <c r="H354" s="386">
        <v>41422</v>
      </c>
      <c r="I354" s="38" t="s">
        <v>613</v>
      </c>
      <c r="J354" s="14" t="s">
        <v>19206</v>
      </c>
      <c r="K354" s="99" t="s">
        <v>19356</v>
      </c>
      <c r="L354" s="16" t="s">
        <v>4085</v>
      </c>
      <c r="M354" s="16"/>
    </row>
    <row r="355" spans="1:13" ht="15.75" hidden="1"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14" t="e">
        <f>VLOOKUP(A355,VODANET!C$5:AG2432,31,0)</f>
        <v>#N/A</v>
      </c>
      <c r="G355" s="14">
        <v>41417</v>
      </c>
      <c r="H355" s="386">
        <v>41528</v>
      </c>
      <c r="I355" s="38" t="s">
        <v>613</v>
      </c>
      <c r="J355" s="99" t="s">
        <v>19302</v>
      </c>
      <c r="K355" s="99" t="s">
        <v>19351</v>
      </c>
      <c r="L355" s="16" t="s">
        <v>4085</v>
      </c>
      <c r="M355" s="16"/>
    </row>
    <row r="356" spans="1:13" ht="15.75" hidden="1"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14" t="e">
        <f>VLOOKUP(A356,VODANET!C$5:AG2433,31,0)</f>
        <v>#N/A</v>
      </c>
      <c r="G356" s="46">
        <v>41419</v>
      </c>
      <c r="H356" s="387">
        <v>41572</v>
      </c>
      <c r="I356" s="161" t="s">
        <v>613</v>
      </c>
      <c r="J356" s="46" t="s">
        <v>16051</v>
      </c>
      <c r="K356" s="100" t="s">
        <v>19351</v>
      </c>
      <c r="L356" s="16" t="s">
        <v>4085</v>
      </c>
      <c r="M356" s="16"/>
    </row>
    <row r="357" spans="1:13" ht="15.75" hidden="1"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14" t="e">
        <f>VLOOKUP(A357,VODANET!C$5:AG2434,31,0)</f>
        <v>#N/A</v>
      </c>
      <c r="G357" s="14">
        <v>41421</v>
      </c>
      <c r="H357" s="386"/>
      <c r="I357" s="38" t="s">
        <v>613</v>
      </c>
      <c r="J357" s="99" t="s">
        <v>19357</v>
      </c>
      <c r="K357" s="382"/>
      <c r="L357" s="16" t="s">
        <v>4085</v>
      </c>
      <c r="M357" s="16"/>
    </row>
    <row r="358" spans="1:13" ht="15.75" hidden="1"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14" t="e">
        <f>VLOOKUP(A358,VODANET!C$5:AG2435,31,0)</f>
        <v>#N/A</v>
      </c>
      <c r="G358" s="46">
        <v>41422</v>
      </c>
      <c r="H358" s="387">
        <v>41423</v>
      </c>
      <c r="I358" s="161" t="s">
        <v>8481</v>
      </c>
      <c r="J358" s="206" t="s">
        <v>19354</v>
      </c>
      <c r="K358" s="100" t="s">
        <v>9498</v>
      </c>
      <c r="L358" s="16" t="s">
        <v>4085</v>
      </c>
      <c r="M358" s="16"/>
    </row>
    <row r="359" spans="1:13" ht="15.75" hidden="1"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14" t="e">
        <f>VLOOKUP(A359,VODANET!C$5:AG2436,31,0)</f>
        <v>#N/A</v>
      </c>
      <c r="G359" s="14">
        <v>41423</v>
      </c>
      <c r="H359" s="386">
        <v>41466</v>
      </c>
      <c r="I359" s="38" t="s">
        <v>8481</v>
      </c>
      <c r="J359" s="100" t="s">
        <v>8956</v>
      </c>
      <c r="K359" s="99" t="s">
        <v>20317</v>
      </c>
      <c r="L359" s="16" t="s">
        <v>4085</v>
      </c>
      <c r="M359" s="16"/>
    </row>
    <row r="360" spans="1:13" ht="15.75" hidden="1"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14" t="e">
        <f>VLOOKUP(A360,VODANET!C$5:AG2437,31,0)</f>
        <v>#N/A</v>
      </c>
      <c r="G360" s="14">
        <v>41435</v>
      </c>
      <c r="H360" s="386">
        <v>41491</v>
      </c>
      <c r="I360" s="38" t="s">
        <v>8481</v>
      </c>
      <c r="J360" s="99" t="s">
        <v>19665</v>
      </c>
      <c r="K360" s="99" t="s">
        <v>20650</v>
      </c>
      <c r="L360" s="16" t="s">
        <v>4085</v>
      </c>
      <c r="M360" s="16"/>
    </row>
    <row r="361" spans="1:13" ht="15.75" hidden="1"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14">
        <f>VLOOKUP(A361,VODANET!C$5:AG2438,31,0)</f>
        <v>41474</v>
      </c>
      <c r="G361" s="46">
        <v>41435</v>
      </c>
      <c r="H361" s="387">
        <v>41493</v>
      </c>
      <c r="I361" s="161" t="s">
        <v>8482</v>
      </c>
      <c r="J361" s="100" t="s">
        <v>20407</v>
      </c>
      <c r="K361" s="100" t="s">
        <v>20477</v>
      </c>
      <c r="L361" s="16" t="s">
        <v>4085</v>
      </c>
      <c r="M361" s="16"/>
    </row>
    <row r="362" spans="1:13" ht="15.75" hidden="1"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14" t="e">
        <f>VLOOKUP(A362,VODANET!C$5:AG2439,31,0)</f>
        <v>#N/A</v>
      </c>
      <c r="G362" s="46">
        <v>41435</v>
      </c>
      <c r="H362" s="387"/>
      <c r="I362" s="161" t="s">
        <v>613</v>
      </c>
      <c r="J362" s="100" t="s">
        <v>19666</v>
      </c>
      <c r="K362" s="100" t="s">
        <v>4085</v>
      </c>
      <c r="L362" s="16" t="s">
        <v>4085</v>
      </c>
      <c r="M362" s="16"/>
    </row>
    <row r="363" spans="1:13" ht="15.75" hidden="1"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14" t="e">
        <f>VLOOKUP(A363,VODANET!C$5:AG2440,31,0)</f>
        <v>#N/A</v>
      </c>
      <c r="G363" s="14">
        <v>41435</v>
      </c>
      <c r="H363" s="386">
        <v>41466</v>
      </c>
      <c r="I363" s="38" t="s">
        <v>15889</v>
      </c>
      <c r="J363" s="99" t="s">
        <v>19667</v>
      </c>
      <c r="K363" s="99" t="s">
        <v>20315</v>
      </c>
      <c r="L363" s="16" t="s">
        <v>4085</v>
      </c>
      <c r="M363" s="16"/>
    </row>
    <row r="364" spans="1:13" ht="15.75" hidden="1"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14" t="e">
        <f>VLOOKUP(A364,VODANET!C$5:AG2441,31,0)</f>
        <v>#N/A</v>
      </c>
      <c r="G364" s="46">
        <v>41435</v>
      </c>
      <c r="H364" s="387">
        <v>41473</v>
      </c>
      <c r="I364" s="161" t="s">
        <v>15889</v>
      </c>
      <c r="J364" s="100" t="s">
        <v>19668</v>
      </c>
      <c r="K364" s="100" t="s">
        <v>20347</v>
      </c>
      <c r="L364" s="16" t="s">
        <v>4085</v>
      </c>
      <c r="M364" s="16"/>
    </row>
    <row r="365" spans="1:13" ht="15.75" hidden="1"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14">
        <f>VLOOKUP(A365,VODANET!C$5:AG2442,31,0)</f>
        <v>41481</v>
      </c>
      <c r="G365" s="46">
        <v>41435</v>
      </c>
      <c r="H365" s="387">
        <v>41489</v>
      </c>
      <c r="I365" s="161" t="s">
        <v>613</v>
      </c>
      <c r="J365" s="100" t="s">
        <v>19669</v>
      </c>
      <c r="K365" s="100" t="s">
        <v>20645</v>
      </c>
      <c r="L365" s="16" t="s">
        <v>4085</v>
      </c>
      <c r="M365" s="16"/>
    </row>
    <row r="366" spans="1:13" ht="15.75" hidden="1"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14" t="e">
        <f>VLOOKUP(A366,VODANET!C$5:AG2443,31,0)</f>
        <v>#N/A</v>
      </c>
      <c r="G366" s="14">
        <v>41435</v>
      </c>
      <c r="H366" s="386">
        <v>41472</v>
      </c>
      <c r="I366" s="161" t="s">
        <v>8482</v>
      </c>
      <c r="J366" s="14" t="s">
        <v>19670</v>
      </c>
      <c r="K366" s="99" t="s">
        <v>20340</v>
      </c>
      <c r="L366" s="16" t="s">
        <v>4085</v>
      </c>
      <c r="M366" s="16"/>
    </row>
    <row r="367" spans="1:13" ht="15.75" hidden="1"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14" t="e">
        <f>VLOOKUP(A367,VODANET!C$5:AG2444,31,0)</f>
        <v>#N/A</v>
      </c>
      <c r="G367" s="46">
        <v>41435</v>
      </c>
      <c r="H367" s="387"/>
      <c r="I367" s="161" t="s">
        <v>613</v>
      </c>
      <c r="J367" s="100" t="s">
        <v>19671</v>
      </c>
      <c r="K367" s="100"/>
      <c r="L367" s="16" t="s">
        <v>4085</v>
      </c>
      <c r="M367" s="16"/>
    </row>
    <row r="368" spans="1:13" ht="15.75" hidden="1"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14" t="e">
        <f>VLOOKUP(A368,VODANET!C$5:AG2445,31,0)</f>
        <v>#N/A</v>
      </c>
      <c r="G368" s="14">
        <v>41435</v>
      </c>
      <c r="H368" s="386"/>
      <c r="I368" s="437" t="s">
        <v>8481</v>
      </c>
      <c r="J368" s="99" t="s">
        <v>19672</v>
      </c>
      <c r="K368" s="99"/>
      <c r="L368" s="16" t="s">
        <v>4085</v>
      </c>
      <c r="M368" s="16"/>
    </row>
    <row r="369" spans="1:13" ht="15.75" hidden="1"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14" t="e">
        <f>VLOOKUP(A369,VODANET!C$5:AG2446,31,0)</f>
        <v>#N/A</v>
      </c>
      <c r="G369" s="14">
        <v>41436</v>
      </c>
      <c r="H369" s="386">
        <v>41437</v>
      </c>
      <c r="I369" s="38" t="s">
        <v>15889</v>
      </c>
      <c r="J369" s="100" t="s">
        <v>8956</v>
      </c>
      <c r="K369" s="99" t="s">
        <v>14067</v>
      </c>
      <c r="L369" s="16" t="s">
        <v>4085</v>
      </c>
      <c r="M369" s="16"/>
    </row>
    <row r="370" spans="1:13" ht="15.75" hidden="1"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14" t="e">
        <f>VLOOKUP(A370,VODANET!C$5:AG2447,31,0)</f>
        <v>#N/A</v>
      </c>
      <c r="G370" s="14">
        <v>41436</v>
      </c>
      <c r="H370" s="386">
        <v>41437</v>
      </c>
      <c r="I370" s="38" t="s">
        <v>15889</v>
      </c>
      <c r="J370" s="100" t="s">
        <v>8956</v>
      </c>
      <c r="K370" s="99" t="s">
        <v>14067</v>
      </c>
      <c r="L370" s="16" t="s">
        <v>4085</v>
      </c>
      <c r="M370" s="16"/>
    </row>
    <row r="371" spans="1:13" ht="15.75" hidden="1"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14" t="e">
        <f>VLOOKUP(A371,VODANET!C$5:AG2448,31,0)</f>
        <v>#N/A</v>
      </c>
      <c r="G371" s="46">
        <v>41439</v>
      </c>
      <c r="H371" s="387">
        <v>41514</v>
      </c>
      <c r="I371" s="161" t="s">
        <v>8483</v>
      </c>
      <c r="J371" s="159" t="s">
        <v>8956</v>
      </c>
      <c r="K371" s="159" t="s">
        <v>20611</v>
      </c>
      <c r="L371" s="16" t="s">
        <v>4085</v>
      </c>
      <c r="M371" s="16"/>
    </row>
    <row r="372" spans="1:13" ht="15.75" hidden="1"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14" t="e">
        <f>VLOOKUP(A372,VODANET!C$5:AG2449,31,0)</f>
        <v>#N/A</v>
      </c>
      <c r="G372" s="14">
        <v>41439</v>
      </c>
      <c r="H372" s="386"/>
      <c r="I372" s="161" t="s">
        <v>613</v>
      </c>
      <c r="J372" s="99" t="s">
        <v>8956</v>
      </c>
      <c r="K372" s="102"/>
      <c r="L372" s="16" t="s">
        <v>4085</v>
      </c>
      <c r="M372" s="16"/>
    </row>
    <row r="373" spans="1:13" ht="15.75" hidden="1"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14" t="e">
        <f>VLOOKUP(A373,VODANET!C$5:AG2450,31,0)</f>
        <v>#N/A</v>
      </c>
      <c r="G373" s="14">
        <v>41439</v>
      </c>
      <c r="H373" s="386">
        <v>41445</v>
      </c>
      <c r="I373" s="38" t="s">
        <v>8483</v>
      </c>
      <c r="J373" s="100" t="s">
        <v>8956</v>
      </c>
      <c r="K373" s="375" t="s">
        <v>19783</v>
      </c>
      <c r="L373" s="16" t="s">
        <v>4085</v>
      </c>
      <c r="M373" s="16"/>
    </row>
    <row r="374" spans="1:13" ht="15.75" hidden="1"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14" t="e">
        <f>VLOOKUP(A374,VODANET!C$5:AG2451,31,0)</f>
        <v>#N/A</v>
      </c>
      <c r="G374" s="168">
        <v>41439</v>
      </c>
      <c r="H374" s="389">
        <v>41445</v>
      </c>
      <c r="I374" s="38" t="s">
        <v>15889</v>
      </c>
      <c r="J374" s="99" t="s">
        <v>17779</v>
      </c>
      <c r="K374" s="375" t="s">
        <v>19780</v>
      </c>
      <c r="L374" s="16" t="s">
        <v>4085</v>
      </c>
      <c r="M374" s="16"/>
    </row>
    <row r="375" spans="1:13" ht="15.75" hidden="1"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14" t="e">
        <f>VLOOKUP(A375,VODANET!C$5:AG2452,31,0)</f>
        <v>#N/A</v>
      </c>
      <c r="G375" s="14">
        <v>41439</v>
      </c>
      <c r="H375" s="386">
        <v>41444</v>
      </c>
      <c r="I375" s="38" t="s">
        <v>15889</v>
      </c>
      <c r="J375" s="99" t="s">
        <v>8956</v>
      </c>
      <c r="K375" s="16" t="s">
        <v>19776</v>
      </c>
      <c r="L375" s="16" t="s">
        <v>4085</v>
      </c>
      <c r="M375" s="16"/>
    </row>
    <row r="376" spans="1:13" ht="15.75" hidden="1"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14" t="e">
        <f>VLOOKUP(A376,VODANET!C$5:AG2453,31,0)</f>
        <v>#N/A</v>
      </c>
      <c r="G376" s="14">
        <v>41439</v>
      </c>
      <c r="H376" s="386">
        <v>41442</v>
      </c>
      <c r="I376" s="38" t="s">
        <v>613</v>
      </c>
      <c r="J376" s="102" t="s">
        <v>17884</v>
      </c>
      <c r="K376" s="59" t="s">
        <v>19675</v>
      </c>
      <c r="L376" s="16" t="s">
        <v>4085</v>
      </c>
      <c r="M376" s="16"/>
    </row>
    <row r="377" spans="1:13" ht="15.75" hidden="1"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14" t="e">
        <f>VLOOKUP(A377,VODANET!C$5:AG2454,31,0)</f>
        <v>#N/A</v>
      </c>
      <c r="G377" s="14">
        <v>41439</v>
      </c>
      <c r="H377" s="386">
        <v>41466</v>
      </c>
      <c r="I377" s="38" t="s">
        <v>8481</v>
      </c>
      <c r="J377" s="99" t="s">
        <v>8956</v>
      </c>
      <c r="K377" s="99" t="s">
        <v>20316</v>
      </c>
      <c r="L377" s="16" t="s">
        <v>4085</v>
      </c>
      <c r="M377" s="16"/>
    </row>
    <row r="378" spans="1:13" ht="15.75" hidden="1"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14" t="e">
        <f>VLOOKUP(A378,VODANET!C$5:AG2455,31,0)</f>
        <v>#N/A</v>
      </c>
      <c r="G378" s="14">
        <v>41439</v>
      </c>
      <c r="H378" s="386">
        <v>41446</v>
      </c>
      <c r="I378" s="38" t="s">
        <v>15889</v>
      </c>
      <c r="J378" s="100" t="s">
        <v>8956</v>
      </c>
      <c r="K378" s="375" t="s">
        <v>20567</v>
      </c>
      <c r="L378" s="16" t="s">
        <v>4085</v>
      </c>
      <c r="M378" s="16"/>
    </row>
    <row r="379" spans="1:13" ht="15.75" hidden="1"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14" t="e">
        <f>VLOOKUP(A379,VODANET!C$5:AG2456,31,0)</f>
        <v>#N/A</v>
      </c>
      <c r="G379" s="14">
        <v>41439</v>
      </c>
      <c r="H379" s="386">
        <v>41508</v>
      </c>
      <c r="I379" s="38" t="s">
        <v>15889</v>
      </c>
      <c r="J379" s="99" t="s">
        <v>8956</v>
      </c>
      <c r="K379" s="99" t="s">
        <v>20596</v>
      </c>
      <c r="L379" s="16" t="s">
        <v>4085</v>
      </c>
      <c r="M379" s="16"/>
    </row>
    <row r="380" spans="1:13" ht="15.75" hidden="1"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14" t="e">
        <f>VLOOKUP(A380,VODANET!C$5:AG2457,31,0)</f>
        <v>#N/A</v>
      </c>
      <c r="G380" s="14">
        <v>41439</v>
      </c>
      <c r="H380" s="386">
        <v>41528</v>
      </c>
      <c r="I380" s="38" t="s">
        <v>8483</v>
      </c>
      <c r="J380" s="100" t="s">
        <v>8956</v>
      </c>
      <c r="K380" s="99" t="s">
        <v>20668</v>
      </c>
      <c r="L380" s="16" t="s">
        <v>4085</v>
      </c>
      <c r="M380" s="16"/>
    </row>
    <row r="381" spans="1:13" ht="15.75" hidden="1"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14" t="e">
        <f>VLOOKUP(A381,VODANET!C$5:AG2458,31,0)</f>
        <v>#N/A</v>
      </c>
      <c r="G381" s="46">
        <v>41439</v>
      </c>
      <c r="H381" s="387">
        <v>41443</v>
      </c>
      <c r="I381" s="161" t="s">
        <v>613</v>
      </c>
      <c r="J381" s="100" t="s">
        <v>8956</v>
      </c>
      <c r="K381" s="375" t="s">
        <v>18561</v>
      </c>
      <c r="L381" s="16" t="s">
        <v>4085</v>
      </c>
      <c r="M381" s="16"/>
    </row>
    <row r="382" spans="1:13" ht="15.75" hidden="1"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14" t="e">
        <f>VLOOKUP(A382,VODANET!C$5:AG2459,31,0)</f>
        <v>#N/A</v>
      </c>
      <c r="G382" s="46">
        <v>41439</v>
      </c>
      <c r="H382" s="387">
        <v>41445</v>
      </c>
      <c r="I382" s="161" t="s">
        <v>8483</v>
      </c>
      <c r="J382" s="100" t="s">
        <v>8956</v>
      </c>
      <c r="K382" s="375" t="s">
        <v>19778</v>
      </c>
      <c r="L382" s="16" t="s">
        <v>4085</v>
      </c>
      <c r="M382" s="16"/>
    </row>
    <row r="383" spans="1:13" ht="15.75" hidden="1"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14" t="e">
        <f>VLOOKUP(A383,VODANET!C$5:AG2460,31,0)</f>
        <v>#N/A</v>
      </c>
      <c r="G383" s="14">
        <v>41439</v>
      </c>
      <c r="H383" s="386">
        <v>41439</v>
      </c>
      <c r="I383" s="38" t="s">
        <v>613</v>
      </c>
      <c r="J383" s="103" t="s">
        <v>8956</v>
      </c>
      <c r="K383" s="99" t="s">
        <v>19674</v>
      </c>
      <c r="L383" s="16" t="s">
        <v>4085</v>
      </c>
      <c r="M383" s="16"/>
    </row>
    <row r="384" spans="1:13" ht="15.75" hidden="1"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14" t="e">
        <f>VLOOKUP(A384,VODANET!C$5:AG2461,31,0)</f>
        <v>#N/A</v>
      </c>
      <c r="G384" s="14">
        <v>41439</v>
      </c>
      <c r="H384" s="386"/>
      <c r="I384" s="38" t="s">
        <v>613</v>
      </c>
      <c r="J384" s="100" t="s">
        <v>8956</v>
      </c>
      <c r="K384" s="99"/>
      <c r="L384" s="16" t="s">
        <v>4085</v>
      </c>
      <c r="M384" s="16"/>
    </row>
    <row r="385" spans="1:13" ht="15.75" hidden="1"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14" t="e">
        <f>VLOOKUP(A385,VODANET!C$5:AG2462,31,0)</f>
        <v>#N/A</v>
      </c>
      <c r="G385" s="46">
        <v>41439</v>
      </c>
      <c r="H385" s="387">
        <v>41439</v>
      </c>
      <c r="I385" s="161" t="s">
        <v>613</v>
      </c>
      <c r="J385" s="100" t="s">
        <v>8956</v>
      </c>
      <c r="K385" s="100" t="s">
        <v>19674</v>
      </c>
      <c r="L385" s="16" t="s">
        <v>4085</v>
      </c>
      <c r="M385" s="16"/>
    </row>
    <row r="386" spans="1:13" ht="15.75" hidden="1"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14" t="e">
        <f>VLOOKUP(A386,VODANET!C$5:AG2463,31,0)</f>
        <v>#N/A</v>
      </c>
      <c r="G386" s="14">
        <v>41439</v>
      </c>
      <c r="H386" s="386"/>
      <c r="I386" s="38" t="s">
        <v>613</v>
      </c>
      <c r="J386" s="99" t="s">
        <v>8956</v>
      </c>
      <c r="K386" s="99"/>
      <c r="L386" s="16" t="s">
        <v>4085</v>
      </c>
      <c r="M386" s="16"/>
    </row>
    <row r="387" spans="1:13" ht="15.75" hidden="1"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14">
        <f>VLOOKUP(A387,VODANET!C$5:AG2464,31,0)</f>
        <v>41488</v>
      </c>
      <c r="G387" s="46">
        <v>41439</v>
      </c>
      <c r="H387" s="387">
        <v>41492</v>
      </c>
      <c r="I387" s="161" t="s">
        <v>8481</v>
      </c>
      <c r="J387" s="100" t="s">
        <v>8956</v>
      </c>
      <c r="K387" s="100" t="s">
        <v>20474</v>
      </c>
      <c r="L387" s="16" t="s">
        <v>4085</v>
      </c>
      <c r="M387" s="16"/>
    </row>
    <row r="388" spans="1:13" ht="15.75" hidden="1"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14" t="e">
        <f>VLOOKUP(A388,VODANET!C$5:AG2465,31,0)</f>
        <v>#N/A</v>
      </c>
      <c r="G388" s="46">
        <v>41439</v>
      </c>
      <c r="H388" s="387">
        <v>41514</v>
      </c>
      <c r="I388" s="161" t="s">
        <v>8481</v>
      </c>
      <c r="J388" s="100" t="s">
        <v>8956</v>
      </c>
      <c r="K388" s="100" t="s">
        <v>20612</v>
      </c>
      <c r="L388" s="16" t="s">
        <v>4085</v>
      </c>
      <c r="M388" s="16"/>
    </row>
    <row r="389" spans="1:13" ht="15.75" hidden="1"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14" t="e">
        <f>VLOOKUP(A389,VODANET!C$5:AG2466,31,0)</f>
        <v>#N/A</v>
      </c>
      <c r="G389" s="46">
        <v>41439</v>
      </c>
      <c r="H389" s="387">
        <v>41464</v>
      </c>
      <c r="I389" s="161" t="s">
        <v>8482</v>
      </c>
      <c r="J389" s="100" t="s">
        <v>8956</v>
      </c>
      <c r="K389" s="100" t="s">
        <v>20268</v>
      </c>
      <c r="L389" s="16" t="s">
        <v>4085</v>
      </c>
      <c r="M389" s="16"/>
    </row>
    <row r="390" spans="1:13" ht="15.75" hidden="1"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14" t="e">
        <f>VLOOKUP(A390,VODANET!C$5:AG2467,31,0)</f>
        <v>#N/A</v>
      </c>
      <c r="G390" s="46">
        <v>41439</v>
      </c>
      <c r="H390" s="387">
        <v>41471</v>
      </c>
      <c r="I390" s="161" t="s">
        <v>613</v>
      </c>
      <c r="J390" s="100" t="s">
        <v>20272</v>
      </c>
      <c r="K390" s="380" t="s">
        <v>20342</v>
      </c>
      <c r="L390" s="16" t="s">
        <v>4085</v>
      </c>
      <c r="M390" s="16"/>
    </row>
    <row r="391" spans="1:13" ht="15.75" hidden="1"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14" t="e">
        <f>VLOOKUP(A391,VODANET!C$5:AG2468,31,0)</f>
        <v>#N/A</v>
      </c>
      <c r="G391" s="14">
        <v>41439</v>
      </c>
      <c r="H391" s="386"/>
      <c r="I391" s="38" t="s">
        <v>613</v>
      </c>
      <c r="J391" s="99" t="s">
        <v>8956</v>
      </c>
      <c r="K391" s="99"/>
      <c r="L391" s="16" t="s">
        <v>4085</v>
      </c>
      <c r="M391" s="16"/>
    </row>
    <row r="392" spans="1:13" ht="15.75" hidden="1"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14" t="e">
        <f>VLOOKUP(A392,VODANET!C$5:AG2469,31,0)</f>
        <v>#N/A</v>
      </c>
      <c r="G392" s="14">
        <v>41439</v>
      </c>
      <c r="H392" s="386">
        <v>41445</v>
      </c>
      <c r="I392" s="38" t="s">
        <v>8483</v>
      </c>
      <c r="J392" s="99" t="s">
        <v>8956</v>
      </c>
      <c r="K392" s="375" t="s">
        <v>19779</v>
      </c>
      <c r="L392" s="16" t="s">
        <v>4085</v>
      </c>
      <c r="M392" s="16"/>
    </row>
    <row r="393" spans="1:13" ht="15.75" hidden="1"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14" t="e">
        <f>VLOOKUP(A393,VODANET!C$5:AG2470,31,0)</f>
        <v>#N/A</v>
      </c>
      <c r="G393" s="14">
        <v>41439</v>
      </c>
      <c r="H393" s="386">
        <v>41445</v>
      </c>
      <c r="I393" s="38" t="s">
        <v>8483</v>
      </c>
      <c r="J393" s="100" t="s">
        <v>8956</v>
      </c>
      <c r="K393" s="375" t="s">
        <v>19782</v>
      </c>
      <c r="L393" s="16" t="s">
        <v>4085</v>
      </c>
      <c r="M393" s="16"/>
    </row>
    <row r="394" spans="1:13" ht="15.75" hidden="1"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14" t="e">
        <f>VLOOKUP(A394,VODANET!C$5:AG2471,31,0)</f>
        <v>#N/A</v>
      </c>
      <c r="G394" s="14">
        <v>41439</v>
      </c>
      <c r="H394" s="386"/>
      <c r="I394" s="38" t="s">
        <v>613</v>
      </c>
      <c r="J394" s="99" t="s">
        <v>8956</v>
      </c>
      <c r="K394" s="99"/>
      <c r="L394" s="16" t="s">
        <v>4085</v>
      </c>
      <c r="M394" s="16"/>
    </row>
    <row r="395" spans="1:13" ht="15.75" hidden="1"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14" t="e">
        <f>VLOOKUP(A395,VODANET!C$5:AG2472,31,0)</f>
        <v>#N/A</v>
      </c>
      <c r="G395" s="14">
        <v>41439</v>
      </c>
      <c r="H395" s="386"/>
      <c r="I395" s="38" t="s">
        <v>613</v>
      </c>
      <c r="J395" s="99" t="s">
        <v>8956</v>
      </c>
      <c r="K395" s="382"/>
      <c r="L395" s="16" t="s">
        <v>4085</v>
      </c>
      <c r="M395" s="16"/>
    </row>
    <row r="396" spans="1:13" ht="15.75" hidden="1"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14" t="e">
        <f>VLOOKUP(A396,VODANET!C$5:AG2473,31,0)</f>
        <v>#N/A</v>
      </c>
      <c r="G396" s="14">
        <v>41439</v>
      </c>
      <c r="H396" s="386">
        <v>41445</v>
      </c>
      <c r="I396" s="38" t="s">
        <v>8482</v>
      </c>
      <c r="J396" s="100" t="s">
        <v>8956</v>
      </c>
      <c r="K396" s="375" t="s">
        <v>18561</v>
      </c>
      <c r="L396" s="16" t="s">
        <v>4085</v>
      </c>
      <c r="M396" s="16"/>
    </row>
    <row r="397" spans="1:13" ht="15.75" hidden="1"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14" t="e">
        <f>VLOOKUP(A397,VODANET!C$5:AG2474,31,0)</f>
        <v>#N/A</v>
      </c>
      <c r="G397" s="46">
        <v>41439</v>
      </c>
      <c r="H397" s="387">
        <v>41444</v>
      </c>
      <c r="I397" s="161" t="s">
        <v>613</v>
      </c>
      <c r="J397" s="100" t="s">
        <v>8956</v>
      </c>
      <c r="K397" s="375" t="s">
        <v>18561</v>
      </c>
      <c r="L397" s="16" t="s">
        <v>4085</v>
      </c>
      <c r="M397" s="16"/>
    </row>
    <row r="398" spans="1:13" ht="15.75" hidden="1"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14" t="e">
        <f>VLOOKUP(A398,VODANET!C$5:AG2475,31,0)</f>
        <v>#N/A</v>
      </c>
      <c r="G398" s="46">
        <v>41439</v>
      </c>
      <c r="H398" s="387"/>
      <c r="I398" s="161" t="s">
        <v>613</v>
      </c>
      <c r="J398" s="100" t="s">
        <v>8956</v>
      </c>
      <c r="K398" s="100"/>
      <c r="L398" s="16" t="s">
        <v>4085</v>
      </c>
      <c r="M398" s="16"/>
    </row>
    <row r="399" spans="1:13" ht="15.75" hidden="1"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14">
        <f>VLOOKUP(A399,VODANET!C$5:AG2476,31,0)</f>
        <v>41516</v>
      </c>
      <c r="G399" s="46">
        <v>41439</v>
      </c>
      <c r="H399" s="387">
        <v>41465</v>
      </c>
      <c r="I399" s="161" t="s">
        <v>8481</v>
      </c>
      <c r="J399" s="100" t="s">
        <v>8956</v>
      </c>
      <c r="K399" s="100" t="s">
        <v>20318</v>
      </c>
      <c r="L399" s="16" t="s">
        <v>4085</v>
      </c>
      <c r="M399" s="16"/>
    </row>
    <row r="400" spans="1:13" ht="15.75" hidden="1"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14" t="e">
        <f>VLOOKUP(A400,VODANET!C$5:AG2477,31,0)</f>
        <v>#N/A</v>
      </c>
      <c r="G400" s="14">
        <v>41440</v>
      </c>
      <c r="H400" s="386"/>
      <c r="I400" s="161" t="s">
        <v>613</v>
      </c>
      <c r="J400" s="100" t="s">
        <v>20678</v>
      </c>
      <c r="K400" s="99" t="s">
        <v>4085</v>
      </c>
      <c r="L400" s="16" t="s">
        <v>4085</v>
      </c>
      <c r="M400" s="16"/>
    </row>
    <row r="401" spans="1:13" ht="15.75" hidden="1"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14" t="e">
        <f>VLOOKUP(A401,VODANET!C$5:AG2478,31,0)</f>
        <v>#N/A</v>
      </c>
      <c r="G401" s="46">
        <v>41446</v>
      </c>
      <c r="H401" s="387">
        <v>41453</v>
      </c>
      <c r="I401" s="38" t="s">
        <v>15889</v>
      </c>
      <c r="J401" s="375" t="s">
        <v>20054</v>
      </c>
      <c r="K401" s="100" t="s">
        <v>9498</v>
      </c>
      <c r="L401" s="16" t="s">
        <v>4085</v>
      </c>
      <c r="M401" s="16"/>
    </row>
    <row r="402" spans="1:13" ht="15.75" hidden="1"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14" t="e">
        <f>VLOOKUP(A402,VODANET!C$5:AG2479,31,0)</f>
        <v>#N/A</v>
      </c>
      <c r="G402" s="14">
        <v>41446</v>
      </c>
      <c r="H402" s="386">
        <v>41452</v>
      </c>
      <c r="I402" s="38" t="s">
        <v>15889</v>
      </c>
      <c r="J402" s="375" t="s">
        <v>20050</v>
      </c>
      <c r="K402" s="99" t="s">
        <v>20168</v>
      </c>
      <c r="L402" s="16" t="s">
        <v>4085</v>
      </c>
      <c r="M402" s="16"/>
    </row>
    <row r="403" spans="1:13" ht="15.75" hidden="1"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14" t="e">
        <f>VLOOKUP(A403,VODANET!C$5:AG2480,31,0)</f>
        <v>#N/A</v>
      </c>
      <c r="G403" s="14">
        <v>41446</v>
      </c>
      <c r="H403" s="386">
        <v>41452</v>
      </c>
      <c r="I403" s="375" t="s">
        <v>15889</v>
      </c>
      <c r="J403" s="375" t="s">
        <v>15289</v>
      </c>
      <c r="K403" s="99" t="s">
        <v>20169</v>
      </c>
      <c r="L403" s="16" t="s">
        <v>4085</v>
      </c>
      <c r="M403" s="16"/>
    </row>
    <row r="404" spans="1:13" ht="15.75" hidden="1"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14" t="e">
        <f>VLOOKUP(A404,VODANET!C$5:AG2481,31,0)</f>
        <v>#N/A</v>
      </c>
      <c r="G404" s="46">
        <v>41456</v>
      </c>
      <c r="H404" s="387">
        <v>41470</v>
      </c>
      <c r="I404" s="161" t="s">
        <v>8481</v>
      </c>
      <c r="J404" s="100" t="s">
        <v>15289</v>
      </c>
      <c r="K404" s="100" t="s">
        <v>20196</v>
      </c>
      <c r="L404" s="16" t="s">
        <v>4085</v>
      </c>
      <c r="M404" s="16"/>
    </row>
    <row r="405" spans="1:13" ht="15.75" hidden="1"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14">
        <f>VLOOKUP(A405,VODANET!C$5:AG2482,31,0)</f>
        <v>41509</v>
      </c>
      <c r="G405" s="46">
        <v>41456</v>
      </c>
      <c r="H405" s="387">
        <v>41457</v>
      </c>
      <c r="I405" s="161" t="s">
        <v>8482</v>
      </c>
      <c r="J405" s="100" t="s">
        <v>15289</v>
      </c>
      <c r="K405" s="100" t="s">
        <v>20172</v>
      </c>
      <c r="L405" s="16" t="s">
        <v>4085</v>
      </c>
      <c r="M405" s="16"/>
    </row>
    <row r="406" spans="1:13" ht="15.75" hidden="1"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14" t="e">
        <f>VLOOKUP(A406,VODANET!C$5:AG2483,31,0)</f>
        <v>#N/A</v>
      </c>
      <c r="G406" s="46">
        <v>41456</v>
      </c>
      <c r="H406" s="387">
        <v>41457</v>
      </c>
      <c r="I406" s="161" t="s">
        <v>8482</v>
      </c>
      <c r="J406" s="100" t="s">
        <v>15289</v>
      </c>
      <c r="K406" s="100" t="s">
        <v>20165</v>
      </c>
      <c r="L406" s="16" t="s">
        <v>4085</v>
      </c>
      <c r="M406" s="16"/>
    </row>
    <row r="407" spans="1:13" ht="15.75" hidden="1"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14" t="e">
        <f>VLOOKUP(A407,VODANET!C$5:AG2484,31,0)</f>
        <v>#N/A</v>
      </c>
      <c r="G407" s="14">
        <v>41456</v>
      </c>
      <c r="H407" s="386">
        <v>41459</v>
      </c>
      <c r="I407" s="161" t="s">
        <v>15889</v>
      </c>
      <c r="J407" s="99" t="s">
        <v>15289</v>
      </c>
      <c r="K407" s="99" t="s">
        <v>16017</v>
      </c>
      <c r="L407" s="16" t="s">
        <v>4085</v>
      </c>
      <c r="M407" s="16"/>
    </row>
    <row r="408" spans="1:13" ht="15.75" hidden="1"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14" t="e">
        <f>VLOOKUP(A408,VODANET!C$5:AG2485,31,0)</f>
        <v>#N/A</v>
      </c>
      <c r="G408" s="46">
        <v>41456</v>
      </c>
      <c r="H408" s="387">
        <v>41459</v>
      </c>
      <c r="I408" s="161" t="s">
        <v>15889</v>
      </c>
      <c r="J408" s="100" t="s">
        <v>15289</v>
      </c>
      <c r="K408" s="375" t="s">
        <v>20260</v>
      </c>
      <c r="L408" s="16" t="s">
        <v>4085</v>
      </c>
      <c r="M408" s="16"/>
    </row>
    <row r="409" spans="1:13" ht="15.75" hidden="1"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14" t="e">
        <f>VLOOKUP(A409,VODANET!C$5:AG2486,31,0)</f>
        <v>#N/A</v>
      </c>
      <c r="G409" s="46">
        <v>41456</v>
      </c>
      <c r="H409" s="387">
        <v>41460</v>
      </c>
      <c r="I409" s="161" t="s">
        <v>15889</v>
      </c>
      <c r="J409" s="100" t="s">
        <v>15289</v>
      </c>
      <c r="K409" s="100" t="s">
        <v>20232</v>
      </c>
      <c r="L409" s="16" t="s">
        <v>4085</v>
      </c>
      <c r="M409" s="16"/>
    </row>
    <row r="410" spans="1:13" ht="15.75" hidden="1"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14">
        <f>VLOOKUP(A410,VODANET!C$5:AG2487,31,0)</f>
        <v>41572</v>
      </c>
      <c r="G410" s="46">
        <v>41456</v>
      </c>
      <c r="H410" s="387">
        <v>41459</v>
      </c>
      <c r="I410" s="161" t="s">
        <v>15889</v>
      </c>
      <c r="J410" s="100" t="s">
        <v>15289</v>
      </c>
      <c r="K410" s="100" t="s">
        <v>20195</v>
      </c>
      <c r="L410" s="16" t="s">
        <v>4085</v>
      </c>
      <c r="M410" s="16"/>
    </row>
    <row r="411" spans="1:13" ht="15.75" hidden="1"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14">
        <f>VLOOKUP(A411,VODANET!C$5:AG2488,31,0)</f>
        <v>41530</v>
      </c>
      <c r="G411" s="14">
        <v>41456</v>
      </c>
      <c r="H411" s="386">
        <v>41459</v>
      </c>
      <c r="I411" s="38" t="s">
        <v>8482</v>
      </c>
      <c r="J411" s="99" t="s">
        <v>15289</v>
      </c>
      <c r="K411" s="99" t="s">
        <v>20196</v>
      </c>
      <c r="L411" s="16" t="s">
        <v>4085</v>
      </c>
      <c r="M411" s="16"/>
    </row>
    <row r="412" spans="1:13" ht="15.75" hidden="1"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14">
        <f>VLOOKUP(A412,VODANET!C$5:AG2489,31,0)</f>
        <v>41530</v>
      </c>
      <c r="G412" s="46">
        <v>41456</v>
      </c>
      <c r="H412" s="387">
        <v>41457</v>
      </c>
      <c r="I412" s="161" t="s">
        <v>15889</v>
      </c>
      <c r="J412" s="100" t="s">
        <v>20170</v>
      </c>
      <c r="K412" s="100" t="s">
        <v>20171</v>
      </c>
      <c r="L412" s="16" t="s">
        <v>4085</v>
      </c>
      <c r="M412" s="16"/>
    </row>
    <row r="413" spans="1:13" ht="15.75" hidden="1"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14">
        <f>VLOOKUP(A413,VODANET!C$5:AG2490,31,0)</f>
        <v>41488</v>
      </c>
      <c r="G413" s="14">
        <v>41456</v>
      </c>
      <c r="H413" s="386">
        <v>41457</v>
      </c>
      <c r="I413" s="38" t="s">
        <v>8482</v>
      </c>
      <c r="J413" s="99" t="s">
        <v>15289</v>
      </c>
      <c r="K413" s="99" t="s">
        <v>20165</v>
      </c>
      <c r="L413" s="16" t="s">
        <v>4085</v>
      </c>
      <c r="M413" s="16"/>
    </row>
    <row r="414" spans="1:13" ht="15.75" hidden="1"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14" t="e">
        <f>VLOOKUP(A414,VODANET!C$5:AG2491,31,0)</f>
        <v>#N/A</v>
      </c>
      <c r="G414" s="14">
        <v>41457</v>
      </c>
      <c r="H414" s="386">
        <v>41458</v>
      </c>
      <c r="I414" s="38" t="s">
        <v>8482</v>
      </c>
      <c r="J414" s="99" t="s">
        <v>20167</v>
      </c>
      <c r="K414" s="99" t="s">
        <v>20191</v>
      </c>
      <c r="L414" s="16" t="s">
        <v>4085</v>
      </c>
      <c r="M414" s="16"/>
    </row>
    <row r="415" spans="1:13" ht="15.75" hidden="1"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14">
        <f>VLOOKUP(A415,VODANET!C$5:AG2492,31,0)</f>
        <v>41320</v>
      </c>
      <c r="G415" s="46">
        <v>41457</v>
      </c>
      <c r="H415" s="387">
        <v>41459</v>
      </c>
      <c r="I415" s="17" t="s">
        <v>8482</v>
      </c>
      <c r="J415" s="380" t="s">
        <v>20166</v>
      </c>
      <c r="K415" s="100" t="s">
        <v>20194</v>
      </c>
      <c r="L415" s="16" t="s">
        <v>4085</v>
      </c>
      <c r="M415" s="16"/>
    </row>
    <row r="416" spans="1:13" ht="15.75" hidden="1"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14" t="e">
        <f>VLOOKUP(A416,VODANET!C$5:AG2493,31,0)</f>
        <v>#N/A</v>
      </c>
      <c r="G416" s="46">
        <v>41464</v>
      </c>
      <c r="H416" s="387">
        <v>41464</v>
      </c>
      <c r="I416" s="161" t="s">
        <v>8482</v>
      </c>
      <c r="J416" s="100" t="s">
        <v>20269</v>
      </c>
      <c r="K416" s="100" t="s">
        <v>20270</v>
      </c>
      <c r="L416" s="16" t="s">
        <v>4085</v>
      </c>
      <c r="M416" s="16"/>
    </row>
    <row r="417" spans="1:13" ht="15.75" hidden="1"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14" t="e">
        <f>VLOOKUP(A417,VODANET!C$5:AG2494,31,0)</f>
        <v>#N/A</v>
      </c>
      <c r="G417" s="14">
        <v>41470</v>
      </c>
      <c r="H417" s="386">
        <v>41473</v>
      </c>
      <c r="I417" s="38" t="s">
        <v>15889</v>
      </c>
      <c r="J417" s="99" t="s">
        <v>15289</v>
      </c>
      <c r="K417" s="99" t="s">
        <v>20348</v>
      </c>
      <c r="L417" s="16" t="s">
        <v>4085</v>
      </c>
      <c r="M417" s="16"/>
    </row>
    <row r="418" spans="1:13" ht="15.75" hidden="1"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14" t="e">
        <f>VLOOKUP(A418,VODANET!C$5:AG2495,31,0)</f>
        <v>#N/A</v>
      </c>
      <c r="G418" s="14">
        <v>41470</v>
      </c>
      <c r="H418" s="386">
        <v>41471</v>
      </c>
      <c r="I418" s="38" t="s">
        <v>15889</v>
      </c>
      <c r="J418" s="100" t="s">
        <v>15289</v>
      </c>
      <c r="K418" s="99" t="s">
        <v>20341</v>
      </c>
      <c r="L418" s="16" t="s">
        <v>4085</v>
      </c>
      <c r="M418" s="16"/>
    </row>
    <row r="419" spans="1:13" ht="15.75" hidden="1"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14" t="e">
        <f>VLOOKUP(A419,VODANET!C$5:AG2496,31,0)</f>
        <v>#N/A</v>
      </c>
      <c r="G419" s="46">
        <v>41470</v>
      </c>
      <c r="H419" s="387">
        <v>41477</v>
      </c>
      <c r="I419" s="161" t="s">
        <v>613</v>
      </c>
      <c r="J419" s="99" t="s">
        <v>15289</v>
      </c>
      <c r="K419" s="206" t="s">
        <v>20374</v>
      </c>
      <c r="L419" s="16" t="s">
        <v>4085</v>
      </c>
      <c r="M419" s="16"/>
    </row>
    <row r="420" spans="1:13" ht="15.75" hidden="1"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14" t="e">
        <f>VLOOKUP(A420,VODANET!C$5:AG2497,31,0)</f>
        <v>#N/A</v>
      </c>
      <c r="G420" s="14">
        <v>41470</v>
      </c>
      <c r="H420" s="386">
        <v>41472</v>
      </c>
      <c r="I420" s="38" t="s">
        <v>15889</v>
      </c>
      <c r="J420" s="99" t="s">
        <v>15289</v>
      </c>
      <c r="K420" s="99" t="s">
        <v>20344</v>
      </c>
      <c r="L420" s="16" t="s">
        <v>4085</v>
      </c>
      <c r="M420" s="16"/>
    </row>
    <row r="421" spans="1:13" ht="15.75" hidden="1"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14" t="e">
        <f>VLOOKUP(A421,VODANET!C$5:AG2498,31,0)</f>
        <v>#N/A</v>
      </c>
      <c r="G421" s="46">
        <v>41470</v>
      </c>
      <c r="H421" s="387">
        <v>41472</v>
      </c>
      <c r="I421" s="161" t="s">
        <v>8483</v>
      </c>
      <c r="J421" s="100" t="s">
        <v>15289</v>
      </c>
      <c r="K421" s="100" t="s">
        <v>20266</v>
      </c>
      <c r="L421" s="16" t="s">
        <v>4085</v>
      </c>
      <c r="M421" s="16"/>
    </row>
    <row r="422" spans="1:13" ht="15.75" hidden="1"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14">
        <f>VLOOKUP(A422,VODANET!C$5:AG2499,31,0)</f>
        <v>41474</v>
      </c>
      <c r="G422" s="14">
        <v>41473</v>
      </c>
      <c r="H422" s="386">
        <v>41366</v>
      </c>
      <c r="I422" s="38" t="s">
        <v>15889</v>
      </c>
      <c r="J422" s="99" t="s">
        <v>20346</v>
      </c>
      <c r="K422" s="99" t="s">
        <v>20372</v>
      </c>
      <c r="L422" s="16" t="s">
        <v>4085</v>
      </c>
      <c r="M422" s="16"/>
    </row>
    <row r="423" spans="1:13" ht="15.75" hidden="1"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14" t="e">
        <f>VLOOKUP(A423,VODANET!C$5:AG2500,31,0)</f>
        <v>#N/A</v>
      </c>
      <c r="G423" s="46">
        <v>41473</v>
      </c>
      <c r="H423" s="387">
        <v>41514</v>
      </c>
      <c r="I423" s="387" t="s">
        <v>15889</v>
      </c>
      <c r="J423" s="100" t="s">
        <v>15289</v>
      </c>
      <c r="K423" s="100" t="s">
        <v>20193</v>
      </c>
      <c r="L423" s="16" t="s">
        <v>4085</v>
      </c>
      <c r="M423" s="16"/>
    </row>
    <row r="424" spans="1:13" ht="15.75" hidden="1"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14" t="e">
        <f>VLOOKUP(A424,VODANET!C$5:AG2501,31,0)</f>
        <v>#N/A</v>
      </c>
      <c r="G424" s="14">
        <v>41477</v>
      </c>
      <c r="H424" s="386">
        <v>41480</v>
      </c>
      <c r="I424" s="161" t="s">
        <v>15889</v>
      </c>
      <c r="J424" s="98" t="s">
        <v>20170</v>
      </c>
      <c r="K424" s="98" t="s">
        <v>20383</v>
      </c>
      <c r="L424" s="16" t="s">
        <v>4085</v>
      </c>
      <c r="M424" s="16"/>
    </row>
    <row r="425" spans="1:13" ht="15.75" hidden="1"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14" t="e">
        <f>VLOOKUP(A425,VODANET!C$5:AG2502,31,0)</f>
        <v>#N/A</v>
      </c>
      <c r="G425" s="46">
        <v>41477</v>
      </c>
      <c r="H425" s="387">
        <v>41480</v>
      </c>
      <c r="I425" s="161" t="s">
        <v>15889</v>
      </c>
      <c r="J425" s="100" t="s">
        <v>15289</v>
      </c>
      <c r="K425" s="100" t="s">
        <v>20379</v>
      </c>
      <c r="L425" s="16" t="s">
        <v>4085</v>
      </c>
      <c r="M425" s="16"/>
    </row>
    <row r="426" spans="1:13" ht="15.75" hidden="1"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14" t="e">
        <f>VLOOKUP(A426,VODANET!C$5:AG2503,31,0)</f>
        <v>#N/A</v>
      </c>
      <c r="G426" s="14">
        <v>41477</v>
      </c>
      <c r="H426" s="386">
        <v>41480</v>
      </c>
      <c r="I426" s="38" t="s">
        <v>15889</v>
      </c>
      <c r="J426" s="99" t="s">
        <v>15289</v>
      </c>
      <c r="K426" s="99" t="s">
        <v>20384</v>
      </c>
      <c r="L426" s="16" t="s">
        <v>4085</v>
      </c>
      <c r="M426" s="16"/>
    </row>
    <row r="427" spans="1:13" ht="15.75" hidden="1"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14">
        <f>VLOOKUP(A427,VODANET!C$5:AG2504,31,0)</f>
        <v>41481</v>
      </c>
      <c r="G427" s="14">
        <v>41477</v>
      </c>
      <c r="H427" s="386">
        <v>41481</v>
      </c>
      <c r="I427" s="38" t="s">
        <v>15889</v>
      </c>
      <c r="J427" s="99" t="s">
        <v>15289</v>
      </c>
      <c r="K427" s="99" t="s">
        <v>20386</v>
      </c>
      <c r="L427" s="16" t="s">
        <v>4085</v>
      </c>
      <c r="M427" s="16"/>
    </row>
    <row r="428" spans="1:13" ht="15.75" hidden="1"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14">
        <f>VLOOKUP(A428,VODANET!C$5:AG2505,31,0)</f>
        <v>41530</v>
      </c>
      <c r="G428" s="46">
        <v>41477</v>
      </c>
      <c r="H428" s="388">
        <v>43770</v>
      </c>
      <c r="I428" s="17" t="s">
        <v>15889</v>
      </c>
      <c r="J428" s="103" t="s">
        <v>15289</v>
      </c>
      <c r="K428" s="100" t="s">
        <v>20645</v>
      </c>
      <c r="L428" s="16" t="s">
        <v>4085</v>
      </c>
      <c r="M428" s="16"/>
    </row>
    <row r="429" spans="1:13" ht="15.75" hidden="1"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14" t="e">
        <f>VLOOKUP(A429,VODANET!C$5:AG2506,31,0)</f>
        <v>#N/A</v>
      </c>
      <c r="G429" s="14">
        <v>41477</v>
      </c>
      <c r="H429" s="386">
        <v>41480</v>
      </c>
      <c r="I429" s="38" t="s">
        <v>8482</v>
      </c>
      <c r="J429" s="99" t="s">
        <v>15289</v>
      </c>
      <c r="K429" s="99" t="s">
        <v>20382</v>
      </c>
      <c r="L429" s="16" t="s">
        <v>4085</v>
      </c>
      <c r="M429" s="16"/>
    </row>
    <row r="430" spans="1:13" ht="15.75" hidden="1"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14" t="e">
        <f>VLOOKUP(A430,VODANET!C$5:AG2507,31,0)</f>
        <v>#N/A</v>
      </c>
      <c r="G430" s="14">
        <v>41477</v>
      </c>
      <c r="H430" s="386">
        <v>41479</v>
      </c>
      <c r="I430" s="38" t="s">
        <v>8483</v>
      </c>
      <c r="J430" s="99" t="s">
        <v>20373</v>
      </c>
      <c r="K430" s="99"/>
      <c r="L430" s="16" t="s">
        <v>4085</v>
      </c>
      <c r="M430" s="16"/>
    </row>
    <row r="431" spans="1:13" ht="15.75" hidden="1"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14" t="e">
        <f>VLOOKUP(A431,VODANET!C$5:AG2508,31,0)</f>
        <v>#N/A</v>
      </c>
      <c r="G431" s="46">
        <v>41477</v>
      </c>
      <c r="H431" s="387">
        <v>41479</v>
      </c>
      <c r="I431" s="161" t="s">
        <v>8483</v>
      </c>
      <c r="J431" s="99" t="s">
        <v>20373</v>
      </c>
      <c r="K431" s="100"/>
      <c r="L431" s="16" t="s">
        <v>4085</v>
      </c>
      <c r="M431" s="16"/>
    </row>
    <row r="432" spans="1:13" ht="15.75" hidden="1"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14" t="e">
        <f>VLOOKUP(A432,VODANET!C$5:AG2509,31,0)</f>
        <v>#N/A</v>
      </c>
      <c r="G432" s="14">
        <v>41477</v>
      </c>
      <c r="H432" s="386">
        <v>41479</v>
      </c>
      <c r="I432" s="38" t="s">
        <v>8483</v>
      </c>
      <c r="J432" s="99" t="s">
        <v>20373</v>
      </c>
      <c r="K432" s="99"/>
      <c r="L432" s="16" t="s">
        <v>4085</v>
      </c>
      <c r="M432" s="16"/>
    </row>
    <row r="433" spans="1:43" ht="15.75" hidden="1"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14" t="e">
        <f>VLOOKUP(A433,VODANET!C$5:AG2510,31,0)</f>
        <v>#N/A</v>
      </c>
      <c r="G433" s="46">
        <v>41477</v>
      </c>
      <c r="H433" s="387">
        <v>41479</v>
      </c>
      <c r="I433" s="161" t="s">
        <v>8483</v>
      </c>
      <c r="J433" s="99" t="s">
        <v>20373</v>
      </c>
      <c r="K433" s="100"/>
      <c r="L433" s="16" t="s">
        <v>4085</v>
      </c>
      <c r="M433" s="16"/>
    </row>
    <row r="434" spans="1:43" ht="15.75" hidden="1"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14" t="e">
        <f>VLOOKUP(A434,VODANET!C$5:AG2511,31,0)</f>
        <v>#N/A</v>
      </c>
      <c r="G434" s="302">
        <v>41479</v>
      </c>
      <c r="H434" s="390">
        <v>41488</v>
      </c>
      <c r="I434" s="17" t="s">
        <v>8482</v>
      </c>
      <c r="J434" s="305" t="s">
        <v>20378</v>
      </c>
      <c r="K434" s="305"/>
      <c r="L434" s="16" t="s">
        <v>4085</v>
      </c>
      <c r="M434" s="16"/>
    </row>
    <row r="435" spans="1:43" ht="15.75" hidden="1"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14" t="e">
        <f>VLOOKUP(A435,VODANET!C$5:AG2512,31,0)</f>
        <v>#N/A</v>
      </c>
      <c r="G435" s="302">
        <v>41479</v>
      </c>
      <c r="H435" s="390">
        <v>41488</v>
      </c>
      <c r="I435" s="17" t="s">
        <v>8482</v>
      </c>
      <c r="J435" s="305" t="s">
        <v>20378</v>
      </c>
      <c r="K435" s="305"/>
      <c r="L435" s="16" t="s">
        <v>4085</v>
      </c>
      <c r="M435" s="16"/>
    </row>
    <row r="436" spans="1:43" ht="15.75" hidden="1"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14">
        <f>VLOOKUP(A436,VODANET!C$5:AG2513,31,0)</f>
        <v>41320</v>
      </c>
      <c r="G436" s="14">
        <v>41484</v>
      </c>
      <c r="H436" s="386">
        <v>41486</v>
      </c>
      <c r="I436" s="38" t="s">
        <v>8483</v>
      </c>
      <c r="J436" s="99" t="s">
        <v>20402</v>
      </c>
      <c r="K436" s="99" t="s">
        <v>20461</v>
      </c>
      <c r="L436" s="16" t="s">
        <v>4085</v>
      </c>
      <c r="M436" s="16"/>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row>
    <row r="437" spans="1:43" ht="15.75" hidden="1"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14">
        <f>VLOOKUP(A437,VODANET!C$5:AG2514,31,0)</f>
        <v>41481</v>
      </c>
      <c r="G437" s="14">
        <v>41484</v>
      </c>
      <c r="H437" s="386">
        <v>41485</v>
      </c>
      <c r="I437" s="38" t="s">
        <v>613</v>
      </c>
      <c r="J437" s="99" t="s">
        <v>20402</v>
      </c>
      <c r="K437" s="99" t="s">
        <v>20412</v>
      </c>
      <c r="L437" s="16" t="s">
        <v>4085</v>
      </c>
      <c r="M437" s="16"/>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spans="1:43" ht="15.75" hidden="1"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14">
        <f>VLOOKUP(A438,VODANET!C$5:AG2515,31,0)</f>
        <v>41481</v>
      </c>
      <c r="G438" s="46">
        <v>41484</v>
      </c>
      <c r="H438" s="387">
        <v>41486</v>
      </c>
      <c r="I438" s="38" t="s">
        <v>15889</v>
      </c>
      <c r="J438" s="99" t="s">
        <v>20402</v>
      </c>
      <c r="K438" s="100" t="s">
        <v>20466</v>
      </c>
      <c r="L438" s="16" t="s">
        <v>4085</v>
      </c>
      <c r="M438" s="16"/>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spans="1:43" ht="15.75" hidden="1"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14">
        <f>VLOOKUP(A439,VODANET!C$5:AG2516,31,0)</f>
        <v>41481</v>
      </c>
      <c r="G439" s="46">
        <v>41484</v>
      </c>
      <c r="H439" s="387">
        <v>41488</v>
      </c>
      <c r="I439" s="38" t="s">
        <v>15889</v>
      </c>
      <c r="J439" s="100" t="s">
        <v>20402</v>
      </c>
      <c r="K439" s="100" t="s">
        <v>20470</v>
      </c>
      <c r="L439" s="16" t="s">
        <v>4085</v>
      </c>
      <c r="M439" s="16"/>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spans="1:43" s="16" customFormat="1" ht="15.75" hidden="1"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14">
        <f>VLOOKUP(A440,VODANET!C$5:AG2517,31,0)</f>
        <v>41481</v>
      </c>
      <c r="G440" s="14">
        <v>41484</v>
      </c>
      <c r="H440" s="386">
        <v>41486</v>
      </c>
      <c r="I440" s="38" t="s">
        <v>15889</v>
      </c>
      <c r="J440" s="99" t="s">
        <v>20403</v>
      </c>
      <c r="K440" s="99" t="s">
        <v>20464</v>
      </c>
      <c r="L440" s="16" t="s">
        <v>4085</v>
      </c>
      <c r="N440" s="371"/>
      <c r="O440" s="163"/>
      <c r="P440" s="163"/>
      <c r="Q440" s="370"/>
      <c r="R440" s="370"/>
      <c r="S440" s="371"/>
      <c r="T440" s="163"/>
      <c r="U440" s="163"/>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spans="1:43" s="16" customFormat="1" ht="15.75" hidden="1"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14">
        <f>VLOOKUP(A441,VODANET!C$5:AG2518,31,0)</f>
        <v>41481</v>
      </c>
      <c r="G441" s="14">
        <v>41484</v>
      </c>
      <c r="H441" s="386">
        <v>41508</v>
      </c>
      <c r="I441" s="38" t="s">
        <v>15889</v>
      </c>
      <c r="J441" s="99" t="s">
        <v>20566</v>
      </c>
      <c r="K441" s="99" t="s">
        <v>20608</v>
      </c>
      <c r="L441" s="16" t="s">
        <v>4085</v>
      </c>
      <c r="N441" s="371"/>
      <c r="O441" s="163"/>
      <c r="P441" s="163"/>
      <c r="Q441" s="370"/>
      <c r="R441" s="370"/>
      <c r="S441" s="371"/>
      <c r="T441" s="163"/>
      <c r="U441" s="163"/>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spans="1:43" ht="15.75" hidden="1"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14">
        <f>VLOOKUP(A442,VODANET!C$5:AG2519,31,0)</f>
        <v>41481</v>
      </c>
      <c r="G442" s="46">
        <v>41484</v>
      </c>
      <c r="H442" s="387">
        <v>41507</v>
      </c>
      <c r="I442" s="161" t="s">
        <v>15889</v>
      </c>
      <c r="J442" s="99" t="s">
        <v>20566</v>
      </c>
      <c r="K442" s="100" t="s">
        <v>20594</v>
      </c>
      <c r="L442" s="16" t="s">
        <v>4085</v>
      </c>
      <c r="M442" s="16"/>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spans="1:43" ht="15.75" hidden="1"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14">
        <f>VLOOKUP(A443,VODANET!C$5:AG2520,31,0)</f>
        <v>41481</v>
      </c>
      <c r="G443" s="14">
        <v>41484</v>
      </c>
      <c r="H443" s="386">
        <v>41485</v>
      </c>
      <c r="I443" s="38" t="s">
        <v>613</v>
      </c>
      <c r="J443" s="99" t="s">
        <v>20402</v>
      </c>
      <c r="K443" s="99" t="s">
        <v>20408</v>
      </c>
      <c r="L443" s="16" t="s">
        <v>4085</v>
      </c>
      <c r="M443" s="16"/>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spans="1:43" ht="15.75" hidden="1"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14">
        <f>VLOOKUP(A444,VODANET!C$5:AG2521,31,0)</f>
        <v>41481</v>
      </c>
      <c r="G444" s="14">
        <v>41484</v>
      </c>
      <c r="H444" s="386">
        <v>41488</v>
      </c>
      <c r="I444" s="161" t="s">
        <v>15889</v>
      </c>
      <c r="J444" s="99" t="s">
        <v>20402</v>
      </c>
      <c r="K444" s="99" t="s">
        <v>20471</v>
      </c>
      <c r="L444" s="16" t="s">
        <v>4085</v>
      </c>
      <c r="M444" s="16"/>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spans="1:43" ht="15.75" hidden="1"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14">
        <f>VLOOKUP(A445,VODANET!C$5:AG2522,31,0)</f>
        <v>41481</v>
      </c>
      <c r="G445" s="46">
        <v>41484</v>
      </c>
      <c r="H445" s="387">
        <v>41492</v>
      </c>
      <c r="I445" s="161" t="s">
        <v>8481</v>
      </c>
      <c r="J445" s="100" t="s">
        <v>20402</v>
      </c>
      <c r="K445" s="100" t="s">
        <v>20382</v>
      </c>
      <c r="L445" s="16" t="s">
        <v>4085</v>
      </c>
      <c r="M445" s="16"/>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row>
    <row r="446" spans="1:43" s="16" customFormat="1" ht="15.75" hidden="1"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14">
        <f>VLOOKUP(A446,VODANET!C$5:AG2523,31,0)</f>
        <v>41481</v>
      </c>
      <c r="G446" s="14">
        <v>41484</v>
      </c>
      <c r="H446" s="386">
        <v>41486</v>
      </c>
      <c r="I446" s="161" t="s">
        <v>8482</v>
      </c>
      <c r="J446" s="100" t="s">
        <v>20402</v>
      </c>
      <c r="K446" s="99" t="s">
        <v>20465</v>
      </c>
      <c r="L446" s="16" t="s">
        <v>4085</v>
      </c>
      <c r="N446" s="372"/>
      <c r="O446" s="373"/>
      <c r="P446" s="373"/>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row>
    <row r="447" spans="1:43" ht="15.75" hidden="1"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14">
        <f>VLOOKUP(A447,VODANET!C$5:AG2524,31,0)</f>
        <v>41481</v>
      </c>
      <c r="G447" s="14">
        <v>41484</v>
      </c>
      <c r="H447" s="386">
        <v>41486</v>
      </c>
      <c r="I447" s="161" t="s">
        <v>8482</v>
      </c>
      <c r="J447" s="100" t="s">
        <v>20402</v>
      </c>
      <c r="K447" s="95" t="s">
        <v>20463</v>
      </c>
      <c r="L447" s="16" t="s">
        <v>4085</v>
      </c>
      <c r="M447" s="16"/>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spans="1:43" ht="15.75" hidden="1"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14">
        <f>VLOOKUP(A448,VODANET!C$5:AG2525,31,0)</f>
        <v>41474</v>
      </c>
      <c r="G448" s="14">
        <v>41484</v>
      </c>
      <c r="H448" s="386">
        <v>41487</v>
      </c>
      <c r="I448" s="38" t="s">
        <v>8482</v>
      </c>
      <c r="J448" s="99" t="s">
        <v>20405</v>
      </c>
      <c r="K448" s="99" t="s">
        <v>20467</v>
      </c>
      <c r="L448" s="16" t="s">
        <v>4085</v>
      </c>
      <c r="M448" s="16"/>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spans="1:43" ht="15.75" hidden="1"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14">
        <f>VLOOKUP(A449,VODANET!C$5:AG2526,31,0)</f>
        <v>41474</v>
      </c>
      <c r="G449" s="46">
        <v>41484</v>
      </c>
      <c r="H449" s="387">
        <v>41494</v>
      </c>
      <c r="I449" s="161" t="s">
        <v>15889</v>
      </c>
      <c r="J449" s="100" t="s">
        <v>20404</v>
      </c>
      <c r="K449" s="100" t="s">
        <v>20480</v>
      </c>
      <c r="L449" s="16" t="s">
        <v>4085</v>
      </c>
      <c r="M449" s="16"/>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spans="1:43" ht="15.75" hidden="1"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14">
        <f>VLOOKUP(A450,VODANET!C$5:AG2527,31,0)</f>
        <v>41474</v>
      </c>
      <c r="G450" s="14">
        <v>41484</v>
      </c>
      <c r="H450" s="386">
        <v>41484</v>
      </c>
      <c r="I450" s="38" t="s">
        <v>613</v>
      </c>
      <c r="J450" s="99" t="s">
        <v>20403</v>
      </c>
      <c r="K450" s="99" t="s">
        <v>20406</v>
      </c>
      <c r="L450" s="16" t="s">
        <v>4085</v>
      </c>
      <c r="M450" s="16"/>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spans="1:43" s="16" customFormat="1" ht="15.75" hidden="1"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14">
        <f>VLOOKUP(A451,VODANET!C$5:AG2528,31,0)</f>
        <v>41481</v>
      </c>
      <c r="G451" s="14">
        <v>41484</v>
      </c>
      <c r="H451" s="386">
        <v>41486</v>
      </c>
      <c r="I451" s="161" t="s">
        <v>8483</v>
      </c>
      <c r="J451" s="99" t="s">
        <v>20402</v>
      </c>
      <c r="K451" s="99" t="s">
        <v>20462</v>
      </c>
      <c r="L451" s="16" t="s">
        <v>4085</v>
      </c>
      <c r="N451" s="372"/>
      <c r="O451" s="163"/>
      <c r="P451" s="163"/>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spans="1:43" ht="15.75" hidden="1"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14">
        <f>VLOOKUP(A452,VODANET!C$5:AG2529,31,0)</f>
        <v>41474</v>
      </c>
      <c r="G452" s="14">
        <v>41485</v>
      </c>
      <c r="H452" s="386">
        <v>41579</v>
      </c>
      <c r="I452" s="38" t="s">
        <v>15889</v>
      </c>
      <c r="J452" s="99" t="s">
        <v>20693</v>
      </c>
      <c r="K452" s="382" t="s">
        <v>20857</v>
      </c>
      <c r="L452" s="16" t="s">
        <v>4085</v>
      </c>
      <c r="M452" s="16"/>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spans="1:43" ht="15.75" hidden="1"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14">
        <f>VLOOKUP(A453,VODANET!C$5:AG2530,31,0)</f>
        <v>41481</v>
      </c>
      <c r="G453" s="46">
        <v>41485</v>
      </c>
      <c r="H453" s="387">
        <v>41493</v>
      </c>
      <c r="I453" s="161" t="s">
        <v>8483</v>
      </c>
      <c r="J453" s="100" t="s">
        <v>20413</v>
      </c>
      <c r="K453" s="100" t="s">
        <v>20478</v>
      </c>
      <c r="L453" s="16" t="s">
        <v>4085</v>
      </c>
      <c r="M453" s="16"/>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spans="1:43" ht="15.75" hidden="1"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14">
        <f>VLOOKUP(A454,VODANET!C$5:AG2531,31,0)</f>
        <v>41474</v>
      </c>
      <c r="G454" s="14">
        <v>41485</v>
      </c>
      <c r="H454" s="386">
        <v>41492</v>
      </c>
      <c r="I454" s="38" t="s">
        <v>15889</v>
      </c>
      <c r="J454" s="99" t="s">
        <v>20409</v>
      </c>
      <c r="K454" s="99" t="s">
        <v>20475</v>
      </c>
      <c r="L454" s="16" t="s">
        <v>4085</v>
      </c>
      <c r="M454" s="16"/>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spans="1:43" ht="15.75" hidden="1"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14" t="e">
        <f>VLOOKUP(A455,VODANET!C$5:AG2532,31,0)</f>
        <v>#N/A</v>
      </c>
      <c r="G455" s="46">
        <v>41486</v>
      </c>
      <c r="H455" s="387">
        <v>41486</v>
      </c>
      <c r="I455" s="161" t="s">
        <v>8482</v>
      </c>
      <c r="J455" s="100" t="s">
        <v>15289</v>
      </c>
      <c r="K455" s="100" t="s">
        <v>20460</v>
      </c>
      <c r="L455" s="16" t="s">
        <v>4085</v>
      </c>
      <c r="M455" s="16"/>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spans="1:43" s="16" customFormat="1" ht="15.75" hidden="1"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14" t="e">
        <f>VLOOKUP(A456,VODANET!C$5:AG2533,31,0)</f>
        <v>#N/A</v>
      </c>
      <c r="G456" s="14">
        <v>41488</v>
      </c>
      <c r="H456" s="386">
        <v>41535</v>
      </c>
      <c r="I456" s="38" t="s">
        <v>8483</v>
      </c>
      <c r="J456" s="99" t="s">
        <v>15288</v>
      </c>
      <c r="K456" s="99" t="s">
        <v>20676</v>
      </c>
      <c r="L456" s="16" t="s">
        <v>4085</v>
      </c>
      <c r="N456" s="371"/>
      <c r="O456" s="163"/>
      <c r="P456" s="163"/>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spans="1:43" ht="15.75" hidden="1"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14" t="e">
        <f>VLOOKUP(A457,VODANET!C$5:AG2534,31,0)</f>
        <v>#N/A</v>
      </c>
      <c r="G457" s="14">
        <v>41488</v>
      </c>
      <c r="H457" s="386"/>
      <c r="I457" s="38" t="s">
        <v>613</v>
      </c>
      <c r="J457" s="99" t="s">
        <v>20619</v>
      </c>
      <c r="K457" s="99"/>
      <c r="L457" s="16" t="s">
        <v>4085</v>
      </c>
      <c r="M457" s="16"/>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spans="1:43" ht="15.75" hidden="1"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14" t="e">
        <f>VLOOKUP(A458,VODANET!C$5:AG2535,31,0)</f>
        <v>#N/A</v>
      </c>
      <c r="G458" s="14">
        <v>41488</v>
      </c>
      <c r="H458" s="386"/>
      <c r="I458" s="38" t="s">
        <v>613</v>
      </c>
      <c r="J458" s="99" t="s">
        <v>20632</v>
      </c>
      <c r="K458" s="99" t="s">
        <v>4085</v>
      </c>
      <c r="L458" s="16" t="s">
        <v>4085</v>
      </c>
      <c r="M458" s="16"/>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spans="1:43" ht="15.75" hidden="1"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14" t="e">
        <f>VLOOKUP(A459,VODANET!C$5:AG2536,31,0)</f>
        <v>#N/A</v>
      </c>
      <c r="G459" s="14">
        <v>41488</v>
      </c>
      <c r="H459" s="386">
        <v>41527</v>
      </c>
      <c r="I459" s="38" t="s">
        <v>8483</v>
      </c>
      <c r="J459" s="99" t="s">
        <v>20636</v>
      </c>
      <c r="K459" s="99" t="s">
        <v>20463</v>
      </c>
      <c r="L459" s="16" t="s">
        <v>4085</v>
      </c>
      <c r="M459" s="16"/>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spans="1:43" ht="15.75" hidden="1"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14" t="e">
        <f>VLOOKUP(A460,VODANET!C$5:AG2537,31,0)</f>
        <v>#N/A</v>
      </c>
      <c r="G460" s="14">
        <v>41488</v>
      </c>
      <c r="H460" s="386">
        <v>41537</v>
      </c>
      <c r="I460" s="38" t="s">
        <v>8481</v>
      </c>
      <c r="J460" s="99" t="s">
        <v>20634</v>
      </c>
      <c r="K460" s="99" t="s">
        <v>14067</v>
      </c>
      <c r="L460" s="16" t="s">
        <v>4085</v>
      </c>
      <c r="M460" s="16"/>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spans="1:43" ht="15.75" hidden="1"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14" t="e">
        <f>VLOOKUP(A461,VODANET!C$5:AG2538,31,0)</f>
        <v>#N/A</v>
      </c>
      <c r="G461" s="14">
        <v>41488</v>
      </c>
      <c r="H461" s="386"/>
      <c r="I461" s="38" t="s">
        <v>613</v>
      </c>
      <c r="J461" s="99" t="s">
        <v>20638</v>
      </c>
      <c r="K461" s="99" t="s">
        <v>4085</v>
      </c>
      <c r="L461" s="16" t="s">
        <v>4085</v>
      </c>
      <c r="M461" s="16"/>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spans="1:43" ht="15.75" hidden="1"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14" t="e">
        <f>VLOOKUP(A462,VODANET!C$5:AG2539,31,0)</f>
        <v>#N/A</v>
      </c>
      <c r="G462" s="14">
        <v>41488</v>
      </c>
      <c r="H462" s="386"/>
      <c r="I462" s="38" t="s">
        <v>613</v>
      </c>
      <c r="J462" s="99" t="s">
        <v>20619</v>
      </c>
      <c r="K462" s="99"/>
      <c r="L462" s="16" t="s">
        <v>4085</v>
      </c>
      <c r="M462" s="16"/>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row>
    <row r="463" spans="1:43" ht="15.75" hidden="1"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14" t="e">
        <f>VLOOKUP(A463,VODANET!C$5:AG2540,31,0)</f>
        <v>#N/A</v>
      </c>
      <c r="G463" s="46">
        <v>41488</v>
      </c>
      <c r="H463" s="387"/>
      <c r="I463" s="161" t="s">
        <v>613</v>
      </c>
      <c r="J463" s="100" t="s">
        <v>20633</v>
      </c>
      <c r="K463" s="100" t="s">
        <v>4085</v>
      </c>
      <c r="L463" s="16" t="s">
        <v>4085</v>
      </c>
      <c r="M463" s="16"/>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spans="1:43" ht="15.75" hidden="1"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14" t="e">
        <f>VLOOKUP(A464,VODANET!C$5:AG2541,31,0)</f>
        <v>#N/A</v>
      </c>
      <c r="G464" s="14">
        <v>41488</v>
      </c>
      <c r="H464" s="386">
        <v>41537</v>
      </c>
      <c r="I464" s="38" t="s">
        <v>8481</v>
      </c>
      <c r="J464" s="99" t="s">
        <v>20635</v>
      </c>
      <c r="K464" s="99" t="s">
        <v>20679</v>
      </c>
      <c r="L464" s="16" t="s">
        <v>4085</v>
      </c>
      <c r="M464" s="16"/>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spans="1:43" ht="15.75" hidden="1"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14" t="e">
        <f>VLOOKUP(A465,VODANET!C$5:AG2542,31,0)</f>
        <v>#N/A</v>
      </c>
      <c r="G465" s="14">
        <v>41489</v>
      </c>
      <c r="H465" s="386"/>
      <c r="I465" s="161" t="s">
        <v>613</v>
      </c>
      <c r="J465" s="14" t="s">
        <v>20619</v>
      </c>
      <c r="K465" s="99"/>
      <c r="L465" s="16" t="s">
        <v>4085</v>
      </c>
      <c r="M465" s="16"/>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spans="1:43" ht="15.75" hidden="1"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14" t="e">
        <f>VLOOKUP(A466,VODANET!C$5:AG2543,31,0)</f>
        <v>#N/A</v>
      </c>
      <c r="G466" s="14">
        <v>41489</v>
      </c>
      <c r="H466" s="386">
        <v>41528</v>
      </c>
      <c r="I466" s="161" t="s">
        <v>8483</v>
      </c>
      <c r="J466" s="100" t="s">
        <v>20642</v>
      </c>
      <c r="K466" s="99" t="s">
        <v>20664</v>
      </c>
      <c r="L466" s="16" t="s">
        <v>4085</v>
      </c>
      <c r="M466" s="16"/>
      <c r="AA466" s="15"/>
      <c r="AB466" s="15"/>
      <c r="AC466" s="15"/>
      <c r="AD466" s="15"/>
      <c r="AE466" s="15"/>
      <c r="AF466" s="15"/>
      <c r="AG466" s="15"/>
      <c r="AH466" s="15"/>
      <c r="AI466" s="15"/>
      <c r="AJ466" s="15"/>
      <c r="AK466" s="15"/>
      <c r="AL466" s="15"/>
      <c r="AM466" s="15"/>
      <c r="AN466" s="15"/>
      <c r="AO466" s="15"/>
      <c r="AP466" s="15"/>
      <c r="AQ466" s="15"/>
    </row>
    <row r="467" spans="1:43" s="16" customFormat="1" ht="15.75" hidden="1"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14" t="e">
        <f>VLOOKUP(A467,VODANET!C$5:AG2544,31,0)</f>
        <v>#N/A</v>
      </c>
      <c r="G467" s="46">
        <v>41489</v>
      </c>
      <c r="H467" s="387">
        <v>41489</v>
      </c>
      <c r="I467" s="161" t="s">
        <v>15889</v>
      </c>
      <c r="J467" s="100" t="s">
        <v>15289</v>
      </c>
      <c r="K467" s="100" t="s">
        <v>20640</v>
      </c>
      <c r="L467" s="16" t="s">
        <v>4085</v>
      </c>
      <c r="V467" s="370"/>
      <c r="W467" s="370"/>
      <c r="X467" s="372"/>
      <c r="Y467" s="163"/>
      <c r="Z467" s="163"/>
      <c r="AA467" s="15"/>
      <c r="AB467" s="15"/>
      <c r="AC467" s="15"/>
      <c r="AD467" s="15"/>
      <c r="AE467" s="15"/>
      <c r="AF467" s="15"/>
      <c r="AG467" s="15"/>
      <c r="AH467" s="15"/>
      <c r="AI467" s="15"/>
      <c r="AJ467" s="15"/>
      <c r="AK467" s="15"/>
      <c r="AL467" s="15"/>
      <c r="AM467" s="15"/>
      <c r="AN467" s="15"/>
      <c r="AO467" s="15"/>
      <c r="AP467" s="15"/>
      <c r="AQ467" s="15"/>
    </row>
    <row r="468" spans="1:43" s="16" customFormat="1" ht="15.75" hidden="1"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14">
        <f>VLOOKUP(A468,VODANET!C$5:AG2545,31,0)</f>
        <v>41516</v>
      </c>
      <c r="G468" s="46">
        <v>41490</v>
      </c>
      <c r="H468" s="387">
        <v>41528</v>
      </c>
      <c r="I468" s="38" t="s">
        <v>8481</v>
      </c>
      <c r="J468" s="100" t="s">
        <v>20646</v>
      </c>
      <c r="K468" s="100" t="s">
        <v>20667</v>
      </c>
      <c r="L468" s="16" t="s">
        <v>4085</v>
      </c>
      <c r="N468" s="371"/>
      <c r="O468" s="163"/>
      <c r="P468" s="163"/>
      <c r="Q468" s="370"/>
      <c r="R468" s="370"/>
      <c r="S468" s="372"/>
      <c r="T468" s="163"/>
      <c r="U468" s="163"/>
      <c r="V468" s="370"/>
      <c r="W468" s="370"/>
      <c r="X468" s="372"/>
      <c r="Y468" s="163"/>
      <c r="Z468" s="163"/>
      <c r="AA468" s="15"/>
      <c r="AB468" s="15"/>
      <c r="AC468" s="15"/>
      <c r="AD468" s="15"/>
      <c r="AE468" s="15"/>
      <c r="AF468" s="15"/>
      <c r="AG468" s="15"/>
      <c r="AH468" s="15"/>
      <c r="AI468" s="15"/>
      <c r="AJ468" s="15"/>
      <c r="AK468" s="15"/>
      <c r="AL468" s="15"/>
      <c r="AM468" s="15"/>
      <c r="AN468" s="15"/>
      <c r="AO468" s="15"/>
      <c r="AP468" s="15"/>
      <c r="AQ468" s="15"/>
    </row>
    <row r="469" spans="1:43" s="16" customFormat="1" ht="15.75" hidden="1"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14">
        <f>VLOOKUP(A469,VODANET!C$5:AG2546,31,0)</f>
        <v>41481</v>
      </c>
      <c r="G469" s="14">
        <v>41491</v>
      </c>
      <c r="H469" s="386">
        <v>41509</v>
      </c>
      <c r="I469" s="161" t="s">
        <v>8481</v>
      </c>
      <c r="J469" s="99" t="s">
        <v>20568</v>
      </c>
      <c r="K469" s="99" t="s">
        <v>20695</v>
      </c>
      <c r="L469" s="16" t="s">
        <v>4085</v>
      </c>
      <c r="N469" s="371"/>
      <c r="O469" s="163"/>
      <c r="P469" s="163"/>
      <c r="Q469" s="370"/>
      <c r="R469" s="370"/>
      <c r="S469" s="372"/>
      <c r="T469" s="163"/>
      <c r="U469" s="163"/>
      <c r="V469" s="370"/>
      <c r="W469" s="370"/>
      <c r="X469" s="372"/>
      <c r="Y469" s="163"/>
      <c r="Z469" s="163"/>
      <c r="AA469" s="15"/>
      <c r="AB469" s="15"/>
      <c r="AC469" s="15"/>
      <c r="AD469" s="15"/>
      <c r="AE469" s="15"/>
      <c r="AF469" s="15"/>
      <c r="AG469" s="15"/>
      <c r="AH469" s="15"/>
      <c r="AI469" s="15"/>
      <c r="AJ469" s="15"/>
      <c r="AK469" s="15"/>
      <c r="AL469" s="15"/>
      <c r="AM469" s="15"/>
      <c r="AN469" s="15"/>
      <c r="AO469" s="15"/>
      <c r="AP469" s="15"/>
      <c r="AQ469" s="15"/>
    </row>
    <row r="470" spans="1:43" ht="15.75" hidden="1"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14">
        <f>VLOOKUP(A470,VODANET!C$5:AG2547,31,0)</f>
        <v>41474</v>
      </c>
      <c r="G470" s="46">
        <v>41491</v>
      </c>
      <c r="H470" s="387">
        <v>41529</v>
      </c>
      <c r="I470" s="161" t="s">
        <v>8483</v>
      </c>
      <c r="J470" s="100" t="s">
        <v>20649</v>
      </c>
      <c r="K470" s="100" t="s">
        <v>20671</v>
      </c>
      <c r="L470" s="16" t="s">
        <v>4085</v>
      </c>
      <c r="M470" s="16"/>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spans="1:43" ht="15.75" hidden="1"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14">
        <f>VLOOKUP(A471,VODANET!C$5:AG2548,31,0)</f>
        <v>41481</v>
      </c>
      <c r="G471" s="46">
        <v>41491</v>
      </c>
      <c r="H471" s="387">
        <v>41527</v>
      </c>
      <c r="I471" s="38" t="s">
        <v>8481</v>
      </c>
      <c r="J471" s="100" t="s">
        <v>20648</v>
      </c>
      <c r="K471" s="100" t="s">
        <v>20659</v>
      </c>
      <c r="L471" s="16" t="s">
        <v>4085</v>
      </c>
      <c r="M471" s="16"/>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spans="1:43" ht="15.75" hidden="1"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14">
        <f>VLOOKUP(A472,VODANET!C$5:AG2549,31,0)</f>
        <v>41509</v>
      </c>
      <c r="G472" s="46">
        <v>41491</v>
      </c>
      <c r="H472" s="387">
        <v>41528</v>
      </c>
      <c r="I472" s="38" t="s">
        <v>8481</v>
      </c>
      <c r="J472" s="100" t="s">
        <v>20649</v>
      </c>
      <c r="K472" s="100" t="s">
        <v>20663</v>
      </c>
      <c r="L472" s="16" t="s">
        <v>4085</v>
      </c>
      <c r="M472" s="16"/>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row>
    <row r="473" spans="1:43" ht="15.75" hidden="1"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14">
        <f>VLOOKUP(A473,VODANET!C$5:AG2550,31,0)</f>
        <v>41474</v>
      </c>
      <c r="G473" s="14">
        <v>41491</v>
      </c>
      <c r="H473" s="386">
        <v>41493</v>
      </c>
      <c r="I473" s="161" t="s">
        <v>8483</v>
      </c>
      <c r="J473" s="99" t="s">
        <v>20473</v>
      </c>
      <c r="K473" s="102" t="s">
        <v>15290</v>
      </c>
      <c r="L473" s="16" t="s">
        <v>4085</v>
      </c>
      <c r="M473" s="16"/>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row>
    <row r="474" spans="1:43" ht="15.75" hidden="1"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14">
        <f>VLOOKUP(A474,VODANET!C$5:AG2551,31,0)</f>
        <v>41474</v>
      </c>
      <c r="G474" s="14">
        <v>41492</v>
      </c>
      <c r="H474" s="386">
        <v>41530</v>
      </c>
      <c r="I474" s="38" t="s">
        <v>15889</v>
      </c>
      <c r="J474" s="99" t="s">
        <v>20652</v>
      </c>
      <c r="K474" s="382" t="s">
        <v>20674</v>
      </c>
      <c r="L474" s="16" t="s">
        <v>4085</v>
      </c>
      <c r="M474" s="16"/>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spans="1:43" ht="15.75" hidden="1"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14">
        <f>VLOOKUP(A475,VODANET!C$5:AG2552,31,0)</f>
        <v>41516</v>
      </c>
      <c r="G475" s="46">
        <v>41492</v>
      </c>
      <c r="H475" s="387">
        <v>41530</v>
      </c>
      <c r="I475" s="161" t="s">
        <v>8483</v>
      </c>
      <c r="J475" s="100" t="s">
        <v>20653</v>
      </c>
      <c r="K475" s="100" t="s">
        <v>20672</v>
      </c>
      <c r="L475" s="16" t="s">
        <v>4085</v>
      </c>
      <c r="M475" s="16"/>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spans="1:43" ht="15.75" hidden="1"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14" t="e">
        <f>VLOOKUP(A476,VODANET!C$5:AG2553,31,0)</f>
        <v>#N/A</v>
      </c>
      <c r="G476" s="14">
        <v>41492</v>
      </c>
      <c r="H476" s="386">
        <v>41550</v>
      </c>
      <c r="I476" s="38" t="s">
        <v>15889</v>
      </c>
      <c r="J476" s="99" t="s">
        <v>15289</v>
      </c>
      <c r="K476" s="99" t="s">
        <v>20266</v>
      </c>
      <c r="L476" s="16" t="s">
        <v>4085</v>
      </c>
      <c r="M476" s="16"/>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spans="1:43" ht="15.75" hidden="1"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14">
        <f>VLOOKUP(A477,VODANET!C$5:AG2554,31,0)</f>
        <v>41488</v>
      </c>
      <c r="G477" s="14">
        <v>41506</v>
      </c>
      <c r="H477" s="386">
        <v>41507</v>
      </c>
      <c r="I477" s="38" t="s">
        <v>8482</v>
      </c>
      <c r="J477" s="99" t="s">
        <v>15289</v>
      </c>
      <c r="K477" s="99" t="s">
        <v>20593</v>
      </c>
      <c r="L477" s="16" t="s">
        <v>4085</v>
      </c>
      <c r="M477" s="16"/>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spans="1:43" ht="15.75" hidden="1"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14">
        <f>VLOOKUP(A478,VODANET!C$5:AG2555,31,0)</f>
        <v>41474</v>
      </c>
      <c r="G478" s="14">
        <v>41507</v>
      </c>
      <c r="H478" s="386">
        <v>41509</v>
      </c>
      <c r="I478" s="161" t="s">
        <v>8482</v>
      </c>
      <c r="J478" s="99" t="s">
        <v>8956</v>
      </c>
      <c r="K478" s="99" t="s">
        <v>20598</v>
      </c>
      <c r="L478" s="16" t="s">
        <v>4085</v>
      </c>
      <c r="M478" s="16"/>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spans="1:43" ht="15.75" hidden="1"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14">
        <f>VLOOKUP(A479,VODANET!C$5:AG2556,31,0)</f>
        <v>41537</v>
      </c>
      <c r="G479" s="14">
        <v>41507</v>
      </c>
      <c r="H479" s="386">
        <v>41514</v>
      </c>
      <c r="I479" s="38" t="s">
        <v>8481</v>
      </c>
      <c r="J479" s="99" t="s">
        <v>8956</v>
      </c>
      <c r="K479" s="99" t="s">
        <v>20613</v>
      </c>
      <c r="L479" s="16" t="s">
        <v>4085</v>
      </c>
      <c r="M479" s="16"/>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row>
    <row r="480" spans="1:43" ht="15.75" hidden="1"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14">
        <f>VLOOKUP(A480,VODANET!C$5:AG2557,31,0)</f>
        <v>41537</v>
      </c>
      <c r="G480" s="14">
        <v>41507</v>
      </c>
      <c r="H480" s="386">
        <v>41514</v>
      </c>
      <c r="I480" s="38" t="s">
        <v>8481</v>
      </c>
      <c r="J480" s="99" t="s">
        <v>8956</v>
      </c>
      <c r="K480" s="99" t="s">
        <v>20613</v>
      </c>
      <c r="L480" s="16" t="s">
        <v>4085</v>
      </c>
      <c r="M480" s="16"/>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row>
    <row r="481" spans="1:43" ht="15.75" hidden="1"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14">
        <f>VLOOKUP(A481,VODANET!C$5:AG2558,31,0)</f>
        <v>41516</v>
      </c>
      <c r="G481" s="46">
        <v>41507</v>
      </c>
      <c r="H481" s="387">
        <v>41514</v>
      </c>
      <c r="I481" s="161" t="s">
        <v>8482</v>
      </c>
      <c r="J481" s="100" t="s">
        <v>20592</v>
      </c>
      <c r="K481" s="380" t="s">
        <v>20620</v>
      </c>
      <c r="L481" s="16" t="s">
        <v>4085</v>
      </c>
      <c r="M481" s="16"/>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spans="1:43" s="16" customFormat="1" ht="15.75" hidden="1"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14">
        <f>VLOOKUP(A482,VODANET!C$5:AG2559,31,0)</f>
        <v>41474</v>
      </c>
      <c r="G482" s="46">
        <v>41509</v>
      </c>
      <c r="H482" s="387">
        <v>41514</v>
      </c>
      <c r="I482" s="161" t="s">
        <v>15889</v>
      </c>
      <c r="J482" s="100" t="s">
        <v>15288</v>
      </c>
      <c r="K482" s="100" t="s">
        <v>20617</v>
      </c>
      <c r="L482" s="16" t="s">
        <v>4085</v>
      </c>
      <c r="N482" s="371"/>
      <c r="O482" s="163"/>
      <c r="P482" s="163"/>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spans="1:43" ht="15.75" hidden="1"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14">
        <f>VLOOKUP(A483,VODANET!C$5:AG2560,31,0)</f>
        <v>41474</v>
      </c>
      <c r="G483" s="14">
        <v>41509</v>
      </c>
      <c r="H483" s="386">
        <v>41547</v>
      </c>
      <c r="I483" s="38" t="s">
        <v>15889</v>
      </c>
      <c r="J483" s="99" t="s">
        <v>20403</v>
      </c>
      <c r="K483" s="99" t="s">
        <v>9498</v>
      </c>
      <c r="L483" s="16" t="s">
        <v>4085</v>
      </c>
      <c r="M483" s="16"/>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spans="1:43" ht="15.75" hidden="1"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14" t="e">
        <f>VLOOKUP(A484,VODANET!C$5:AG2561,31,0)</f>
        <v>#N/A</v>
      </c>
      <c r="G484" s="14">
        <v>41512</v>
      </c>
      <c r="H484" s="386">
        <v>41514</v>
      </c>
      <c r="I484" s="161" t="s">
        <v>15889</v>
      </c>
      <c r="J484" s="100" t="s">
        <v>15289</v>
      </c>
      <c r="K484" s="99" t="s">
        <v>20622</v>
      </c>
      <c r="L484" s="16" t="s">
        <v>4085</v>
      </c>
      <c r="M484" s="16"/>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spans="1:43" ht="15.75" hidden="1"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14" t="e">
        <f>VLOOKUP(A485,VODANET!C$5:AG2562,31,0)</f>
        <v>#N/A</v>
      </c>
      <c r="G485" s="14">
        <v>41512</v>
      </c>
      <c r="H485" s="386">
        <v>41514</v>
      </c>
      <c r="I485" s="161" t="s">
        <v>15889</v>
      </c>
      <c r="J485" s="100" t="s">
        <v>15289</v>
      </c>
      <c r="K485" s="100" t="s">
        <v>20623</v>
      </c>
      <c r="L485" s="16" t="s">
        <v>4085</v>
      </c>
      <c r="M485" s="16"/>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spans="1:43" ht="15.75" hidden="1"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14" t="e">
        <f>VLOOKUP(A486,VODANET!C$5:AG2563,31,0)</f>
        <v>#N/A</v>
      </c>
      <c r="G486" s="14">
        <v>41512</v>
      </c>
      <c r="H486" s="387">
        <v>41514</v>
      </c>
      <c r="I486" s="161" t="s">
        <v>15889</v>
      </c>
      <c r="J486" s="100" t="s">
        <v>15289</v>
      </c>
      <c r="K486" s="100" t="s">
        <v>20623</v>
      </c>
      <c r="L486" s="16" t="s">
        <v>4085</v>
      </c>
      <c r="M486" s="16"/>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spans="1:43" ht="15.75" hidden="1"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14" t="e">
        <f>VLOOKUP(A487,VODANET!C$5:AG2564,31,0)</f>
        <v>#N/A</v>
      </c>
      <c r="G487" s="14">
        <v>41512</v>
      </c>
      <c r="H487" s="386">
        <v>41554</v>
      </c>
      <c r="I487" s="38" t="s">
        <v>15889</v>
      </c>
      <c r="J487" s="99" t="s">
        <v>20694</v>
      </c>
      <c r="K487" s="99" t="s">
        <v>20730</v>
      </c>
      <c r="L487" s="16" t="s">
        <v>4085</v>
      </c>
      <c r="M487" s="16"/>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spans="1:43" ht="15.75" hidden="1"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14" t="e">
        <f>VLOOKUP(A488,VODANET!C$5:AG2565,31,0)</f>
        <v>#N/A</v>
      </c>
      <c r="G488" s="14">
        <v>41514</v>
      </c>
      <c r="H488" s="386">
        <v>41520</v>
      </c>
      <c r="I488" s="38" t="s">
        <v>15889</v>
      </c>
      <c r="J488" s="102" t="s">
        <v>20619</v>
      </c>
      <c r="K488" s="382" t="s">
        <v>20654</v>
      </c>
      <c r="L488" s="16" t="s">
        <v>4085</v>
      </c>
      <c r="M488" s="16"/>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spans="1:43" s="16" customFormat="1" ht="15.75" hidden="1"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14" t="e">
        <f>VLOOKUP(A489,VODANET!C$5:AG2566,31,0)</f>
        <v>#N/A</v>
      </c>
      <c r="G489" s="14">
        <v>41514</v>
      </c>
      <c r="H489" s="386">
        <v>41514</v>
      </c>
      <c r="I489" s="38" t="s">
        <v>8481</v>
      </c>
      <c r="J489" s="99" t="s">
        <v>15289</v>
      </c>
      <c r="K489" s="163" t="s">
        <v>20615</v>
      </c>
      <c r="L489" s="16" t="s">
        <v>4085</v>
      </c>
      <c r="N489" s="373"/>
      <c r="O489" s="6"/>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spans="1:43" ht="15.75" hidden="1"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14" t="e">
        <f>VLOOKUP(A490,VODANET!C$5:AG2567,31,0)</f>
        <v>#N/A</v>
      </c>
      <c r="G490" s="14">
        <v>41514</v>
      </c>
      <c r="H490" s="386">
        <v>41550</v>
      </c>
      <c r="I490" s="38" t="s">
        <v>8481</v>
      </c>
      <c r="J490" s="99" t="s">
        <v>20616</v>
      </c>
      <c r="K490" s="99" t="s">
        <v>20726</v>
      </c>
      <c r="L490" s="16" t="s">
        <v>4085</v>
      </c>
      <c r="M490" s="16"/>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spans="1:43" ht="15.75" hidden="1"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14" t="e">
        <f>VLOOKUP(A491,VODANET!C$5:AG2568,31,0)</f>
        <v>#N/A</v>
      </c>
      <c r="G491" s="14">
        <v>41514</v>
      </c>
      <c r="H491" s="386">
        <v>41520</v>
      </c>
      <c r="I491" s="38" t="s">
        <v>15889</v>
      </c>
      <c r="J491" s="99" t="s">
        <v>20619</v>
      </c>
      <c r="K491" s="99" t="s">
        <v>20654</v>
      </c>
      <c r="L491" s="16" t="s">
        <v>4085</v>
      </c>
      <c r="M491" s="16"/>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row>
    <row r="492" spans="1:43" ht="15.75" hidden="1"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14" t="e">
        <f>VLOOKUP(A492,VODANET!C$5:AG2569,31,0)</f>
        <v>#N/A</v>
      </c>
      <c r="G492" s="46">
        <v>41514</v>
      </c>
      <c r="H492" s="387">
        <v>41520</v>
      </c>
      <c r="I492" s="161" t="s">
        <v>15889</v>
      </c>
      <c r="J492" s="100" t="s">
        <v>20619</v>
      </c>
      <c r="K492" s="100" t="s">
        <v>20641</v>
      </c>
      <c r="L492" s="16" t="s">
        <v>4085</v>
      </c>
      <c r="M492" s="16"/>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row>
    <row r="493" spans="1:43" ht="15.75" hidden="1"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14" t="e">
        <f>VLOOKUP(A493,VODANET!C$5:AG2570,31,0)</f>
        <v>#N/A</v>
      </c>
      <c r="G493" s="14">
        <v>41514</v>
      </c>
      <c r="H493" s="386">
        <v>41550</v>
      </c>
      <c r="I493" s="38" t="s">
        <v>8481</v>
      </c>
      <c r="J493" s="99" t="s">
        <v>20618</v>
      </c>
      <c r="K493" s="99" t="s">
        <v>20725</v>
      </c>
      <c r="L493" s="16" t="s">
        <v>4085</v>
      </c>
      <c r="M493" s="16"/>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spans="1:43" ht="15.75" hidden="1"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14" t="e">
        <f>VLOOKUP(A494,VODANET!C$5:AG2571,31,0)</f>
        <v>#N/A</v>
      </c>
      <c r="G494" s="14">
        <v>41514</v>
      </c>
      <c r="H494" s="386">
        <v>41514</v>
      </c>
      <c r="I494" s="38" t="s">
        <v>8481</v>
      </c>
      <c r="J494" s="99" t="s">
        <v>15289</v>
      </c>
      <c r="K494" s="99" t="s">
        <v>20614</v>
      </c>
      <c r="L494" s="16" t="s">
        <v>4085</v>
      </c>
      <c r="M494" s="16"/>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row>
    <row r="495" spans="1:43" ht="15.75" hidden="1"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14" t="e">
        <f>VLOOKUP(A495,VODANET!C$5:AG2572,31,0)</f>
        <v>#N/A</v>
      </c>
      <c r="G495" s="46">
        <v>41514</v>
      </c>
      <c r="H495" s="387"/>
      <c r="I495" s="161" t="s">
        <v>613</v>
      </c>
      <c r="J495" s="100" t="s">
        <v>15289</v>
      </c>
      <c r="K495" s="100"/>
      <c r="L495" s="16" t="s">
        <v>4085</v>
      </c>
      <c r="M495" s="16"/>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spans="1:43" ht="15.75" hidden="1"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14" t="e">
        <f>VLOOKUP(A496,VODANET!C$5:AG2573,31,0)</f>
        <v>#N/A</v>
      </c>
      <c r="G496" s="46">
        <v>41514</v>
      </c>
      <c r="H496" s="387">
        <v>41534</v>
      </c>
      <c r="I496" s="161" t="s">
        <v>15889</v>
      </c>
      <c r="J496" s="100" t="s">
        <v>20619</v>
      </c>
      <c r="K496" s="100" t="s">
        <v>20744</v>
      </c>
      <c r="L496" s="16" t="s">
        <v>4085</v>
      </c>
      <c r="M496" s="16"/>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spans="1:43" ht="15.75" hidden="1"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14">
        <f>VLOOKUP(A497,VODANET!C$5:AG2574,31,0)</f>
        <v>41516</v>
      </c>
      <c r="G497" s="46">
        <v>41514</v>
      </c>
      <c r="H497" s="387">
        <v>41515</v>
      </c>
      <c r="I497" s="161" t="s">
        <v>8482</v>
      </c>
      <c r="J497" s="100" t="s">
        <v>20621</v>
      </c>
      <c r="K497" s="100" t="s">
        <v>20625</v>
      </c>
      <c r="L497" s="16" t="s">
        <v>4085</v>
      </c>
      <c r="M497" s="16"/>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spans="1:43" ht="15.75" hidden="1"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14" t="e">
        <f>VLOOKUP(A498,VODANET!C$5:AG2575,31,0)</f>
        <v>#N/A</v>
      </c>
      <c r="G498" s="46">
        <v>41526</v>
      </c>
      <c r="H498" s="387">
        <v>41535</v>
      </c>
      <c r="I498" s="161" t="s">
        <v>15889</v>
      </c>
      <c r="J498" s="100" t="s">
        <v>20657</v>
      </c>
      <c r="K498" s="100" t="s">
        <v>20757</v>
      </c>
      <c r="L498" s="16" t="s">
        <v>4085</v>
      </c>
      <c r="M498" s="16"/>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row>
    <row r="499" spans="1:43" ht="15.75" hidden="1"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14">
        <f>VLOOKUP(A499,VODANET!C$5:AG2576,31,0)</f>
        <v>41474</v>
      </c>
      <c r="G499" s="46">
        <v>41527</v>
      </c>
      <c r="H499" s="387">
        <v>41543</v>
      </c>
      <c r="I499" s="161" t="s">
        <v>15889</v>
      </c>
      <c r="J499" s="100" t="s">
        <v>20658</v>
      </c>
      <c r="K499" s="100" t="s">
        <v>20688</v>
      </c>
      <c r="L499" s="16" t="s">
        <v>4085</v>
      </c>
      <c r="M499" s="16"/>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spans="1:43" ht="15.75" hidden="1"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14">
        <f>VLOOKUP(A500,VODANET!C$5:AG2577,31,0)</f>
        <v>41516</v>
      </c>
      <c r="G500" s="14">
        <v>41528</v>
      </c>
      <c r="H500" s="386">
        <v>41556</v>
      </c>
      <c r="I500" s="38" t="s">
        <v>8483</v>
      </c>
      <c r="J500" s="99" t="s">
        <v>20665</v>
      </c>
      <c r="K500" s="99" t="s">
        <v>20737</v>
      </c>
      <c r="L500" s="16" t="s">
        <v>4085</v>
      </c>
      <c r="M500" s="16"/>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row>
    <row r="501" spans="1:43" ht="15.75" hidden="1"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14">
        <f>VLOOKUP(A501,VODANET!C$5:AG2578,31,0)</f>
        <v>41509</v>
      </c>
      <c r="G501" s="46">
        <v>41528</v>
      </c>
      <c r="H501" s="387">
        <v>41544</v>
      </c>
      <c r="I501" s="161" t="s">
        <v>8483</v>
      </c>
      <c r="J501" s="100" t="s">
        <v>20666</v>
      </c>
      <c r="K501" s="100" t="s">
        <v>20696</v>
      </c>
      <c r="L501" s="16" t="s">
        <v>4085</v>
      </c>
      <c r="M501" s="16"/>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row>
    <row r="502" spans="1:43" ht="15.75" hidden="1"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14" t="e">
        <f>VLOOKUP(A502,VODANET!C$5:AG2579,31,0)</f>
        <v>#N/A</v>
      </c>
      <c r="G502" s="14">
        <v>41530</v>
      </c>
      <c r="H502" s="386">
        <v>41572</v>
      </c>
      <c r="I502" s="38" t="s">
        <v>8483</v>
      </c>
      <c r="J502" s="99" t="s">
        <v>15289</v>
      </c>
      <c r="K502" s="369" t="s">
        <v>20781</v>
      </c>
      <c r="L502" s="16" t="s">
        <v>4085</v>
      </c>
      <c r="M502" s="16"/>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spans="1:43" ht="15.75" hidden="1"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14">
        <f>VLOOKUP(A503,VODANET!C$5:AG2580,31,0)</f>
        <v>41516</v>
      </c>
      <c r="G503" s="14">
        <v>41533</v>
      </c>
      <c r="H503" s="386">
        <v>41542</v>
      </c>
      <c r="I503" s="38" t="s">
        <v>8483</v>
      </c>
      <c r="J503" s="99" t="s">
        <v>20675</v>
      </c>
      <c r="K503" s="163" t="s">
        <v>20685</v>
      </c>
      <c r="L503" s="16" t="s">
        <v>4085</v>
      </c>
      <c r="M503" s="16"/>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spans="1:43" ht="15.75" hidden="1"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14">
        <f>VLOOKUP(A504,VODANET!C$5:AG2581,31,0)</f>
        <v>41516</v>
      </c>
      <c r="G504" s="46">
        <v>41533</v>
      </c>
      <c r="H504" s="387">
        <v>41568</v>
      </c>
      <c r="I504" s="161" t="s">
        <v>8483</v>
      </c>
      <c r="J504" s="100" t="s">
        <v>17779</v>
      </c>
      <c r="K504" s="100" t="s">
        <v>20766</v>
      </c>
      <c r="L504" s="16" t="s">
        <v>4085</v>
      </c>
      <c r="M504" s="16"/>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row>
    <row r="505" spans="1:43" ht="15.75" hidden="1"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14">
        <f>VLOOKUP(A505,VODANET!C$5:AG2582,31,0)</f>
        <v>41481</v>
      </c>
      <c r="G505" s="14">
        <v>41537</v>
      </c>
      <c r="H505" s="386">
        <v>41542</v>
      </c>
      <c r="I505" s="38" t="s">
        <v>8483</v>
      </c>
      <c r="J505" s="98" t="s">
        <v>8956</v>
      </c>
      <c r="K505" s="98" t="s">
        <v>20686</v>
      </c>
      <c r="L505" s="16" t="s">
        <v>4085</v>
      </c>
      <c r="M505" s="16"/>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spans="1:43" ht="15.75" hidden="1"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14">
        <f>VLOOKUP(A506,VODANET!C$5:AG2583,31,0)</f>
        <v>41530</v>
      </c>
      <c r="G506" s="46">
        <v>41537</v>
      </c>
      <c r="H506" s="387">
        <v>41542</v>
      </c>
      <c r="I506" s="161" t="s">
        <v>8481</v>
      </c>
      <c r="J506" s="100" t="s">
        <v>15289</v>
      </c>
      <c r="K506" s="100" t="s">
        <v>18561</v>
      </c>
      <c r="L506" s="16" t="s">
        <v>4085</v>
      </c>
      <c r="M506" s="16"/>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spans="1:43" ht="15.75" hidden="1"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14">
        <f>VLOOKUP(A507,VODANET!C$5:AG2584,31,0)</f>
        <v>41481</v>
      </c>
      <c r="G507" s="14">
        <v>41540</v>
      </c>
      <c r="H507" s="386">
        <v>41549</v>
      </c>
      <c r="I507" s="38" t="s">
        <v>8483</v>
      </c>
      <c r="J507" s="98" t="s">
        <v>20692</v>
      </c>
      <c r="K507" s="98" t="s">
        <v>20723</v>
      </c>
      <c r="L507" s="16" t="s">
        <v>4085</v>
      </c>
      <c r="M507" s="16"/>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spans="1:43" ht="15.75" hidden="1"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14">
        <f>VLOOKUP(A508,VODANET!C$5:AG2585,31,0)</f>
        <v>41516</v>
      </c>
      <c r="G508" s="14">
        <v>41540</v>
      </c>
      <c r="H508" s="386">
        <v>41550</v>
      </c>
      <c r="I508" s="38" t="s">
        <v>8481</v>
      </c>
      <c r="J508" s="99" t="s">
        <v>20683</v>
      </c>
      <c r="K508" s="99" t="s">
        <v>20724</v>
      </c>
      <c r="L508" s="16" t="s">
        <v>4085</v>
      </c>
      <c r="M508" s="16"/>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spans="1:43" ht="15.75" hidden="1"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14">
        <f>VLOOKUP(A509,VODANET!C$5:AG2586,31,0)</f>
        <v>41537</v>
      </c>
      <c r="G509" s="14">
        <v>41540</v>
      </c>
      <c r="H509" s="386">
        <v>41558</v>
      </c>
      <c r="I509" s="38" t="s">
        <v>613</v>
      </c>
      <c r="J509" s="99" t="s">
        <v>20681</v>
      </c>
      <c r="K509" s="99" t="s">
        <v>20645</v>
      </c>
      <c r="L509" s="16" t="s">
        <v>4085</v>
      </c>
      <c r="M509" s="16"/>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row>
    <row r="510" spans="1:43" ht="15.75" hidden="1"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14">
        <f>VLOOKUP(A510,VODANET!C$5:AG2587,31,0)</f>
        <v>41481</v>
      </c>
      <c r="G510" s="14">
        <v>41540</v>
      </c>
      <c r="H510" s="386">
        <v>41547</v>
      </c>
      <c r="I510" s="38" t="s">
        <v>8481</v>
      </c>
      <c r="J510" s="99" t="s">
        <v>20691</v>
      </c>
      <c r="K510" s="369" t="s">
        <v>20716</v>
      </c>
      <c r="L510" s="16" t="s">
        <v>4085</v>
      </c>
      <c r="M510" s="16"/>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row>
    <row r="511" spans="1:43" ht="15.75" hidden="1"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14">
        <f>VLOOKUP(A511,VODANET!C$5:AG2588,31,0)</f>
        <v>41537</v>
      </c>
      <c r="G511" s="14">
        <v>41540</v>
      </c>
      <c r="H511" s="386">
        <v>41564</v>
      </c>
      <c r="I511" s="38" t="s">
        <v>8481</v>
      </c>
      <c r="J511" s="100" t="s">
        <v>20682</v>
      </c>
      <c r="K511" s="375" t="s">
        <v>20758</v>
      </c>
      <c r="L511" s="16" t="s">
        <v>4085</v>
      </c>
      <c r="M511" s="16"/>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row>
    <row r="512" spans="1:43" ht="15.75" hidden="1"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14">
        <f>VLOOKUP(A512,VODANET!C$5:AG2589,31,0)</f>
        <v>41523</v>
      </c>
      <c r="G512" s="46">
        <v>41540</v>
      </c>
      <c r="H512" s="387">
        <v>41543</v>
      </c>
      <c r="I512" s="161" t="s">
        <v>8483</v>
      </c>
      <c r="J512" s="100" t="s">
        <v>8956</v>
      </c>
      <c r="K512" s="100" t="s">
        <v>20689</v>
      </c>
      <c r="L512" s="16" t="s">
        <v>4085</v>
      </c>
      <c r="M512" s="16"/>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row>
    <row r="513" spans="1:43" ht="15.75" hidden="1"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14" t="e">
        <f>VLOOKUP(A513,VODANET!C$5:AG2590,31,0)</f>
        <v>#N/A</v>
      </c>
      <c r="G513" s="46">
        <v>41540</v>
      </c>
      <c r="H513" s="387">
        <v>41543</v>
      </c>
      <c r="I513" s="161" t="s">
        <v>8483</v>
      </c>
      <c r="J513" s="100" t="s">
        <v>15289</v>
      </c>
      <c r="K513" s="100" t="s">
        <v>20689</v>
      </c>
      <c r="L513" s="16" t="s">
        <v>4085</v>
      </c>
      <c r="M513" s="16"/>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row>
    <row r="514" spans="1:43" ht="15.75" hidden="1"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14">
        <f>VLOOKUP(A514,VODANET!C$5:AG2591,31,0)</f>
        <v>41481</v>
      </c>
      <c r="G514" s="14">
        <v>41540</v>
      </c>
      <c r="H514" s="14">
        <v>41572</v>
      </c>
      <c r="I514" s="38" t="s">
        <v>8481</v>
      </c>
      <c r="J514" s="99" t="s">
        <v>20684</v>
      </c>
      <c r="K514" s="99" t="s">
        <v>20778</v>
      </c>
      <c r="L514" s="16" t="s">
        <v>4085</v>
      </c>
      <c r="M514" s="16"/>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spans="1:43" ht="15.75" hidden="1"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14">
        <f>VLOOKUP(A515,VODANET!C$5:AG2592,31,0)</f>
        <v>41537</v>
      </c>
      <c r="G515" s="14">
        <v>41543</v>
      </c>
      <c r="H515" s="386">
        <v>41548</v>
      </c>
      <c r="I515" s="38" t="s">
        <v>8481</v>
      </c>
      <c r="J515" s="99" t="s">
        <v>20687</v>
      </c>
      <c r="K515" s="95" t="s">
        <v>20719</v>
      </c>
      <c r="L515" s="16" t="s">
        <v>4085</v>
      </c>
      <c r="M515" s="16"/>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row>
    <row r="516" spans="1:43" ht="15.75" hidden="1"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14">
        <f>VLOOKUP(A516,VODANET!C$5:AG2593,31,0)</f>
        <v>41537</v>
      </c>
      <c r="G516" s="14">
        <v>41543</v>
      </c>
      <c r="H516" s="386">
        <v>41558</v>
      </c>
      <c r="I516" s="161" t="s">
        <v>8483</v>
      </c>
      <c r="J516" s="99" t="s">
        <v>20690</v>
      </c>
      <c r="K516" s="382" t="s">
        <v>20742</v>
      </c>
      <c r="L516" s="16" t="s">
        <v>4085</v>
      </c>
      <c r="M516" s="16"/>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row>
    <row r="517" spans="1:43" ht="15.75" hidden="1"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14">
        <f>VLOOKUP(A517,VODANET!C$5:AG2594,31,0)</f>
        <v>41481</v>
      </c>
      <c r="G517" s="14">
        <v>41546</v>
      </c>
      <c r="H517" s="386">
        <v>41529</v>
      </c>
      <c r="I517" s="38" t="s">
        <v>8481</v>
      </c>
      <c r="J517" s="98" t="s">
        <v>20624</v>
      </c>
      <c r="K517" s="98" t="s">
        <v>20670</v>
      </c>
      <c r="L517" s="16" t="s">
        <v>4085</v>
      </c>
      <c r="M517" s="16"/>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row>
    <row r="518" spans="1:43" ht="15.75" hidden="1"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14">
        <f>VLOOKUP(A518,VODANET!C$5:AG2595,31,0)</f>
        <v>41530</v>
      </c>
      <c r="G518" s="14">
        <v>41548</v>
      </c>
      <c r="H518" s="14">
        <v>41557</v>
      </c>
      <c r="I518" s="38" t="s">
        <v>8481</v>
      </c>
      <c r="J518" s="99" t="s">
        <v>20717</v>
      </c>
      <c r="K518" s="99" t="s">
        <v>20748</v>
      </c>
      <c r="L518" s="16" t="s">
        <v>4085</v>
      </c>
      <c r="M518" s="16"/>
    </row>
    <row r="519" spans="1:43" s="16" customFormat="1" ht="15.75" hidden="1"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14">
        <f>VLOOKUP(A519,VODANET!C$5:AG2596,31,0)</f>
        <v>41523</v>
      </c>
      <c r="G519" s="14">
        <v>41548</v>
      </c>
      <c r="H519" s="14">
        <v>41556</v>
      </c>
      <c r="I519" s="38" t="s">
        <v>8481</v>
      </c>
      <c r="J519" s="99" t="s">
        <v>20718</v>
      </c>
      <c r="K519" s="99" t="s">
        <v>20734</v>
      </c>
      <c r="L519" s="16" t="s">
        <v>4085</v>
      </c>
    </row>
    <row r="520" spans="1:43" s="16" customFormat="1" ht="15.75" hidden="1"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14">
        <f>VLOOKUP(A520,VODANET!C$5:AG2597,31,0)</f>
        <v>41250</v>
      </c>
      <c r="G520" s="14">
        <v>41548</v>
      </c>
      <c r="H520" s="14">
        <v>41562</v>
      </c>
      <c r="I520" s="38" t="s">
        <v>15889</v>
      </c>
      <c r="J520" s="99" t="s">
        <v>20720</v>
      </c>
      <c r="K520" s="99" t="s">
        <v>20762</v>
      </c>
      <c r="L520" s="16" t="s">
        <v>4085</v>
      </c>
    </row>
    <row r="521" spans="1:43" s="16" customFormat="1" ht="15.75" hidden="1"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14" t="e">
        <f>VLOOKUP(A521,VODANET!C$5:AG2598,31,0)</f>
        <v>#N/A</v>
      </c>
      <c r="G521" s="14">
        <v>41549</v>
      </c>
      <c r="H521" s="14">
        <v>41556</v>
      </c>
      <c r="I521" s="38" t="s">
        <v>8483</v>
      </c>
      <c r="J521" s="99" t="s">
        <v>20721</v>
      </c>
      <c r="K521" s="99" t="s">
        <v>20736</v>
      </c>
      <c r="L521" s="16" t="s">
        <v>4085</v>
      </c>
    </row>
    <row r="522" spans="1:43" s="16" customFormat="1" ht="15.75" hidden="1"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14">
        <f>VLOOKUP(A522,VODANET!C$5:AG2599,31,0)</f>
        <v>41474</v>
      </c>
      <c r="G522" s="14">
        <v>41551</v>
      </c>
      <c r="H522" s="14">
        <v>41561</v>
      </c>
      <c r="I522" s="38" t="s">
        <v>8483</v>
      </c>
      <c r="J522" s="99" t="s">
        <v>20727</v>
      </c>
      <c r="K522" s="99" t="s">
        <v>20749</v>
      </c>
      <c r="L522" s="16" t="s">
        <v>4085</v>
      </c>
    </row>
    <row r="523" spans="1:43" s="16" customFormat="1" ht="15.75" hidden="1"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14">
        <f>VLOOKUP(A523,VODANET!C$5:AG2601,31,0)</f>
        <v>41481</v>
      </c>
      <c r="G523" s="14">
        <v>41551</v>
      </c>
      <c r="H523" s="14">
        <v>41557</v>
      </c>
      <c r="I523" s="38" t="s">
        <v>15889</v>
      </c>
      <c r="J523" s="99" t="s">
        <v>20728</v>
      </c>
      <c r="K523" s="95" t="s">
        <v>20741</v>
      </c>
      <c r="L523" s="16" t="s">
        <v>4085</v>
      </c>
    </row>
    <row r="524" spans="1:43" s="16" customFormat="1" ht="15.75" hidden="1"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14">
        <f>VLOOKUP(A524,VODANET!C$5:AG2602,31,0)</f>
        <v>41451</v>
      </c>
      <c r="G524" s="14">
        <v>41551</v>
      </c>
      <c r="H524" s="14">
        <v>41556</v>
      </c>
      <c r="I524" s="38" t="s">
        <v>8483</v>
      </c>
      <c r="J524" s="99" t="s">
        <v>8956</v>
      </c>
      <c r="K524" s="99" t="s">
        <v>20732</v>
      </c>
      <c r="L524" s="16" t="s">
        <v>4085</v>
      </c>
    </row>
    <row r="525" spans="1:43" s="16" customFormat="1" ht="15.75" hidden="1"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14">
        <f>VLOOKUP(A525,VODANET!C$5:AG2603,31,0)</f>
        <v>41481</v>
      </c>
      <c r="G525" s="14">
        <v>41551</v>
      </c>
      <c r="H525" s="14">
        <v>41556</v>
      </c>
      <c r="I525" s="38" t="s">
        <v>8481</v>
      </c>
      <c r="J525" s="99" t="s">
        <v>20729</v>
      </c>
      <c r="K525" s="99" t="s">
        <v>20735</v>
      </c>
      <c r="L525" s="16" t="s">
        <v>4085</v>
      </c>
    </row>
    <row r="526" spans="1:43" s="16" customFormat="1" ht="15.75" hidden="1"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14" t="e">
        <f>VLOOKUP(A526,VODANET!C$5:AG2604,31,0)</f>
        <v>#N/A</v>
      </c>
      <c r="G526" s="14">
        <v>41554</v>
      </c>
      <c r="H526" s="14"/>
      <c r="I526" s="38" t="s">
        <v>8483</v>
      </c>
      <c r="J526" s="95" t="s">
        <v>20731</v>
      </c>
      <c r="K526" s="99" t="s">
        <v>20780</v>
      </c>
      <c r="L526" s="16" t="s">
        <v>4085</v>
      </c>
    </row>
    <row r="527" spans="1:43" s="16" customFormat="1" ht="15.75" hidden="1"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14">
        <f>VLOOKUP(A527,VODANET!C$5:AG2605,31,0)</f>
        <v>41530</v>
      </c>
      <c r="G527" s="14">
        <v>41556</v>
      </c>
      <c r="H527" s="14">
        <v>41562</v>
      </c>
      <c r="I527" s="38" t="s">
        <v>8483</v>
      </c>
      <c r="J527" s="99" t="s">
        <v>20733</v>
      </c>
      <c r="K527" s="99" t="s">
        <v>20752</v>
      </c>
      <c r="L527" s="16" t="s">
        <v>4085</v>
      </c>
    </row>
    <row r="528" spans="1:43" s="16" customFormat="1" ht="15.75" hidden="1"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14">
        <f>VLOOKUP(A528,VODANET!C$5:AG2606,31,0)</f>
        <v>41530</v>
      </c>
      <c r="G528" s="14">
        <v>41558</v>
      </c>
      <c r="H528" s="14">
        <v>41564</v>
      </c>
      <c r="I528" s="38" t="s">
        <v>8481</v>
      </c>
      <c r="J528" s="99" t="s">
        <v>20743</v>
      </c>
      <c r="K528" s="99" t="s">
        <v>20761</v>
      </c>
      <c r="L528" s="16" t="s">
        <v>4085</v>
      </c>
    </row>
    <row r="529" spans="1:12" s="16" customFormat="1" ht="15.75" hidden="1"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14">
        <f>VLOOKUP(A529,VODANET!C$5:AG2607,31,0)</f>
        <v>41509</v>
      </c>
      <c r="G529" s="14">
        <v>41558</v>
      </c>
      <c r="H529" s="14">
        <v>41561</v>
      </c>
      <c r="I529" s="38" t="s">
        <v>8481</v>
      </c>
      <c r="J529" s="99" t="s">
        <v>20745</v>
      </c>
      <c r="K529" s="99" t="s">
        <v>20750</v>
      </c>
      <c r="L529" s="16" t="s">
        <v>4085</v>
      </c>
    </row>
    <row r="530" spans="1:12" s="16" customFormat="1" ht="15.75" hidden="1"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14">
        <f>VLOOKUP(A530,VODANET!C$5:AG2608,31,0)</f>
        <v>41530</v>
      </c>
      <c r="G530" s="14">
        <v>41558</v>
      </c>
      <c r="H530" s="14">
        <v>41563</v>
      </c>
      <c r="I530" s="38" t="s">
        <v>8483</v>
      </c>
      <c r="J530" s="99" t="s">
        <v>20746</v>
      </c>
      <c r="K530" s="99" t="s">
        <v>20763</v>
      </c>
      <c r="L530" s="16" t="s">
        <v>4085</v>
      </c>
    </row>
    <row r="531" spans="1:12" s="16" customFormat="1" ht="15.75" hidden="1"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14" t="e">
        <f>VLOOKUP(A531,VODANET!C$5:AG2609,31,0)</f>
        <v>#N/A</v>
      </c>
      <c r="G531" s="14">
        <v>41558</v>
      </c>
      <c r="H531" s="14"/>
      <c r="I531" s="393" t="s">
        <v>8481</v>
      </c>
      <c r="J531" s="99" t="s">
        <v>15289</v>
      </c>
      <c r="K531" s="99" t="s">
        <v>4085</v>
      </c>
      <c r="L531" s="16" t="s">
        <v>4085</v>
      </c>
    </row>
    <row r="532" spans="1:12" s="16" customFormat="1" ht="15.75" hidden="1"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14">
        <f>VLOOKUP(A532,VODANET!C$5:AG2610,31,0)</f>
        <v>41537</v>
      </c>
      <c r="G532" s="14">
        <v>41558</v>
      </c>
      <c r="H532" s="14">
        <v>41564</v>
      </c>
      <c r="I532" s="38" t="s">
        <v>8481</v>
      </c>
      <c r="J532" s="99" t="s">
        <v>20747</v>
      </c>
      <c r="K532" s="99" t="s">
        <v>20759</v>
      </c>
      <c r="L532" s="16" t="s">
        <v>4085</v>
      </c>
    </row>
    <row r="533" spans="1:12" s="16" customFormat="1" ht="15.75" hidden="1"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14">
        <f>VLOOKUP(A533,VODANET!C$5:AG2611,31,0)</f>
        <v>41516</v>
      </c>
      <c r="G533" s="14">
        <v>41561</v>
      </c>
      <c r="H533" s="14">
        <v>41570</v>
      </c>
      <c r="I533" s="38" t="s">
        <v>8483</v>
      </c>
      <c r="J533" s="99" t="s">
        <v>20751</v>
      </c>
      <c r="K533" s="99" t="s">
        <v>20773</v>
      </c>
      <c r="L533" s="16" t="s">
        <v>4085</v>
      </c>
    </row>
    <row r="534" spans="1:12" s="16" customFormat="1" ht="15.75" hidden="1"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14">
        <f>VLOOKUP(A534,VODANET!C$5:AG2612,31,0)</f>
        <v>41537</v>
      </c>
      <c r="G534" s="14">
        <v>41562</v>
      </c>
      <c r="H534" s="14">
        <v>41562</v>
      </c>
      <c r="I534" s="38" t="s">
        <v>613</v>
      </c>
      <c r="J534" s="99" t="s">
        <v>20753</v>
      </c>
      <c r="K534" s="99" t="s">
        <v>20754</v>
      </c>
      <c r="L534" s="16" t="s">
        <v>4085</v>
      </c>
    </row>
    <row r="535" spans="1:12" s="16" customFormat="1" ht="15.75" hidden="1"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14" t="e">
        <f>VLOOKUP(A535,VODANET!C$5:AG2613,31,0)</f>
        <v>#N/A</v>
      </c>
      <c r="G535" s="14">
        <v>41562</v>
      </c>
      <c r="H535" s="14">
        <v>41563</v>
      </c>
      <c r="I535" s="38" t="s">
        <v>8481</v>
      </c>
      <c r="J535" s="99" t="s">
        <v>20755</v>
      </c>
      <c r="K535" s="99" t="s">
        <v>20756</v>
      </c>
      <c r="L535" s="16" t="s">
        <v>4085</v>
      </c>
    </row>
    <row r="536" spans="1:12" s="16" customFormat="1" ht="15.75" hidden="1"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14" t="e">
        <f>VLOOKUP(A536,VODANET!C$5:AG2614,31,0)</f>
        <v>#N/A</v>
      </c>
      <c r="G536" s="14">
        <v>41555</v>
      </c>
      <c r="H536" s="14">
        <v>41571</v>
      </c>
      <c r="I536" s="38" t="s">
        <v>8481</v>
      </c>
      <c r="J536" s="99" t="s">
        <v>12722</v>
      </c>
      <c r="K536" s="99" t="s">
        <v>3378</v>
      </c>
      <c r="L536" s="16" t="s">
        <v>4085</v>
      </c>
    </row>
    <row r="537" spans="1:12" s="16" customFormat="1" ht="15.75" hidden="1"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14" t="e">
        <f>VLOOKUP(A537,VODANET!C$5:AG2615,31,0)</f>
        <v>#N/A</v>
      </c>
      <c r="G537" s="14">
        <v>41555</v>
      </c>
      <c r="H537" s="14">
        <v>41578</v>
      </c>
      <c r="I537" s="38" t="s">
        <v>8481</v>
      </c>
      <c r="J537" s="99" t="s">
        <v>12722</v>
      </c>
      <c r="K537" s="99" t="s">
        <v>20836</v>
      </c>
      <c r="L537" s="16" t="s">
        <v>4085</v>
      </c>
    </row>
    <row r="538" spans="1:12" s="16" customFormat="1" ht="15.75" hidden="1"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14" t="e">
        <f>VLOOKUP(A538,VODANET!C$5:AG2616,31,0)</f>
        <v>#N/A</v>
      </c>
      <c r="G538" s="14">
        <v>41555</v>
      </c>
      <c r="H538" s="14">
        <v>41568</v>
      </c>
      <c r="I538" s="38" t="s">
        <v>8483</v>
      </c>
      <c r="J538" s="99" t="s">
        <v>12722</v>
      </c>
      <c r="K538" s="99" t="s">
        <v>3378</v>
      </c>
      <c r="L538" s="16" t="s">
        <v>4085</v>
      </c>
    </row>
    <row r="539" spans="1:12" s="16" customFormat="1" ht="15.75" hidden="1"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14" t="e">
        <f>VLOOKUP(A539,VODANET!C$5:AG2620,31,0)</f>
        <v>#N/A</v>
      </c>
      <c r="G539" s="14">
        <v>41565</v>
      </c>
      <c r="H539" s="14"/>
      <c r="I539" s="392" t="s">
        <v>15889</v>
      </c>
      <c r="J539" s="99" t="s">
        <v>20765</v>
      </c>
      <c r="K539" s="99" t="s">
        <v>4085</v>
      </c>
      <c r="L539" s="16" t="s">
        <v>4085</v>
      </c>
    </row>
    <row r="540" spans="1:12" s="16" customFormat="1" ht="15.75" hidden="1"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14" t="e">
        <f>VLOOKUP(A540,VODANET!C$5:AG2621,31,0)</f>
        <v>#N/A</v>
      </c>
      <c r="G540" s="14">
        <v>41565</v>
      </c>
      <c r="H540" s="14">
        <v>41572</v>
      </c>
      <c r="I540" s="38" t="s">
        <v>15889</v>
      </c>
      <c r="J540" s="99" t="s">
        <v>20619</v>
      </c>
      <c r="K540" s="99" t="s">
        <v>20779</v>
      </c>
      <c r="L540" s="16" t="s">
        <v>4085</v>
      </c>
    </row>
    <row r="541" spans="1:12" s="16" customFormat="1" ht="15.75" hidden="1"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14" t="e">
        <f>VLOOKUP(A541,VODANET!C$5:AG2622,31,0)</f>
        <v>#N/A</v>
      </c>
      <c r="G541" s="14">
        <v>41565</v>
      </c>
      <c r="H541" s="14">
        <v>41572</v>
      </c>
      <c r="I541" s="38" t="s">
        <v>15889</v>
      </c>
      <c r="J541" s="99" t="s">
        <v>15289</v>
      </c>
      <c r="K541" s="99" t="s">
        <v>20858</v>
      </c>
      <c r="L541" s="16" t="s">
        <v>4085</v>
      </c>
    </row>
    <row r="542" spans="1:12" s="16" customFormat="1" ht="15.75" hidden="1"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14" t="e">
        <f>VLOOKUP(A542,VODANET!C$5:AG2623,31,0)</f>
        <v>#N/A</v>
      </c>
      <c r="G542" s="14">
        <v>41565</v>
      </c>
      <c r="H542" s="14">
        <v>41570</v>
      </c>
      <c r="I542" s="38" t="s">
        <v>15889</v>
      </c>
      <c r="J542" s="99" t="s">
        <v>15289</v>
      </c>
      <c r="K542" s="369" t="s">
        <v>20771</v>
      </c>
      <c r="L542" s="16" t="s">
        <v>4085</v>
      </c>
    </row>
    <row r="543" spans="1:12" s="16" customFormat="1" ht="15.75" hidden="1"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14" t="e">
        <f>VLOOKUP(A543,VODANET!C$5:AG2624,31,0)</f>
        <v>#N/A</v>
      </c>
      <c r="G543" s="14">
        <v>41565</v>
      </c>
      <c r="H543" s="14">
        <v>41570</v>
      </c>
      <c r="I543" s="38" t="s">
        <v>15889</v>
      </c>
      <c r="J543" s="99" t="s">
        <v>15289</v>
      </c>
      <c r="K543" s="401" t="s">
        <v>20770</v>
      </c>
      <c r="L543" s="16" t="s">
        <v>4085</v>
      </c>
    </row>
    <row r="544" spans="1:12" s="16" customFormat="1" ht="15.75" hidden="1"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14">
        <f>VLOOKUP(A544,VODANET!C$5:AG2625,31,0)</f>
        <v>41474</v>
      </c>
      <c r="G544" s="14">
        <v>41568</v>
      </c>
      <c r="H544" s="14">
        <v>41572</v>
      </c>
      <c r="I544" s="38" t="s">
        <v>8481</v>
      </c>
      <c r="J544" s="99" t="s">
        <v>20767</v>
      </c>
      <c r="K544" s="99" t="s">
        <v>20777</v>
      </c>
      <c r="L544" s="16" t="s">
        <v>4085</v>
      </c>
    </row>
    <row r="545" spans="1:12" s="16" customFormat="1" ht="15.75" hidden="1"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14">
        <f>VLOOKUP(A545,VODANET!C$5:AG2626,31,0)</f>
        <v>41451</v>
      </c>
      <c r="G545" s="14">
        <v>41569</v>
      </c>
      <c r="H545" s="14">
        <v>41583</v>
      </c>
      <c r="I545" s="38" t="s">
        <v>8483</v>
      </c>
      <c r="J545" s="99" t="s">
        <v>20768</v>
      </c>
      <c r="K545" s="99" t="s">
        <v>20680</v>
      </c>
      <c r="L545" s="16" t="s">
        <v>4085</v>
      </c>
    </row>
    <row r="546" spans="1:12" s="16" customFormat="1" ht="15.75" hidden="1"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14">
        <f>VLOOKUP(A546,VODANET!C$5:AG2627,31,0)</f>
        <v>41530</v>
      </c>
      <c r="G546" s="14">
        <v>41561</v>
      </c>
      <c r="H546" s="14">
        <v>41583</v>
      </c>
      <c r="I546" s="38" t="s">
        <v>8483</v>
      </c>
      <c r="J546" s="99" t="s">
        <v>20772</v>
      </c>
      <c r="K546" s="99" t="s">
        <v>20853</v>
      </c>
      <c r="L546" s="16" t="s">
        <v>4085</v>
      </c>
    </row>
    <row r="547" spans="1:12" s="16" customFormat="1" ht="15.75" hidden="1"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14">
        <f>VLOOKUP(A547,VODANET!C$5:AG2628,31,0)</f>
        <v>41530</v>
      </c>
      <c r="G547" s="14">
        <v>41570</v>
      </c>
      <c r="H547" s="14">
        <v>41584</v>
      </c>
      <c r="I547" s="38" t="s">
        <v>8481</v>
      </c>
      <c r="J547" s="99" t="s">
        <v>20774</v>
      </c>
      <c r="K547" s="369" t="s">
        <v>20862</v>
      </c>
      <c r="L547" s="16" t="s">
        <v>4085</v>
      </c>
    </row>
    <row r="548" spans="1:12" s="16" customFormat="1" ht="15.75" hidden="1"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14">
        <f>VLOOKUP(A548,VODANET!C$5:AG2629,31,0)</f>
        <v>41544</v>
      </c>
      <c r="G548" s="14">
        <v>41570</v>
      </c>
      <c r="H548" s="14">
        <v>41578</v>
      </c>
      <c r="I548" s="38" t="s">
        <v>15889</v>
      </c>
      <c r="J548" s="99" t="s">
        <v>20775</v>
      </c>
      <c r="K548" s="99" t="s">
        <v>20827</v>
      </c>
      <c r="L548" s="16" t="s">
        <v>4085</v>
      </c>
    </row>
    <row r="549" spans="1:12" s="16" customFormat="1" ht="15.75" hidden="1"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14">
        <f>VLOOKUP(A549,VODANET!C$5:AG2630,31,0)</f>
        <v>41530</v>
      </c>
      <c r="G549" s="14">
        <v>41571</v>
      </c>
      <c r="H549" s="14">
        <v>41584</v>
      </c>
      <c r="I549" s="38" t="s">
        <v>8481</v>
      </c>
      <c r="J549" s="99" t="s">
        <v>20776</v>
      </c>
      <c r="K549" s="99" t="s">
        <v>20861</v>
      </c>
      <c r="L549" s="16" t="s">
        <v>4085</v>
      </c>
    </row>
    <row r="550" spans="1:12" s="16" customFormat="1" ht="15.75" hidden="1"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14">
        <f>VLOOKUP(A550,VODANET!C$5:AG2631,31,0)</f>
        <v>41474</v>
      </c>
      <c r="G550" s="14">
        <v>41572</v>
      </c>
      <c r="H550" s="14"/>
      <c r="I550" s="38" t="s">
        <v>613</v>
      </c>
      <c r="J550" s="99" t="s">
        <v>20782</v>
      </c>
      <c r="K550" s="99" t="s">
        <v>4085</v>
      </c>
      <c r="L550" s="16" t="s">
        <v>4085</v>
      </c>
    </row>
    <row r="551" spans="1:12" s="16" customFormat="1" ht="15.75" hidden="1"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14">
        <f>VLOOKUP(A551,VODANET!C$5:AG2632,31,0)</f>
        <v>41530</v>
      </c>
      <c r="G551" s="14">
        <v>41572</v>
      </c>
      <c r="H551" s="14"/>
      <c r="I551" s="38" t="s">
        <v>613</v>
      </c>
      <c r="J551" s="99" t="s">
        <v>20782</v>
      </c>
      <c r="K551" s="99" t="s">
        <v>4085</v>
      </c>
      <c r="L551" s="16" t="s">
        <v>4085</v>
      </c>
    </row>
    <row r="552" spans="1:12" s="16" customFormat="1" ht="15.75" hidden="1"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14">
        <f>VLOOKUP(A552,VODANET!C$5:AG2633,31,0)</f>
        <v>41565</v>
      </c>
      <c r="G552" s="14">
        <v>41572</v>
      </c>
      <c r="H552" s="14"/>
      <c r="I552" s="38" t="s">
        <v>613</v>
      </c>
      <c r="J552" s="99" t="s">
        <v>20782</v>
      </c>
      <c r="K552" s="99" t="s">
        <v>4085</v>
      </c>
      <c r="L552" s="16" t="s">
        <v>4085</v>
      </c>
    </row>
    <row r="553" spans="1:12" s="16" customFormat="1" ht="15.75" hidden="1"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14">
        <f>VLOOKUP(A553,VODANET!C$5:AG2635,31,0)</f>
        <v>41481</v>
      </c>
      <c r="G553" s="14">
        <v>41572</v>
      </c>
      <c r="H553" s="14"/>
      <c r="I553" s="393" t="s">
        <v>8481</v>
      </c>
      <c r="J553" s="99" t="s">
        <v>20782</v>
      </c>
      <c r="K553" s="99" t="s">
        <v>4085</v>
      </c>
      <c r="L553" s="16" t="s">
        <v>4085</v>
      </c>
    </row>
    <row r="554" spans="1:12"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14">
        <f>VLOOKUP(A554,VODANET!C$5:AG2636,31,0)</f>
        <v>41530</v>
      </c>
      <c r="G554" s="14">
        <v>41572</v>
      </c>
      <c r="H554" s="14"/>
      <c r="I554" s="436" t="s">
        <v>8483</v>
      </c>
      <c r="J554" s="99" t="s">
        <v>20856</v>
      </c>
      <c r="K554" s="99" t="s">
        <v>4085</v>
      </c>
      <c r="L554" s="16" t="s">
        <v>4085</v>
      </c>
    </row>
    <row r="555" spans="1:12" s="16" customFormat="1" ht="15.75" hidden="1"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14" t="e">
        <f>VLOOKUP(A555,VODANET!C$5:AG2637,31,0)</f>
        <v>#N/A</v>
      </c>
      <c r="G555" s="14">
        <v>41572</v>
      </c>
      <c r="H555" s="14"/>
      <c r="I555" s="392" t="s">
        <v>15889</v>
      </c>
      <c r="J555" s="99" t="s">
        <v>20783</v>
      </c>
      <c r="K555" s="99" t="s">
        <v>4085</v>
      </c>
      <c r="L555" s="16" t="s">
        <v>4085</v>
      </c>
    </row>
    <row r="556" spans="1:12" s="16" customFormat="1" ht="15.75" hidden="1" customHeight="1">
      <c r="A556" s="22">
        <v>5062</v>
      </c>
      <c r="B556" s="24" t="str">
        <f>VLOOKUP(A556,VODANET!C$5:D2638,2,0)</f>
        <v>SES-OUNO-5062</v>
      </c>
      <c r="C556" s="24" t="str">
        <f>VLOOKUP(A556,VODANET!C$5:L2638,10,0)</f>
        <v>SH SAT</v>
      </c>
      <c r="D556" s="11" t="str">
        <f>VLOOKUP(A556,VODANET!C$5:N2638,12,0)</f>
        <v>OURO FINO</v>
      </c>
      <c r="E556" s="376" t="str">
        <f>VLOOKUP(A556,VODANET!C$5:O2634,13,0)</f>
        <v>SUL</v>
      </c>
      <c r="F556" s="14" t="e">
        <f>VLOOKUP(A556,VODANET!C$5:AG2638,31,0)</f>
        <v>#N/A</v>
      </c>
      <c r="G556" s="14">
        <v>41576</v>
      </c>
      <c r="H556" s="14"/>
      <c r="I556" s="437" t="s">
        <v>8481</v>
      </c>
      <c r="J556" s="99" t="s">
        <v>20868</v>
      </c>
      <c r="K556" s="99" t="s">
        <v>4085</v>
      </c>
      <c r="L556" s="16" t="s">
        <v>4085</v>
      </c>
    </row>
    <row r="557" spans="1:12" s="16" customFormat="1" ht="15.75" hidden="1"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14" t="e">
        <f>VLOOKUP(A557,VODANET!C$5:AG2639,31,0)</f>
        <v>#N/A</v>
      </c>
      <c r="G557" s="14">
        <v>41549</v>
      </c>
      <c r="H557" s="14"/>
      <c r="I557" s="38" t="s">
        <v>613</v>
      </c>
      <c r="J557" s="95" t="s">
        <v>20784</v>
      </c>
      <c r="K557" s="99" t="s">
        <v>4085</v>
      </c>
      <c r="L557" s="16" t="s">
        <v>4085</v>
      </c>
    </row>
    <row r="558" spans="1:12" s="16" customFormat="1" ht="15.75" customHeight="1">
      <c r="A558" s="22">
        <v>6658</v>
      </c>
      <c r="B558" s="24" t="str">
        <f>VLOOKUP(A558,VODANET!C$5:D2640,2,0)</f>
        <v>SES-SEAS-6658</v>
      </c>
      <c r="C558" s="24" t="str">
        <f>VLOOKUP(A558,VODANET!C$5:L2640,10,0)</f>
        <v>LIDER</v>
      </c>
      <c r="D558" s="11" t="str">
        <f>VLOOKUP(A558,VODANET!C$5:N2640,12,0)</f>
        <v>SETE LAGOAS</v>
      </c>
      <c r="E558" s="376" t="str">
        <f>VLOOKUP(A558,VODANET!C$5:O2636,13,0)</f>
        <v>CENTRO</v>
      </c>
      <c r="F558" s="14">
        <f>VLOOKUP(A558,VODANET!C$5:AG2640,31,0)</f>
        <v>41509</v>
      </c>
      <c r="G558" s="14">
        <v>41583</v>
      </c>
      <c r="H558" s="14"/>
      <c r="I558" s="436" t="s">
        <v>8483</v>
      </c>
      <c r="J558" s="99" t="s">
        <v>20855</v>
      </c>
      <c r="K558" s="99" t="s">
        <v>4085</v>
      </c>
      <c r="L558" s="16" t="s">
        <v>4085</v>
      </c>
    </row>
    <row r="559" spans="1:12" s="16" customFormat="1" ht="15.75" customHeight="1">
      <c r="A559" s="22">
        <v>4363</v>
      </c>
      <c r="B559" s="24" t="str">
        <f>VLOOKUP(A559,VODANET!C$5:D2641,2,0)</f>
        <v>SES-SETO-4363</v>
      </c>
      <c r="C559" s="24" t="str">
        <f>VLOOKUP(A559,VODANET!C$5:L2641,10,0)</f>
        <v>LIDER</v>
      </c>
      <c r="D559" s="11" t="str">
        <f>VLOOKUP(A559,VODANET!C$5:N2641,12,0)</f>
        <v>SENHORA DO PORTO</v>
      </c>
      <c r="E559" s="376" t="str">
        <f>VLOOKUP(A559,VODANET!C$5:O2637,13,0)</f>
        <v>CENTRO</v>
      </c>
      <c r="F559" s="14">
        <f>VLOOKUP(A559,VODANET!C$5:AG2641,31,0)</f>
        <v>41537</v>
      </c>
      <c r="G559" s="14">
        <v>41584</v>
      </c>
      <c r="H559" s="14"/>
      <c r="I559" s="436" t="s">
        <v>8483</v>
      </c>
      <c r="J559" s="99" t="s">
        <v>20859</v>
      </c>
      <c r="K559" s="99" t="s">
        <v>4085</v>
      </c>
      <c r="L559" s="16" t="s">
        <v>4085</v>
      </c>
    </row>
    <row r="560" spans="1:12" s="16" customFormat="1" ht="15.75" customHeight="1">
      <c r="A560" s="22">
        <v>2665</v>
      </c>
      <c r="B560" s="24" t="str">
        <f>VLOOKUP(A560,VODANET!C$5:D2642,2,0)</f>
        <v>SES-JAUI-0699</v>
      </c>
      <c r="C560" s="24" t="str">
        <f>VLOOKUP(A560,VODANET!C$5:L2642,10,0)</f>
        <v>LIDER</v>
      </c>
      <c r="D560" s="11" t="str">
        <f>VLOOKUP(A560,VODANET!C$5:N2642,12,0)</f>
        <v>JACUÍ</v>
      </c>
      <c r="E560" s="376" t="str">
        <f>VLOOKUP(A560,VODANET!C$5:O2638,13,0)</f>
        <v>SUL</v>
      </c>
      <c r="F560" s="14">
        <f>VLOOKUP(A560,VODANET!C$5:AG2642,31,0)</f>
        <v>41474</v>
      </c>
      <c r="G560" s="14">
        <v>41584</v>
      </c>
      <c r="H560" s="14"/>
      <c r="I560" s="436" t="s">
        <v>8483</v>
      </c>
      <c r="J560" s="99" t="s">
        <v>20860</v>
      </c>
      <c r="K560" s="99" t="s">
        <v>4085</v>
      </c>
      <c r="L560" s="16" t="s">
        <v>4085</v>
      </c>
    </row>
    <row r="561" spans="1:12" s="16" customFormat="1" ht="15.75" customHeight="1">
      <c r="A561" s="22">
        <v>8558</v>
      </c>
      <c r="B561" s="24" t="str">
        <f>VLOOKUP(A561,VODANET!C$5:D2643,2,0)</f>
        <v>SES-SAIA-0747</v>
      </c>
      <c r="C561" s="24" t="str">
        <f>VLOOKUP(A561,VODANET!C$5:L2643,10,0)</f>
        <v>VODANET</v>
      </c>
      <c r="D561" s="11" t="str">
        <f>VLOOKUP(A561,VODANET!C$5:N2643,12,0)</f>
        <v>SANTA LUZIA</v>
      </c>
      <c r="E561" s="376" t="str">
        <f>VLOOKUP(A561,VODANET!C$5:O2639,13,0)</f>
        <v>CENTRO</v>
      </c>
      <c r="F561" s="14">
        <f>VLOOKUP(A561,VODANET!C$5:AG2643,31,0)</f>
        <v>41523</v>
      </c>
      <c r="G561" s="14">
        <v>41577</v>
      </c>
      <c r="H561" s="14"/>
      <c r="I561" s="436" t="s">
        <v>8483</v>
      </c>
      <c r="J561" s="99" t="s">
        <v>20869</v>
      </c>
      <c r="K561" s="99" t="s">
        <v>4085</v>
      </c>
      <c r="L561" s="16" t="s">
        <v>4085</v>
      </c>
    </row>
    <row r="562" spans="1:12" s="16" customFormat="1" ht="15.75" hidden="1" customHeight="1">
      <c r="A562" s="22">
        <v>8542</v>
      </c>
      <c r="B562" s="24" t="str">
        <f>VLOOKUP(A562,VODANET!C$5:D2644,2,0)</f>
        <v>-</v>
      </c>
      <c r="C562" s="24" t="str">
        <f>VLOOKUP(A562,VODANET!C$5:L2644,10,0)</f>
        <v>VODANET</v>
      </c>
      <c r="D562" s="11" t="str">
        <f>VLOOKUP(A562,VODANET!C$5:N2644,12,0)</f>
        <v>TEÓFILO OTONI</v>
      </c>
      <c r="E562" s="376" t="str">
        <f>VLOOKUP(A562,VODANET!C$5:O2640,13,0)</f>
        <v>NORDESTE</v>
      </c>
      <c r="F562" s="14" t="e">
        <f>VLOOKUP(A562,VODANET!C$5:AG2644,31,0)</f>
        <v>#N/A</v>
      </c>
      <c r="G562" s="14">
        <v>41577</v>
      </c>
      <c r="H562" s="14"/>
      <c r="I562" s="392" t="s">
        <v>15889</v>
      </c>
      <c r="J562" s="99" t="s">
        <v>19093</v>
      </c>
      <c r="K562" s="99" t="s">
        <v>4085</v>
      </c>
      <c r="L562" s="16" t="s">
        <v>4085</v>
      </c>
    </row>
    <row r="563" spans="1:12" s="16" customFormat="1" ht="15.75" hidden="1" customHeight="1">
      <c r="A563" s="22">
        <v>8583</v>
      </c>
      <c r="B563" s="24" t="str">
        <f>VLOOKUP(A563,VODANET!C$5:D2645,2,0)</f>
        <v>-</v>
      </c>
      <c r="C563" s="24" t="str">
        <f>VLOOKUP(A563,VODANET!C$5:L2645,10,0)</f>
        <v>VODANET</v>
      </c>
      <c r="D563" s="11" t="str">
        <f>VLOOKUP(A563,VODANET!C$5:N2645,12,0)</f>
        <v>TEÓFILO OTONI</v>
      </c>
      <c r="E563" s="376" t="str">
        <f>VLOOKUP(A563,VODANET!C$5:O2641,13,0)</f>
        <v>NORDESTE</v>
      </c>
      <c r="F563" s="14" t="e">
        <f>VLOOKUP(A563,VODANET!C$5:AG2645,31,0)</f>
        <v>#N/A</v>
      </c>
      <c r="G563" s="14">
        <v>41585</v>
      </c>
      <c r="H563" s="14"/>
      <c r="I563" s="392" t="s">
        <v>15889</v>
      </c>
      <c r="J563" s="99" t="s">
        <v>20621</v>
      </c>
      <c r="K563" s="99" t="s">
        <v>4085</v>
      </c>
      <c r="L563" s="16" t="s">
        <v>4085</v>
      </c>
    </row>
    <row r="564" spans="1:12" s="16" customFormat="1" ht="15.75" hidden="1" customHeight="1">
      <c r="A564" s="22">
        <v>4359</v>
      </c>
      <c r="B564" s="24" t="str">
        <f>VLOOKUP(A564,VODANET!C$5:D2646,2,0)</f>
        <v>SES-SATA-4359</v>
      </c>
      <c r="C564" s="24" t="str">
        <f>VLOOKUP(A564,VODANET!C$5:L2646,10,0)</f>
        <v>LIDER</v>
      </c>
      <c r="D564" s="11" t="str">
        <f>VLOOKUP(A564,VODANET!C$5:N2646,12,0)</f>
        <v>SÃO SEBASTIÃO DA BELA VISTA</v>
      </c>
      <c r="E564" s="376" t="str">
        <f>VLOOKUP(A564,VODANET!C$5:O2642,13,0)</f>
        <v>SUL</v>
      </c>
      <c r="F564" s="14">
        <f>VLOOKUP(A564,VODANET!C$5:AG2646,31,0)</f>
        <v>41320</v>
      </c>
      <c r="G564" s="14">
        <v>41586</v>
      </c>
      <c r="H564" s="14"/>
      <c r="I564" s="437" t="s">
        <v>8481</v>
      </c>
      <c r="J564" s="99" t="s">
        <v>20867</v>
      </c>
      <c r="K564" s="99" t="s">
        <v>4085</v>
      </c>
      <c r="L564" s="16" t="s">
        <v>4085</v>
      </c>
    </row>
    <row r="565" spans="1:12" s="16" customFormat="1" ht="15.75" customHeight="1">
      <c r="A565" s="22">
        <v>2571</v>
      </c>
      <c r="B565" s="24" t="str">
        <f>VLOOKUP(A565,VODANET!C$5:D2647,2,0)</f>
        <v>SES-SEAS-0651</v>
      </c>
      <c r="C565" s="24" t="str">
        <f>VLOOKUP(A565,VODANET!C$5:L2647,10,0)</f>
        <v>LIDER</v>
      </c>
      <c r="D565" s="11" t="str">
        <f>VLOOKUP(A565,VODANET!C$5:N2647,12,0)</f>
        <v>SETE LAGOAS</v>
      </c>
      <c r="E565" s="376" t="str">
        <f>VLOOKUP(A565,VODANET!C$5:O2643,13,0)</f>
        <v>CENTRO</v>
      </c>
      <c r="F565" s="14" t="e">
        <f>VLOOKUP(A565,VODANET!C$5:AG2647,31,0)</f>
        <v>#N/A</v>
      </c>
      <c r="G565" s="14">
        <v>41585</v>
      </c>
      <c r="H565" s="14"/>
      <c r="I565" s="436" t="s">
        <v>8483</v>
      </c>
      <c r="J565" s="99" t="s">
        <v>20870</v>
      </c>
      <c r="K565" s="99" t="s">
        <v>4085</v>
      </c>
      <c r="L565" s="16" t="s">
        <v>4085</v>
      </c>
    </row>
    <row r="566" spans="1:12" s="16" customFormat="1" ht="15.75" hidden="1" customHeight="1">
      <c r="A566" s="22"/>
      <c r="B566" s="24" t="e">
        <f>VLOOKUP(A566,VODANET!C$5:D2648,2,0)</f>
        <v>#N/A</v>
      </c>
      <c r="C566" s="24" t="e">
        <f>VLOOKUP(A566,VODANET!C$5:L2648,10,0)</f>
        <v>#N/A</v>
      </c>
      <c r="D566" s="11" t="e">
        <f>VLOOKUP(A566,VODANET!C$5:N2648,12,0)</f>
        <v>#N/A</v>
      </c>
      <c r="E566" s="376" t="e">
        <f>VLOOKUP(A566,VODANET!C$5:O2644,13,0)</f>
        <v>#N/A</v>
      </c>
      <c r="F566" s="14" t="e">
        <f>VLOOKUP(A566,VODANET!C$5:AG2648,31,0)</f>
        <v>#N/A</v>
      </c>
      <c r="G566" s="14"/>
      <c r="H566" s="14"/>
      <c r="I566" s="38"/>
      <c r="J566" s="99"/>
      <c r="K566" s="99" t="s">
        <v>4085</v>
      </c>
      <c r="L566" s="16" t="s">
        <v>4085</v>
      </c>
    </row>
    <row r="567" spans="1:12" s="16" customFormat="1" ht="15.75" hidden="1" customHeight="1">
      <c r="A567" s="22"/>
      <c r="B567" s="24" t="e">
        <f>VLOOKUP(A567,VODANET!C$5:D2649,2,0)</f>
        <v>#N/A</v>
      </c>
      <c r="C567" s="24" t="e">
        <f>VLOOKUP(A567,VODANET!C$5:L2649,10,0)</f>
        <v>#N/A</v>
      </c>
      <c r="D567" s="11" t="e">
        <f>VLOOKUP(A567,VODANET!C$5:N2649,12,0)</f>
        <v>#N/A</v>
      </c>
      <c r="E567" s="376" t="e">
        <f>VLOOKUP(A567,VODANET!C$5:O2645,13,0)</f>
        <v>#N/A</v>
      </c>
      <c r="F567" s="14" t="e">
        <f>VLOOKUP(A567,VODANET!C$5:AG2649,31,0)</f>
        <v>#N/A</v>
      </c>
      <c r="G567" s="14"/>
      <c r="H567" s="14"/>
      <c r="I567" s="38"/>
      <c r="J567" s="99"/>
      <c r="K567" s="99" t="s">
        <v>4085</v>
      </c>
      <c r="L567" s="16" t="s">
        <v>4085</v>
      </c>
    </row>
    <row r="568" spans="1:12" s="16" customFormat="1" ht="15.75" hidden="1" customHeight="1">
      <c r="A568" s="22"/>
      <c r="B568" s="24" t="e">
        <f>VLOOKUP(A568,VODANET!C$5:D2650,2,0)</f>
        <v>#N/A</v>
      </c>
      <c r="C568" s="24" t="e">
        <f>VLOOKUP(A568,VODANET!C$5:L2650,10,0)</f>
        <v>#N/A</v>
      </c>
      <c r="D568" s="11" t="e">
        <f>VLOOKUP(A568,VODANET!C$5:N2650,12,0)</f>
        <v>#N/A</v>
      </c>
      <c r="E568" s="376" t="e">
        <f>VLOOKUP(A568,VODANET!C$5:O2646,13,0)</f>
        <v>#N/A</v>
      </c>
      <c r="F568" s="14" t="e">
        <f>VLOOKUP(A568,VODANET!C$5:AG2650,31,0)</f>
        <v>#N/A</v>
      </c>
      <c r="G568" s="14"/>
      <c r="H568" s="14"/>
      <c r="I568" s="38"/>
      <c r="J568" s="99"/>
      <c r="K568" s="99" t="s">
        <v>4085</v>
      </c>
      <c r="L568" s="16" t="s">
        <v>4085</v>
      </c>
    </row>
    <row r="569" spans="1:12" s="16" customFormat="1" ht="15.75" hidden="1" customHeight="1">
      <c r="A569" s="22"/>
      <c r="B569" s="24" t="e">
        <f>VLOOKUP(A569,VODANET!C$5:D2651,2,0)</f>
        <v>#N/A</v>
      </c>
      <c r="C569" s="24" t="e">
        <f>VLOOKUP(A569,VODANET!C$5:L2651,10,0)</f>
        <v>#N/A</v>
      </c>
      <c r="D569" s="11" t="e">
        <f>VLOOKUP(A569,VODANET!C$5:N2651,12,0)</f>
        <v>#N/A</v>
      </c>
      <c r="E569" s="376" t="e">
        <f>VLOOKUP(A569,VODANET!C$5:O2647,13,0)</f>
        <v>#N/A</v>
      </c>
      <c r="F569" s="14" t="e">
        <f>VLOOKUP(A569,VODANET!C$5:AG2651,31,0)</f>
        <v>#N/A</v>
      </c>
      <c r="G569" s="14"/>
      <c r="H569" s="14"/>
      <c r="I569" s="38"/>
      <c r="J569" s="99"/>
      <c r="K569" s="99" t="s">
        <v>4085</v>
      </c>
      <c r="L569" s="16" t="s">
        <v>4085</v>
      </c>
    </row>
    <row r="570" spans="1:12" s="16" customFormat="1" ht="15.75" hidden="1" customHeight="1">
      <c r="A570" s="22"/>
      <c r="B570" s="24" t="e">
        <f>VLOOKUP(A570,VODANET!C$5:D2652,2,0)</f>
        <v>#N/A</v>
      </c>
      <c r="C570" s="24" t="e">
        <f>VLOOKUP(A570,VODANET!C$5:L2652,10,0)</f>
        <v>#N/A</v>
      </c>
      <c r="D570" s="11" t="e">
        <f>VLOOKUP(A570,VODANET!C$5:N2652,12,0)</f>
        <v>#N/A</v>
      </c>
      <c r="E570" s="376" t="e">
        <f>VLOOKUP(A570,VODANET!C$5:O2648,13,0)</f>
        <v>#N/A</v>
      </c>
      <c r="F570" s="14" t="e">
        <f>VLOOKUP(A570,VODANET!C$5:AG2652,31,0)</f>
        <v>#N/A</v>
      </c>
      <c r="G570" s="14"/>
      <c r="H570" s="14"/>
      <c r="I570" s="38"/>
      <c r="J570" s="99"/>
      <c r="K570" s="99" t="s">
        <v>4085</v>
      </c>
      <c r="L570" s="16" t="s">
        <v>4085</v>
      </c>
    </row>
    <row r="571" spans="1:12" s="16" customFormat="1" ht="15.75" hidden="1" customHeight="1">
      <c r="A571" s="22"/>
      <c r="B571" s="24" t="e">
        <f>VLOOKUP(A571,VODANET!C$5:D2653,2,0)</f>
        <v>#N/A</v>
      </c>
      <c r="C571" s="24" t="e">
        <f>VLOOKUP(A571,VODANET!C$5:L2653,10,0)</f>
        <v>#N/A</v>
      </c>
      <c r="D571" s="11" t="e">
        <f>VLOOKUP(A571,VODANET!C$5:N2653,12,0)</f>
        <v>#N/A</v>
      </c>
      <c r="E571" s="376" t="e">
        <f>VLOOKUP(A571,VODANET!C$5:O2649,13,0)</f>
        <v>#N/A</v>
      </c>
      <c r="F571" s="14" t="e">
        <f>VLOOKUP(A571,VODANET!C$5:AG2653,31,0)</f>
        <v>#N/A</v>
      </c>
      <c r="G571" s="14"/>
      <c r="H571" s="14"/>
      <c r="I571" s="38"/>
      <c r="J571" s="99"/>
      <c r="K571" s="99" t="s">
        <v>4085</v>
      </c>
      <c r="L571" s="16" t="s">
        <v>4085</v>
      </c>
    </row>
    <row r="572" spans="1:12" s="16" customFormat="1" ht="15.75" hidden="1" customHeight="1">
      <c r="A572" s="22"/>
      <c r="B572" s="24" t="e">
        <f>VLOOKUP(A572,VODANET!C$5:D2654,2,0)</f>
        <v>#N/A</v>
      </c>
      <c r="C572" s="24" t="e">
        <f>VLOOKUP(A572,VODANET!C$5:L2654,10,0)</f>
        <v>#N/A</v>
      </c>
      <c r="D572" s="11" t="e">
        <f>VLOOKUP(A572,VODANET!C$5:N2654,12,0)</f>
        <v>#N/A</v>
      </c>
      <c r="E572" s="376" t="e">
        <f>VLOOKUP(A572,VODANET!C$5:O2650,13,0)</f>
        <v>#N/A</v>
      </c>
      <c r="F572" s="14" t="e">
        <f>VLOOKUP(A572,VODANET!C$5:AG2654,31,0)</f>
        <v>#N/A</v>
      </c>
      <c r="G572" s="14"/>
      <c r="H572" s="14"/>
      <c r="I572" s="38"/>
      <c r="J572" s="99"/>
      <c r="K572" s="99" t="s">
        <v>4085</v>
      </c>
      <c r="L572" s="16" t="s">
        <v>4085</v>
      </c>
    </row>
    <row r="573" spans="1:12" s="16" customFormat="1" ht="15.75" hidden="1" customHeight="1">
      <c r="A573" s="22"/>
      <c r="B573" s="24" t="e">
        <f>VLOOKUP(A573,VODANET!C$5:D2655,2,0)</f>
        <v>#N/A</v>
      </c>
      <c r="C573" s="24" t="e">
        <f>VLOOKUP(A573,VODANET!C$5:L2655,10,0)</f>
        <v>#N/A</v>
      </c>
      <c r="D573" s="11" t="e">
        <f>VLOOKUP(A573,VODANET!C$5:N2655,12,0)</f>
        <v>#N/A</v>
      </c>
      <c r="E573" s="376" t="e">
        <f>VLOOKUP(A573,VODANET!C$5:O2651,13,0)</f>
        <v>#N/A</v>
      </c>
      <c r="F573" s="14" t="e">
        <f>VLOOKUP(A573,VODANET!C$5:AG2655,31,0)</f>
        <v>#N/A</v>
      </c>
      <c r="G573" s="14"/>
      <c r="H573" s="14"/>
      <c r="I573" s="38"/>
      <c r="J573" s="99"/>
      <c r="K573" s="99" t="s">
        <v>4085</v>
      </c>
      <c r="L573" s="16" t="s">
        <v>4085</v>
      </c>
    </row>
    <row r="574" spans="1:12" s="16" customFormat="1" ht="15.75" hidden="1" customHeight="1">
      <c r="A574" s="22"/>
      <c r="B574" s="24" t="e">
        <f>VLOOKUP(A574,VODANET!C$5:D2656,2,0)</f>
        <v>#N/A</v>
      </c>
      <c r="C574" s="24" t="e">
        <f>VLOOKUP(A574,VODANET!C$5:L2656,10,0)</f>
        <v>#N/A</v>
      </c>
      <c r="D574" s="11" t="e">
        <f>VLOOKUP(A574,VODANET!C$5:N2656,12,0)</f>
        <v>#N/A</v>
      </c>
      <c r="E574" s="376" t="e">
        <f>VLOOKUP(A574,VODANET!C$5:O2652,13,0)</f>
        <v>#N/A</v>
      </c>
      <c r="F574" s="14" t="e">
        <f>VLOOKUP(A574,VODANET!C$5:AG2656,31,0)</f>
        <v>#N/A</v>
      </c>
      <c r="G574" s="14"/>
      <c r="H574" s="14"/>
      <c r="I574" s="38"/>
      <c r="J574" s="99"/>
      <c r="K574" s="99" t="s">
        <v>4085</v>
      </c>
      <c r="L574" s="16" t="s">
        <v>4085</v>
      </c>
    </row>
    <row r="575" spans="1:12" s="16" customFormat="1" ht="15.75" hidden="1" customHeight="1">
      <c r="A575" s="22"/>
      <c r="B575" s="24" t="e">
        <f>VLOOKUP(A575,VODANET!C$5:D2657,2,0)</f>
        <v>#N/A</v>
      </c>
      <c r="C575" s="24" t="e">
        <f>VLOOKUP(A575,VODANET!C$5:L2657,10,0)</f>
        <v>#N/A</v>
      </c>
      <c r="D575" s="11" t="e">
        <f>VLOOKUP(A575,VODANET!C$5:N2657,12,0)</f>
        <v>#N/A</v>
      </c>
      <c r="E575" s="376" t="e">
        <f>VLOOKUP(A575,VODANET!C$5:O2653,13,0)</f>
        <v>#N/A</v>
      </c>
      <c r="F575" s="14" t="e">
        <f>VLOOKUP(A575,VODANET!C$5:AG2657,31,0)</f>
        <v>#N/A</v>
      </c>
      <c r="G575" s="14"/>
      <c r="H575" s="14"/>
      <c r="I575" s="38"/>
      <c r="J575" s="99"/>
      <c r="K575" s="99" t="s">
        <v>4085</v>
      </c>
      <c r="L575" s="16" t="s">
        <v>4085</v>
      </c>
    </row>
    <row r="576" spans="1:12" s="16" customFormat="1" ht="15.75" hidden="1" customHeight="1">
      <c r="A576" s="22"/>
      <c r="B576" s="24" t="e">
        <f>VLOOKUP(A576,VODANET!C$5:D2658,2,0)</f>
        <v>#N/A</v>
      </c>
      <c r="C576" s="24" t="e">
        <f>VLOOKUP(A576,VODANET!C$5:L2658,10,0)</f>
        <v>#N/A</v>
      </c>
      <c r="D576" s="11" t="e">
        <f>VLOOKUP(A576,VODANET!C$5:N2658,12,0)</f>
        <v>#N/A</v>
      </c>
      <c r="E576" s="376" t="e">
        <f>VLOOKUP(A576,VODANET!C$5:O2654,13,0)</f>
        <v>#N/A</v>
      </c>
      <c r="F576" s="14" t="e">
        <f>VLOOKUP(A576,VODANET!C$5:AG2658,31,0)</f>
        <v>#N/A</v>
      </c>
      <c r="G576" s="14"/>
      <c r="H576" s="14"/>
      <c r="I576" s="38"/>
      <c r="J576" s="99"/>
      <c r="K576" s="99" t="s">
        <v>4085</v>
      </c>
      <c r="L576" s="16" t="s">
        <v>4085</v>
      </c>
    </row>
    <row r="577" spans="1:12" s="16" customFormat="1" ht="15.75" hidden="1" customHeight="1">
      <c r="A577" s="22"/>
      <c r="B577" s="24" t="e">
        <f>VLOOKUP(A577,VODANET!C$5:D2659,2,0)</f>
        <v>#N/A</v>
      </c>
      <c r="C577" s="24" t="e">
        <f>VLOOKUP(A577,VODANET!C$5:L2659,10,0)</f>
        <v>#N/A</v>
      </c>
      <c r="D577" s="11" t="e">
        <f>VLOOKUP(A577,VODANET!C$5:N2659,12,0)</f>
        <v>#N/A</v>
      </c>
      <c r="E577" s="376" t="e">
        <f>VLOOKUP(A577,VODANET!C$5:O2655,13,0)</f>
        <v>#N/A</v>
      </c>
      <c r="F577" s="14" t="e">
        <f>VLOOKUP(A577,VODANET!C$5:AG2659,31,0)</f>
        <v>#N/A</v>
      </c>
      <c r="G577" s="14"/>
      <c r="H577" s="14"/>
      <c r="I577" s="38"/>
      <c r="J577" s="99"/>
      <c r="K577" s="99" t="s">
        <v>4085</v>
      </c>
      <c r="L577" s="16" t="s">
        <v>4085</v>
      </c>
    </row>
    <row r="578" spans="1:12" s="16" customFormat="1" ht="15.75" hidden="1" customHeight="1">
      <c r="A578" s="22"/>
      <c r="B578" s="24" t="e">
        <f>VLOOKUP(A578,VODANET!C$5:D2660,2,0)</f>
        <v>#N/A</v>
      </c>
      <c r="C578" s="24" t="e">
        <f>VLOOKUP(A578,VODANET!C$5:L2660,10,0)</f>
        <v>#N/A</v>
      </c>
      <c r="D578" s="11" t="e">
        <f>VLOOKUP(A578,VODANET!C$5:N2660,12,0)</f>
        <v>#N/A</v>
      </c>
      <c r="E578" s="376" t="e">
        <f>VLOOKUP(A578,VODANET!C$5:O2656,13,0)</f>
        <v>#N/A</v>
      </c>
      <c r="F578" s="14" t="e">
        <f>VLOOKUP(A578,VODANET!C$5:AG2660,31,0)</f>
        <v>#N/A</v>
      </c>
      <c r="G578" s="14"/>
      <c r="H578" s="14"/>
      <c r="I578" s="38"/>
      <c r="J578" s="99"/>
      <c r="K578" s="99" t="s">
        <v>4085</v>
      </c>
      <c r="L578" s="16" t="s">
        <v>4085</v>
      </c>
    </row>
    <row r="579" spans="1:12" s="16" customFormat="1" ht="15.75" hidden="1" customHeight="1">
      <c r="A579" s="22"/>
      <c r="B579" s="24" t="e">
        <f>VLOOKUP(A579,VODANET!C$5:D2661,2,0)</f>
        <v>#N/A</v>
      </c>
      <c r="C579" s="24" t="e">
        <f>VLOOKUP(A579,VODANET!C$5:L2661,10,0)</f>
        <v>#N/A</v>
      </c>
      <c r="D579" s="11" t="e">
        <f>VLOOKUP(A579,VODANET!C$5:N2661,12,0)</f>
        <v>#N/A</v>
      </c>
      <c r="E579" s="376" t="e">
        <f>VLOOKUP(A579,VODANET!C$5:O2657,13,0)</f>
        <v>#N/A</v>
      </c>
      <c r="F579" s="14" t="e">
        <f>VLOOKUP(A579,VODANET!C$5:AG2661,31,0)</f>
        <v>#N/A</v>
      </c>
      <c r="G579" s="14"/>
      <c r="H579" s="14"/>
      <c r="I579" s="38"/>
      <c r="J579" s="99"/>
      <c r="K579" s="99" t="s">
        <v>4085</v>
      </c>
      <c r="L579" s="16" t="s">
        <v>4085</v>
      </c>
    </row>
    <row r="580" spans="1:12" s="16" customFormat="1" ht="15.75" hidden="1" customHeight="1">
      <c r="A580" s="22"/>
      <c r="B580" s="24" t="e">
        <f>VLOOKUP(A580,VODANET!C$5:D2662,2,0)</f>
        <v>#N/A</v>
      </c>
      <c r="C580" s="24" t="e">
        <f>VLOOKUP(A580,VODANET!C$5:L2662,10,0)</f>
        <v>#N/A</v>
      </c>
      <c r="D580" s="11" t="e">
        <f>VLOOKUP(A580,VODANET!C$5:N2662,12,0)</f>
        <v>#N/A</v>
      </c>
      <c r="E580" s="376" t="e">
        <f>VLOOKUP(A580,VODANET!C$5:O2658,13,0)</f>
        <v>#N/A</v>
      </c>
      <c r="F580" s="14" t="e">
        <f>VLOOKUP(A580,VODANET!C$5:AG2662,31,0)</f>
        <v>#N/A</v>
      </c>
      <c r="G580" s="14"/>
      <c r="H580" s="14"/>
      <c r="I580" s="38"/>
      <c r="J580" s="99"/>
      <c r="K580" s="99" t="s">
        <v>4085</v>
      </c>
      <c r="L580" s="16" t="s">
        <v>4085</v>
      </c>
    </row>
    <row r="581" spans="1:12" s="16" customFormat="1" ht="15.75" hidden="1" customHeight="1">
      <c r="A581" s="22"/>
      <c r="B581" s="24" t="e">
        <f>VLOOKUP(A581,VODANET!C$5:D2663,2,0)</f>
        <v>#N/A</v>
      </c>
      <c r="C581" s="24" t="e">
        <f>VLOOKUP(A581,VODANET!C$5:L2663,10,0)</f>
        <v>#N/A</v>
      </c>
      <c r="D581" s="11" t="e">
        <f>VLOOKUP(A581,VODANET!C$5:N2663,12,0)</f>
        <v>#N/A</v>
      </c>
      <c r="E581" s="376" t="e">
        <f>VLOOKUP(A581,VODANET!C$5:O2659,13,0)</f>
        <v>#N/A</v>
      </c>
      <c r="F581" s="14" t="e">
        <f>VLOOKUP(A581,VODANET!C$5:AG2663,31,0)</f>
        <v>#N/A</v>
      </c>
      <c r="G581" s="14"/>
      <c r="H581" s="14"/>
      <c r="I581" s="38"/>
      <c r="J581" s="99"/>
      <c r="K581" s="99" t="s">
        <v>4085</v>
      </c>
      <c r="L581" s="16" t="s">
        <v>4085</v>
      </c>
    </row>
    <row r="582" spans="1:12" s="16" customFormat="1" ht="15.75" hidden="1" customHeight="1">
      <c r="A582" s="22"/>
      <c r="B582" s="24" t="e">
        <f>VLOOKUP(A582,VODANET!C$5:D2664,2,0)</f>
        <v>#N/A</v>
      </c>
      <c r="C582" s="24" t="e">
        <f>VLOOKUP(A582,VODANET!C$5:L2664,10,0)</f>
        <v>#N/A</v>
      </c>
      <c r="D582" s="11" t="e">
        <f>VLOOKUP(A582,VODANET!C$5:N2664,12,0)</f>
        <v>#N/A</v>
      </c>
      <c r="E582" s="376" t="e">
        <f>VLOOKUP(A582,VODANET!C$5:O2660,13,0)</f>
        <v>#N/A</v>
      </c>
      <c r="F582" s="14" t="e">
        <f>VLOOKUP(A582,VODANET!C$5:AG2664,31,0)</f>
        <v>#N/A</v>
      </c>
      <c r="G582" s="14"/>
      <c r="H582" s="14"/>
      <c r="I582" s="38"/>
      <c r="J582" s="99"/>
      <c r="K582" s="99" t="s">
        <v>4085</v>
      </c>
      <c r="L582" s="16" t="s">
        <v>4085</v>
      </c>
    </row>
    <row r="583" spans="1:12" s="16" customFormat="1" ht="15.75" hidden="1" customHeight="1">
      <c r="A583" s="22"/>
      <c r="B583" s="24" t="e">
        <f>VLOOKUP(A583,VODANET!C$5:D2665,2,0)</f>
        <v>#N/A</v>
      </c>
      <c r="C583" s="24" t="e">
        <f>VLOOKUP(A583,VODANET!C$5:L2665,10,0)</f>
        <v>#N/A</v>
      </c>
      <c r="D583" s="11" t="e">
        <f>VLOOKUP(A583,VODANET!C$5:N2665,12,0)</f>
        <v>#N/A</v>
      </c>
      <c r="E583" s="376" t="e">
        <f>VLOOKUP(A583,VODANET!C$5:O2661,13,0)</f>
        <v>#N/A</v>
      </c>
      <c r="F583" s="14" t="e">
        <f>VLOOKUP(A583,VODANET!C$5:AG2665,31,0)</f>
        <v>#N/A</v>
      </c>
      <c r="G583" s="14"/>
      <c r="H583" s="14"/>
      <c r="I583" s="38"/>
      <c r="J583" s="99"/>
      <c r="K583" s="99" t="s">
        <v>4085</v>
      </c>
      <c r="L583" s="16" t="s">
        <v>4085</v>
      </c>
    </row>
    <row r="584" spans="1:12" s="16" customFormat="1" ht="15.75" hidden="1" customHeight="1">
      <c r="A584" s="22"/>
      <c r="B584" s="24" t="e">
        <f>VLOOKUP(A584,VODANET!C$5:D2666,2,0)</f>
        <v>#N/A</v>
      </c>
      <c r="C584" s="24" t="e">
        <f>VLOOKUP(A584,VODANET!C$5:L2666,10,0)</f>
        <v>#N/A</v>
      </c>
      <c r="D584" s="11" t="e">
        <f>VLOOKUP(A584,VODANET!C$5:N2666,12,0)</f>
        <v>#N/A</v>
      </c>
      <c r="E584" s="376" t="e">
        <f>VLOOKUP(A584,VODANET!C$5:O2662,13,0)</f>
        <v>#N/A</v>
      </c>
      <c r="F584" s="14" t="e">
        <f>VLOOKUP(A584,VODANET!C$5:AG2666,31,0)</f>
        <v>#N/A</v>
      </c>
      <c r="G584" s="14"/>
      <c r="H584" s="14"/>
      <c r="I584" s="38"/>
      <c r="J584" s="99"/>
      <c r="K584" s="99" t="s">
        <v>4085</v>
      </c>
      <c r="L584" s="16" t="s">
        <v>4085</v>
      </c>
    </row>
    <row r="585" spans="1:12" s="16" customFormat="1" ht="15.75" hidden="1" customHeight="1">
      <c r="A585" s="22"/>
      <c r="B585" s="24" t="e">
        <f>VLOOKUP(A585,VODANET!C$5:D2667,2,0)</f>
        <v>#N/A</v>
      </c>
      <c r="C585" s="24" t="e">
        <f>VLOOKUP(A585,VODANET!C$5:L2667,10,0)</f>
        <v>#N/A</v>
      </c>
      <c r="D585" s="11" t="e">
        <f>VLOOKUP(A585,VODANET!C$5:N2667,12,0)</f>
        <v>#N/A</v>
      </c>
      <c r="E585" s="376" t="e">
        <f>VLOOKUP(A585,VODANET!C$5:O2663,13,0)</f>
        <v>#N/A</v>
      </c>
      <c r="F585" s="14" t="e">
        <f>VLOOKUP(A585,VODANET!C$5:AG2667,31,0)</f>
        <v>#N/A</v>
      </c>
      <c r="G585" s="14"/>
      <c r="H585" s="14"/>
      <c r="I585" s="38"/>
      <c r="J585" s="99"/>
      <c r="K585" s="99" t="s">
        <v>4085</v>
      </c>
      <c r="L585" s="16" t="s">
        <v>4085</v>
      </c>
    </row>
    <row r="586" spans="1:12" s="16" customFormat="1" ht="15.75" hidden="1" customHeight="1">
      <c r="A586" s="22"/>
      <c r="B586" s="24" t="e">
        <f>VLOOKUP(A586,VODANET!C$5:D2668,2,0)</f>
        <v>#N/A</v>
      </c>
      <c r="C586" s="24" t="e">
        <f>VLOOKUP(A586,VODANET!C$5:L2668,10,0)</f>
        <v>#N/A</v>
      </c>
      <c r="D586" s="11" t="e">
        <f>VLOOKUP(A586,VODANET!C$5:N2668,12,0)</f>
        <v>#N/A</v>
      </c>
      <c r="E586" s="376" t="e">
        <f>VLOOKUP(A586,VODANET!C$5:O2664,13,0)</f>
        <v>#N/A</v>
      </c>
      <c r="F586" s="14" t="e">
        <f>VLOOKUP(A586,VODANET!C$5:AG2668,31,0)</f>
        <v>#N/A</v>
      </c>
      <c r="G586" s="14"/>
      <c r="H586" s="14"/>
      <c r="I586" s="38"/>
      <c r="J586" s="99"/>
      <c r="K586" s="99" t="s">
        <v>4085</v>
      </c>
      <c r="L586" s="16" t="s">
        <v>4085</v>
      </c>
    </row>
    <row r="587" spans="1:12" s="16" customFormat="1" ht="15.75" hidden="1" customHeight="1">
      <c r="A587" s="22"/>
      <c r="B587" s="24" t="e">
        <f>VLOOKUP(A587,VODANET!C$5:D2669,2,0)</f>
        <v>#N/A</v>
      </c>
      <c r="C587" s="24" t="e">
        <f>VLOOKUP(A587,VODANET!C$5:L2669,10,0)</f>
        <v>#N/A</v>
      </c>
      <c r="D587" s="11" t="e">
        <f>VLOOKUP(A587,VODANET!C$5:N2669,12,0)</f>
        <v>#N/A</v>
      </c>
      <c r="E587" s="376" t="e">
        <f>VLOOKUP(A587,VODANET!C$5:O2665,13,0)</f>
        <v>#N/A</v>
      </c>
      <c r="F587" s="14" t="e">
        <f>VLOOKUP(A587,VODANET!C$5:AG2669,31,0)</f>
        <v>#N/A</v>
      </c>
      <c r="G587" s="14"/>
      <c r="H587" s="14"/>
      <c r="I587" s="38"/>
      <c r="J587" s="99"/>
      <c r="K587" s="99" t="s">
        <v>4085</v>
      </c>
      <c r="L587" s="16" t="s">
        <v>4085</v>
      </c>
    </row>
    <row r="588" spans="1:12" s="16" customFormat="1" ht="15.75" hidden="1" customHeight="1">
      <c r="A588" s="22"/>
      <c r="B588" s="24" t="e">
        <f>VLOOKUP(A588,VODANET!C$5:D2670,2,0)</f>
        <v>#N/A</v>
      </c>
      <c r="C588" s="24" t="e">
        <f>VLOOKUP(A588,VODANET!C$5:L2670,10,0)</f>
        <v>#N/A</v>
      </c>
      <c r="D588" s="11" t="e">
        <f>VLOOKUP(A588,VODANET!C$5:N2670,12,0)</f>
        <v>#N/A</v>
      </c>
      <c r="E588" s="376" t="e">
        <f>VLOOKUP(A588,VODANET!C$5:O2666,13,0)</f>
        <v>#N/A</v>
      </c>
      <c r="F588" s="14" t="e">
        <f>VLOOKUP(A588,VODANET!C$5:AG2670,31,0)</f>
        <v>#N/A</v>
      </c>
      <c r="G588" s="14"/>
      <c r="H588" s="14"/>
      <c r="I588" s="38"/>
      <c r="J588" s="99"/>
      <c r="K588" s="99" t="s">
        <v>4085</v>
      </c>
      <c r="L588" s="16" t="s">
        <v>4085</v>
      </c>
    </row>
    <row r="589" spans="1:12" s="16" customFormat="1" ht="15.75" hidden="1" customHeight="1">
      <c r="A589" s="22"/>
      <c r="B589" s="24" t="e">
        <f>VLOOKUP(A589,VODANET!C$5:D2671,2,0)</f>
        <v>#N/A</v>
      </c>
      <c r="C589" s="24" t="e">
        <f>VLOOKUP(A589,VODANET!C$5:L2671,10,0)</f>
        <v>#N/A</v>
      </c>
      <c r="D589" s="11" t="e">
        <f>VLOOKUP(A589,VODANET!C$5:N2671,12,0)</f>
        <v>#N/A</v>
      </c>
      <c r="E589" s="376" t="e">
        <f>VLOOKUP(A589,VODANET!C$5:O2667,13,0)</f>
        <v>#N/A</v>
      </c>
      <c r="F589" s="14" t="e">
        <f>VLOOKUP(A589,VODANET!C$5:AG2671,31,0)</f>
        <v>#N/A</v>
      </c>
      <c r="G589" s="14"/>
      <c r="H589" s="14"/>
      <c r="I589" s="38"/>
      <c r="J589" s="99"/>
      <c r="K589" s="99" t="s">
        <v>4085</v>
      </c>
      <c r="L589" s="16" t="s">
        <v>4085</v>
      </c>
    </row>
    <row r="590" spans="1:12" s="16" customFormat="1" ht="15.75" hidden="1" customHeight="1">
      <c r="A590" s="22"/>
      <c r="B590" s="24" t="e">
        <f>VLOOKUP(A590,VODANET!C$5:D2672,2,0)</f>
        <v>#N/A</v>
      </c>
      <c r="C590" s="24" t="e">
        <f>VLOOKUP(A590,VODANET!C$5:L2672,10,0)</f>
        <v>#N/A</v>
      </c>
      <c r="D590" s="11" t="e">
        <f>VLOOKUP(A590,VODANET!C$5:N2672,12,0)</f>
        <v>#N/A</v>
      </c>
      <c r="E590" s="376" t="e">
        <f>VLOOKUP(A590,VODANET!C$5:O2668,13,0)</f>
        <v>#N/A</v>
      </c>
      <c r="F590" s="14" t="e">
        <f>VLOOKUP(A590,VODANET!C$5:AG2672,31,0)</f>
        <v>#N/A</v>
      </c>
      <c r="G590" s="14"/>
      <c r="H590" s="14"/>
      <c r="I590" s="38"/>
      <c r="J590" s="99"/>
      <c r="K590" s="99" t="s">
        <v>4085</v>
      </c>
      <c r="L590" s="16" t="s">
        <v>4085</v>
      </c>
    </row>
    <row r="591" spans="1:12" s="16" customFormat="1" ht="15.75" hidden="1" customHeight="1">
      <c r="A591" s="22"/>
      <c r="B591" s="24" t="e">
        <f>VLOOKUP(A591,VODANET!C$5:D2673,2,0)</f>
        <v>#N/A</v>
      </c>
      <c r="C591" s="24" t="e">
        <f>VLOOKUP(A591,VODANET!C$5:L2673,10,0)</f>
        <v>#N/A</v>
      </c>
      <c r="D591" s="11" t="e">
        <f>VLOOKUP(A591,VODANET!C$5:N2673,12,0)</f>
        <v>#N/A</v>
      </c>
      <c r="E591" s="376" t="e">
        <f>VLOOKUP(A591,VODANET!C$5:O2669,13,0)</f>
        <v>#N/A</v>
      </c>
      <c r="F591" s="14" t="e">
        <f>VLOOKUP(A591,VODANET!C$5:AG2673,31,0)</f>
        <v>#N/A</v>
      </c>
      <c r="G591" s="14"/>
      <c r="H591" s="14"/>
      <c r="I591" s="38"/>
      <c r="J591" s="99"/>
      <c r="K591" s="99" t="s">
        <v>4085</v>
      </c>
      <c r="L591" s="16" t="s">
        <v>4085</v>
      </c>
    </row>
    <row r="592" spans="1:12" s="16" customFormat="1" ht="15.75" hidden="1" customHeight="1">
      <c r="A592" s="22"/>
      <c r="B592" s="24" t="e">
        <f>VLOOKUP(A592,VODANET!C$5:D2674,2,0)</f>
        <v>#N/A</v>
      </c>
      <c r="C592" s="24" t="e">
        <f>VLOOKUP(A592,VODANET!C$5:L2674,10,0)</f>
        <v>#N/A</v>
      </c>
      <c r="D592" s="11" t="e">
        <f>VLOOKUP(A592,VODANET!C$5:N2674,12,0)</f>
        <v>#N/A</v>
      </c>
      <c r="E592" s="376" t="e">
        <f>VLOOKUP(A592,VODANET!C$5:O2670,13,0)</f>
        <v>#N/A</v>
      </c>
      <c r="F592" s="14" t="e">
        <f>VLOOKUP(A592,VODANET!C$5:AG2674,31,0)</f>
        <v>#N/A</v>
      </c>
      <c r="G592" s="14"/>
      <c r="H592" s="14"/>
      <c r="I592" s="38"/>
      <c r="J592" s="99"/>
      <c r="K592" s="99" t="s">
        <v>4085</v>
      </c>
      <c r="L592" s="16" t="s">
        <v>4085</v>
      </c>
    </row>
    <row r="593" spans="1:12" s="16" customFormat="1" ht="15.75" hidden="1" customHeight="1">
      <c r="A593" s="22"/>
      <c r="B593" s="24" t="e">
        <f>VLOOKUP(A593,VODANET!C$5:D2675,2,0)</f>
        <v>#N/A</v>
      </c>
      <c r="C593" s="24" t="e">
        <f>VLOOKUP(A593,VODANET!C$5:L2675,10,0)</f>
        <v>#N/A</v>
      </c>
      <c r="D593" s="11" t="e">
        <f>VLOOKUP(A593,VODANET!C$5:N2675,12,0)</f>
        <v>#N/A</v>
      </c>
      <c r="E593" s="376" t="e">
        <f>VLOOKUP(A593,VODANET!C$5:O2671,13,0)</f>
        <v>#N/A</v>
      </c>
      <c r="F593" s="14" t="e">
        <f>VLOOKUP(A593,VODANET!C$5:AG2675,31,0)</f>
        <v>#N/A</v>
      </c>
      <c r="G593" s="14"/>
      <c r="H593" s="14"/>
      <c r="I593" s="38"/>
      <c r="J593" s="99"/>
      <c r="K593" s="99" t="s">
        <v>4085</v>
      </c>
      <c r="L593" s="16" t="s">
        <v>4085</v>
      </c>
    </row>
    <row r="594" spans="1:12" s="16" customFormat="1" ht="15.75" hidden="1" customHeight="1">
      <c r="A594" s="22"/>
      <c r="B594" s="24" t="e">
        <f>VLOOKUP(A594,VODANET!C$5:D2676,2,0)</f>
        <v>#N/A</v>
      </c>
      <c r="C594" s="24" t="e">
        <f>VLOOKUP(A594,VODANET!C$5:L2676,10,0)</f>
        <v>#N/A</v>
      </c>
      <c r="D594" s="11" t="e">
        <f>VLOOKUP(A594,VODANET!C$5:N2676,12,0)</f>
        <v>#N/A</v>
      </c>
      <c r="E594" s="376" t="e">
        <f>VLOOKUP(A594,VODANET!C$5:O2672,13,0)</f>
        <v>#N/A</v>
      </c>
      <c r="F594" s="14" t="e">
        <f>VLOOKUP(A594,VODANET!C$5:AG2676,31,0)</f>
        <v>#N/A</v>
      </c>
      <c r="G594" s="14"/>
      <c r="H594" s="14"/>
      <c r="I594" s="38"/>
      <c r="J594" s="99"/>
      <c r="K594" s="99" t="s">
        <v>4085</v>
      </c>
      <c r="L594" s="16" t="s">
        <v>4085</v>
      </c>
    </row>
    <row r="595" spans="1:12" s="16" customFormat="1" ht="15.75" hidden="1" customHeight="1">
      <c r="A595" s="22"/>
      <c r="B595" s="24" t="e">
        <f>VLOOKUP(A595,VODANET!C$5:D2677,2,0)</f>
        <v>#N/A</v>
      </c>
      <c r="C595" s="24" t="e">
        <f>VLOOKUP(A595,VODANET!C$5:L2677,10,0)</f>
        <v>#N/A</v>
      </c>
      <c r="D595" s="11" t="e">
        <f>VLOOKUP(A595,VODANET!C$5:N2677,12,0)</f>
        <v>#N/A</v>
      </c>
      <c r="E595" s="376" t="e">
        <f>VLOOKUP(A595,VODANET!C$5:O2673,13,0)</f>
        <v>#N/A</v>
      </c>
      <c r="F595" s="14" t="e">
        <f>VLOOKUP(A595,VODANET!C$5:AG2677,31,0)</f>
        <v>#N/A</v>
      </c>
      <c r="G595" s="14"/>
      <c r="H595" s="14"/>
      <c r="I595" s="38"/>
      <c r="J595" s="99"/>
      <c r="K595" s="99" t="s">
        <v>4085</v>
      </c>
      <c r="L595" s="16" t="s">
        <v>4085</v>
      </c>
    </row>
    <row r="596" spans="1:12" s="16" customFormat="1" ht="15.75" hidden="1" customHeight="1">
      <c r="A596" s="22"/>
      <c r="B596" s="24" t="e">
        <f>VLOOKUP(A596,VODANET!C$5:D2678,2,0)</f>
        <v>#N/A</v>
      </c>
      <c r="C596" s="24" t="e">
        <f>VLOOKUP(A596,VODANET!C$5:L2678,10,0)</f>
        <v>#N/A</v>
      </c>
      <c r="D596" s="11" t="e">
        <f>VLOOKUP(A596,VODANET!C$5:N2678,12,0)</f>
        <v>#N/A</v>
      </c>
      <c r="E596" s="376" t="e">
        <f>VLOOKUP(A596,VODANET!C$5:O2674,13,0)</f>
        <v>#N/A</v>
      </c>
      <c r="F596" s="14" t="e">
        <f>VLOOKUP(A596,VODANET!C$5:AG2678,31,0)</f>
        <v>#N/A</v>
      </c>
      <c r="G596" s="14"/>
      <c r="H596" s="14"/>
      <c r="I596" s="38"/>
      <c r="J596" s="99"/>
      <c r="K596" s="99" t="s">
        <v>4085</v>
      </c>
      <c r="L596" s="16" t="s">
        <v>4085</v>
      </c>
    </row>
    <row r="597" spans="1:12" s="16" customFormat="1" ht="15.75" hidden="1" customHeight="1">
      <c r="A597" s="22"/>
      <c r="B597" s="24" t="e">
        <f>VLOOKUP(A597,VODANET!C$5:D2679,2,0)</f>
        <v>#N/A</v>
      </c>
      <c r="C597" s="24" t="e">
        <f>VLOOKUP(A597,VODANET!C$5:L2679,10,0)</f>
        <v>#N/A</v>
      </c>
      <c r="D597" s="11" t="e">
        <f>VLOOKUP(A597,VODANET!C$5:N2679,12,0)</f>
        <v>#N/A</v>
      </c>
      <c r="E597" s="376" t="e">
        <f>VLOOKUP(A597,VODANET!C$5:O2675,13,0)</f>
        <v>#N/A</v>
      </c>
      <c r="F597" s="14" t="e">
        <f>VLOOKUP(A597,VODANET!C$5:AG2679,31,0)</f>
        <v>#N/A</v>
      </c>
      <c r="G597" s="14"/>
      <c r="H597" s="14"/>
      <c r="I597" s="38"/>
      <c r="J597" s="99"/>
      <c r="K597" s="99" t="s">
        <v>4085</v>
      </c>
      <c r="L597" s="16" t="s">
        <v>4085</v>
      </c>
    </row>
    <row r="598" spans="1:12" s="16" customFormat="1" ht="15.75" hidden="1" customHeight="1">
      <c r="A598" s="22"/>
      <c r="B598" s="24" t="e">
        <f>VLOOKUP(A598,VODANET!C$5:D2680,2,0)</f>
        <v>#N/A</v>
      </c>
      <c r="C598" s="24" t="e">
        <f>VLOOKUP(A598,VODANET!C$5:L2680,10,0)</f>
        <v>#N/A</v>
      </c>
      <c r="D598" s="11" t="e">
        <f>VLOOKUP(A598,VODANET!C$5:N2680,12,0)</f>
        <v>#N/A</v>
      </c>
      <c r="E598" s="376" t="e">
        <f>VLOOKUP(A598,VODANET!C$5:O2676,13,0)</f>
        <v>#N/A</v>
      </c>
      <c r="F598" s="14" t="e">
        <f>VLOOKUP(A598,VODANET!C$5:AG2680,31,0)</f>
        <v>#N/A</v>
      </c>
      <c r="G598" s="14"/>
      <c r="H598" s="14"/>
      <c r="I598" s="38"/>
      <c r="J598" s="99"/>
      <c r="K598" s="99" t="s">
        <v>4085</v>
      </c>
      <c r="L598" s="16" t="s">
        <v>4085</v>
      </c>
    </row>
    <row r="599" spans="1:12" s="16" customFormat="1" ht="15.75" hidden="1" customHeight="1">
      <c r="A599" s="22"/>
      <c r="B599" s="24" t="e">
        <f>VLOOKUP(A599,VODANET!C$5:D2681,2,0)</f>
        <v>#N/A</v>
      </c>
      <c r="C599" s="24" t="e">
        <f>VLOOKUP(A599,VODANET!C$5:L2681,10,0)</f>
        <v>#N/A</v>
      </c>
      <c r="D599" s="11" t="e">
        <f>VLOOKUP(A599,VODANET!C$5:N2681,12,0)</f>
        <v>#N/A</v>
      </c>
      <c r="E599" s="376" t="e">
        <f>VLOOKUP(A599,VODANET!C$5:O2677,13,0)</f>
        <v>#N/A</v>
      </c>
      <c r="F599" s="14" t="e">
        <f>VLOOKUP(A599,VODANET!C$5:AG2681,31,0)</f>
        <v>#N/A</v>
      </c>
      <c r="G599" s="14"/>
      <c r="H599" s="14"/>
      <c r="I599" s="38"/>
      <c r="J599" s="99"/>
      <c r="K599" s="99" t="s">
        <v>4085</v>
      </c>
      <c r="L599" s="16" t="s">
        <v>4085</v>
      </c>
    </row>
    <row r="600" spans="1:12" s="16" customFormat="1" ht="15.75" hidden="1" customHeight="1">
      <c r="A600" s="22"/>
      <c r="B600" s="24" t="e">
        <f>VLOOKUP(A600,VODANET!C$5:D2682,2,0)</f>
        <v>#N/A</v>
      </c>
      <c r="C600" s="24" t="e">
        <f>VLOOKUP(A600,VODANET!C$5:L2682,10,0)</f>
        <v>#N/A</v>
      </c>
      <c r="D600" s="11" t="e">
        <f>VLOOKUP(A600,VODANET!C$5:N2682,12,0)</f>
        <v>#N/A</v>
      </c>
      <c r="E600" s="376" t="e">
        <f>VLOOKUP(A600,VODANET!C$5:O2678,13,0)</f>
        <v>#N/A</v>
      </c>
      <c r="F600" s="14" t="e">
        <f>VLOOKUP(A600,VODANET!C$5:AG2682,31,0)</f>
        <v>#N/A</v>
      </c>
      <c r="G600" s="14"/>
      <c r="H600" s="14"/>
      <c r="I600" s="38"/>
      <c r="J600" s="99"/>
      <c r="K600" s="99" t="s">
        <v>4085</v>
      </c>
      <c r="L600" s="16" t="s">
        <v>4085</v>
      </c>
    </row>
    <row r="601" spans="1:12" s="16" customFormat="1" ht="15.75" hidden="1" customHeight="1">
      <c r="A601" s="22"/>
      <c r="B601" s="24" t="e">
        <f>VLOOKUP(A601,VODANET!C$5:D2683,2,0)</f>
        <v>#N/A</v>
      </c>
      <c r="C601" s="24" t="e">
        <f>VLOOKUP(A601,VODANET!C$5:L2683,10,0)</f>
        <v>#N/A</v>
      </c>
      <c r="D601" s="11" t="e">
        <f>VLOOKUP(A601,VODANET!C$5:N2683,12,0)</f>
        <v>#N/A</v>
      </c>
      <c r="E601" s="376" t="e">
        <f>VLOOKUP(A601,VODANET!C$5:O2679,13,0)</f>
        <v>#N/A</v>
      </c>
      <c r="F601" s="14" t="e">
        <f>VLOOKUP(A601,VODANET!C$5:AG2683,31,0)</f>
        <v>#N/A</v>
      </c>
      <c r="G601" s="14"/>
      <c r="H601" s="14"/>
      <c r="I601" s="38"/>
      <c r="J601" s="99"/>
      <c r="K601" s="99" t="s">
        <v>4085</v>
      </c>
      <c r="L601" s="16" t="s">
        <v>4085</v>
      </c>
    </row>
    <row r="602" spans="1:12" s="16" customFormat="1" ht="15.75" hidden="1" customHeight="1">
      <c r="A602" s="22"/>
      <c r="B602" s="24" t="e">
        <f>VLOOKUP(A602,VODANET!C$5:D2684,2,0)</f>
        <v>#N/A</v>
      </c>
      <c r="C602" s="24" t="e">
        <f>VLOOKUP(A602,VODANET!C$5:L2684,10,0)</f>
        <v>#N/A</v>
      </c>
      <c r="D602" s="11" t="e">
        <f>VLOOKUP(A602,VODANET!C$5:N2684,12,0)</f>
        <v>#N/A</v>
      </c>
      <c r="E602" s="376" t="e">
        <f>VLOOKUP(A602,VODANET!C$5:O2680,13,0)</f>
        <v>#N/A</v>
      </c>
      <c r="F602" s="14" t="e">
        <f>VLOOKUP(A602,VODANET!C$5:AG2684,31,0)</f>
        <v>#N/A</v>
      </c>
      <c r="G602" s="14"/>
      <c r="H602" s="14"/>
      <c r="I602" s="38"/>
      <c r="J602" s="99"/>
      <c r="K602" s="99" t="s">
        <v>4085</v>
      </c>
      <c r="L602" s="16" t="s">
        <v>4085</v>
      </c>
    </row>
    <row r="603" spans="1:12" s="16" customFormat="1" ht="15.75" hidden="1" customHeight="1">
      <c r="A603" s="22"/>
      <c r="B603" s="24" t="e">
        <f>VLOOKUP(A603,VODANET!C$5:D2685,2,0)</f>
        <v>#N/A</v>
      </c>
      <c r="C603" s="24" t="e">
        <f>VLOOKUP(A603,VODANET!C$5:L2685,10,0)</f>
        <v>#N/A</v>
      </c>
      <c r="D603" s="11" t="e">
        <f>VLOOKUP(A603,VODANET!C$5:N2685,12,0)</f>
        <v>#N/A</v>
      </c>
      <c r="E603" s="376" t="e">
        <f>VLOOKUP(A603,VODANET!C$5:O2681,13,0)</f>
        <v>#N/A</v>
      </c>
      <c r="F603" s="14" t="e">
        <f>VLOOKUP(A603,VODANET!C$5:AG2685,31,0)</f>
        <v>#N/A</v>
      </c>
      <c r="G603" s="14"/>
      <c r="H603" s="14"/>
      <c r="I603" s="38"/>
      <c r="J603" s="99"/>
      <c r="K603" s="99" t="s">
        <v>4085</v>
      </c>
      <c r="L603" s="16" t="s">
        <v>4085</v>
      </c>
    </row>
    <row r="604" spans="1:12" s="16" customFormat="1" ht="15.75" hidden="1" customHeight="1">
      <c r="A604" s="22"/>
      <c r="B604" s="24" t="e">
        <f>VLOOKUP(A604,VODANET!C$5:D2686,2,0)</f>
        <v>#N/A</v>
      </c>
      <c r="C604" s="24" t="e">
        <f>VLOOKUP(A604,VODANET!C$5:L2686,10,0)</f>
        <v>#N/A</v>
      </c>
      <c r="D604" s="11" t="e">
        <f>VLOOKUP(A604,VODANET!C$5:N2686,12,0)</f>
        <v>#N/A</v>
      </c>
      <c r="E604" s="376" t="e">
        <f>VLOOKUP(A604,VODANET!C$5:O2682,13,0)</f>
        <v>#N/A</v>
      </c>
      <c r="F604" s="14" t="e">
        <f>VLOOKUP(A604,VODANET!C$5:AG2686,31,0)</f>
        <v>#N/A</v>
      </c>
      <c r="G604" s="14"/>
      <c r="H604" s="14"/>
      <c r="I604" s="38"/>
      <c r="J604" s="99"/>
      <c r="K604" s="99" t="s">
        <v>4085</v>
      </c>
      <c r="L604" s="16" t="s">
        <v>4085</v>
      </c>
    </row>
    <row r="605" spans="1:12" s="16" customFormat="1" ht="15.75" hidden="1" customHeight="1">
      <c r="A605" s="22"/>
      <c r="B605" s="24" t="e">
        <f>VLOOKUP(A605,VODANET!C$5:D2687,2,0)</f>
        <v>#N/A</v>
      </c>
      <c r="C605" s="24" t="e">
        <f>VLOOKUP(A605,VODANET!C$5:L2687,10,0)</f>
        <v>#N/A</v>
      </c>
      <c r="D605" s="11" t="e">
        <f>VLOOKUP(A605,VODANET!C$5:N2687,12,0)</f>
        <v>#N/A</v>
      </c>
      <c r="E605" s="376" t="e">
        <f>VLOOKUP(A605,VODANET!C$5:O2683,13,0)</f>
        <v>#N/A</v>
      </c>
      <c r="F605" s="14" t="e">
        <f>VLOOKUP(A605,VODANET!C$5:AG2687,31,0)</f>
        <v>#N/A</v>
      </c>
      <c r="G605" s="14"/>
      <c r="H605" s="14"/>
      <c r="I605" s="38"/>
      <c r="J605" s="99"/>
      <c r="K605" s="99" t="s">
        <v>4085</v>
      </c>
      <c r="L605" s="16" t="s">
        <v>4085</v>
      </c>
    </row>
    <row r="606" spans="1:12" s="16" customFormat="1" ht="15.75" hidden="1" customHeight="1">
      <c r="A606" s="22"/>
      <c r="B606" s="24" t="e">
        <f>VLOOKUP(A606,VODANET!C$5:D2688,2,0)</f>
        <v>#N/A</v>
      </c>
      <c r="C606" s="24" t="e">
        <f>VLOOKUP(A606,VODANET!C$5:L2688,10,0)</f>
        <v>#N/A</v>
      </c>
      <c r="D606" s="11" t="e">
        <f>VLOOKUP(A606,VODANET!C$5:N2688,12,0)</f>
        <v>#N/A</v>
      </c>
      <c r="E606" s="376" t="e">
        <f>VLOOKUP(A606,VODANET!C$5:O2684,13,0)</f>
        <v>#N/A</v>
      </c>
      <c r="F606" s="14" t="e">
        <f>VLOOKUP(A606,VODANET!C$5:AG2688,31,0)</f>
        <v>#N/A</v>
      </c>
      <c r="G606" s="14"/>
      <c r="H606" s="14"/>
      <c r="I606" s="38"/>
      <c r="J606" s="99"/>
      <c r="K606" s="99" t="s">
        <v>4085</v>
      </c>
      <c r="L606" s="16" t="s">
        <v>4085</v>
      </c>
    </row>
    <row r="607" spans="1:12" s="16" customFormat="1" ht="15.75" hidden="1" customHeight="1">
      <c r="A607" s="22"/>
      <c r="B607" s="24" t="e">
        <f>VLOOKUP(A607,VODANET!C$5:D2689,2,0)</f>
        <v>#N/A</v>
      </c>
      <c r="C607" s="24" t="e">
        <f>VLOOKUP(A607,VODANET!C$5:L2689,10,0)</f>
        <v>#N/A</v>
      </c>
      <c r="D607" s="11" t="e">
        <f>VLOOKUP(A607,VODANET!C$5:N2689,12,0)</f>
        <v>#N/A</v>
      </c>
      <c r="E607" s="376" t="e">
        <f>VLOOKUP(A607,VODANET!C$5:O2685,13,0)</f>
        <v>#N/A</v>
      </c>
      <c r="F607" s="14" t="e">
        <f>VLOOKUP(A607,VODANET!C$5:AG2689,31,0)</f>
        <v>#N/A</v>
      </c>
      <c r="G607" s="14"/>
      <c r="H607" s="14"/>
      <c r="I607" s="38"/>
      <c r="J607" s="99"/>
      <c r="K607" s="99" t="s">
        <v>4085</v>
      </c>
      <c r="L607" s="16" t="s">
        <v>4085</v>
      </c>
    </row>
    <row r="608" spans="1:12" s="16" customFormat="1" ht="15.75" hidden="1" customHeight="1">
      <c r="A608" s="22"/>
      <c r="B608" s="24" t="e">
        <f>VLOOKUP(A608,VODANET!C$5:D2690,2,0)</f>
        <v>#N/A</v>
      </c>
      <c r="C608" s="24" t="e">
        <f>VLOOKUP(A608,VODANET!C$5:L2690,10,0)</f>
        <v>#N/A</v>
      </c>
      <c r="D608" s="11" t="e">
        <f>VLOOKUP(A608,VODANET!C$5:N2690,12,0)</f>
        <v>#N/A</v>
      </c>
      <c r="E608" s="376" t="e">
        <f>VLOOKUP(A608,VODANET!C$5:O2686,13,0)</f>
        <v>#N/A</v>
      </c>
      <c r="F608" s="14" t="e">
        <f>VLOOKUP(A608,VODANET!C$5:AG2690,31,0)</f>
        <v>#N/A</v>
      </c>
      <c r="G608" s="14"/>
      <c r="H608" s="14"/>
      <c r="I608" s="38"/>
      <c r="J608" s="99"/>
      <c r="K608" s="99" t="s">
        <v>4085</v>
      </c>
      <c r="L608" s="16" t="s">
        <v>4085</v>
      </c>
    </row>
    <row r="609" spans="1:12" s="16" customFormat="1" ht="15.75" hidden="1" customHeight="1">
      <c r="A609" s="22"/>
      <c r="B609" s="24" t="e">
        <f>VLOOKUP(A609,VODANET!C$5:D2691,2,0)</f>
        <v>#N/A</v>
      </c>
      <c r="C609" s="24" t="e">
        <f>VLOOKUP(A609,VODANET!C$5:L2691,10,0)</f>
        <v>#N/A</v>
      </c>
      <c r="D609" s="11" t="e">
        <f>VLOOKUP(A609,VODANET!C$5:N2691,12,0)</f>
        <v>#N/A</v>
      </c>
      <c r="E609" s="376" t="e">
        <f>VLOOKUP(A609,VODANET!C$5:O2687,13,0)</f>
        <v>#N/A</v>
      </c>
      <c r="F609" s="14" t="e">
        <f>VLOOKUP(A609,VODANET!C$5:AG2691,31,0)</f>
        <v>#N/A</v>
      </c>
      <c r="G609" s="14"/>
      <c r="H609" s="14"/>
      <c r="I609" s="38"/>
      <c r="J609" s="99"/>
      <c r="K609" s="99" t="s">
        <v>4085</v>
      </c>
      <c r="L609" s="16" t="s">
        <v>4085</v>
      </c>
    </row>
    <row r="610" spans="1:12" s="16" customFormat="1" ht="15.75" hidden="1" customHeight="1">
      <c r="A610" s="22"/>
      <c r="B610" s="24" t="e">
        <f>VLOOKUP(A610,VODANET!C$5:D2692,2,0)</f>
        <v>#N/A</v>
      </c>
      <c r="C610" s="24" t="e">
        <f>VLOOKUP(A610,VODANET!C$5:L2692,10,0)</f>
        <v>#N/A</v>
      </c>
      <c r="D610" s="11" t="e">
        <f>VLOOKUP(A610,VODANET!C$5:N2692,12,0)</f>
        <v>#N/A</v>
      </c>
      <c r="E610" s="376" t="e">
        <f>VLOOKUP(A610,VODANET!C$5:O2688,13,0)</f>
        <v>#N/A</v>
      </c>
      <c r="F610" s="14" t="e">
        <f>VLOOKUP(A610,VODANET!C$5:AG2692,31,0)</f>
        <v>#N/A</v>
      </c>
      <c r="G610" s="14"/>
      <c r="H610" s="14"/>
      <c r="I610" s="38"/>
      <c r="J610" s="99"/>
      <c r="K610" s="99" t="s">
        <v>4085</v>
      </c>
      <c r="L610" s="16" t="s">
        <v>4085</v>
      </c>
    </row>
    <row r="611" spans="1:12" s="16" customFormat="1" ht="15.75" hidden="1" customHeight="1">
      <c r="A611" s="22"/>
      <c r="B611" s="24" t="e">
        <f>VLOOKUP(A611,VODANET!C$5:D2693,2,0)</f>
        <v>#N/A</v>
      </c>
      <c r="C611" s="24" t="e">
        <f>VLOOKUP(A611,VODANET!C$5:L2693,10,0)</f>
        <v>#N/A</v>
      </c>
      <c r="D611" s="11" t="e">
        <f>VLOOKUP(A611,VODANET!C$5:N2693,12,0)</f>
        <v>#N/A</v>
      </c>
      <c r="E611" s="376" t="e">
        <f>VLOOKUP(A611,VODANET!C$5:O2689,13,0)</f>
        <v>#N/A</v>
      </c>
      <c r="F611" s="14" t="e">
        <f>VLOOKUP(A611,VODANET!C$5:AG2693,31,0)</f>
        <v>#N/A</v>
      </c>
      <c r="G611" s="14"/>
      <c r="H611" s="14"/>
      <c r="I611" s="38"/>
      <c r="J611" s="99"/>
      <c r="K611" s="99" t="s">
        <v>4085</v>
      </c>
      <c r="L611" s="16" t="s">
        <v>4085</v>
      </c>
    </row>
    <row r="612" spans="1:12" s="16" customFormat="1" ht="15.75" hidden="1" customHeight="1">
      <c r="A612" s="22"/>
      <c r="B612" s="24" t="e">
        <f>VLOOKUP(A612,VODANET!C$5:D2694,2,0)</f>
        <v>#N/A</v>
      </c>
      <c r="C612" s="24" t="e">
        <f>VLOOKUP(A612,VODANET!C$5:L2694,10,0)</f>
        <v>#N/A</v>
      </c>
      <c r="D612" s="11" t="e">
        <f>VLOOKUP(A612,VODANET!C$5:N2694,12,0)</f>
        <v>#N/A</v>
      </c>
      <c r="E612" s="376" t="e">
        <f>VLOOKUP(A612,VODANET!C$5:O2690,13,0)</f>
        <v>#N/A</v>
      </c>
      <c r="F612" s="14" t="e">
        <f>VLOOKUP(A612,VODANET!C$5:AG2694,31,0)</f>
        <v>#N/A</v>
      </c>
      <c r="G612" s="14"/>
      <c r="H612" s="14"/>
      <c r="I612" s="38"/>
      <c r="J612" s="99"/>
      <c r="K612" s="99" t="s">
        <v>4085</v>
      </c>
      <c r="L612" s="16" t="s">
        <v>4085</v>
      </c>
    </row>
    <row r="613" spans="1:12" s="16" customFormat="1" ht="15.75" hidden="1" customHeight="1">
      <c r="A613" s="22"/>
      <c r="B613" s="24" t="e">
        <f>VLOOKUP(A613,VODANET!C$5:D2695,2,0)</f>
        <v>#N/A</v>
      </c>
      <c r="C613" s="24" t="e">
        <f>VLOOKUP(A613,VODANET!C$5:L2695,10,0)</f>
        <v>#N/A</v>
      </c>
      <c r="D613" s="11" t="e">
        <f>VLOOKUP(A613,VODANET!C$5:N2695,12,0)</f>
        <v>#N/A</v>
      </c>
      <c r="E613" s="376" t="e">
        <f>VLOOKUP(A613,VODANET!C$5:O2691,13,0)</f>
        <v>#N/A</v>
      </c>
      <c r="F613" s="14" t="e">
        <f>VLOOKUP(A613,VODANET!C$5:AG2695,31,0)</f>
        <v>#N/A</v>
      </c>
      <c r="G613" s="14"/>
      <c r="H613" s="14"/>
      <c r="I613" s="38"/>
      <c r="J613" s="99"/>
      <c r="K613" s="99" t="s">
        <v>4085</v>
      </c>
      <c r="L613" s="16" t="s">
        <v>4085</v>
      </c>
    </row>
    <row r="614" spans="1:12" s="16" customFormat="1" ht="15.75" hidden="1" customHeight="1">
      <c r="A614" s="22"/>
      <c r="B614" s="24" t="e">
        <f>VLOOKUP(A614,VODANET!C$5:D2696,2,0)</f>
        <v>#N/A</v>
      </c>
      <c r="C614" s="24" t="e">
        <f>VLOOKUP(A614,VODANET!C$5:L2696,10,0)</f>
        <v>#N/A</v>
      </c>
      <c r="D614" s="11" t="e">
        <f>VLOOKUP(A614,VODANET!C$5:N2696,12,0)</f>
        <v>#N/A</v>
      </c>
      <c r="E614" s="376" t="e">
        <f>VLOOKUP(A614,VODANET!C$5:O2692,13,0)</f>
        <v>#N/A</v>
      </c>
      <c r="F614" s="14" t="e">
        <f>VLOOKUP(A614,VODANET!C$5:AG2696,31,0)</f>
        <v>#N/A</v>
      </c>
      <c r="G614" s="14"/>
      <c r="H614" s="14"/>
      <c r="I614" s="38"/>
      <c r="J614" s="99"/>
      <c r="K614" s="99" t="s">
        <v>4085</v>
      </c>
      <c r="L614" s="16" t="s">
        <v>4085</v>
      </c>
    </row>
    <row r="615" spans="1:12" s="16" customFormat="1" ht="15.75" hidden="1" customHeight="1">
      <c r="A615" s="22"/>
      <c r="B615" s="24" t="e">
        <f>VLOOKUP(A615,VODANET!C$5:D2697,2,0)</f>
        <v>#N/A</v>
      </c>
      <c r="C615" s="24" t="e">
        <f>VLOOKUP(A615,VODANET!C$5:L2697,10,0)</f>
        <v>#N/A</v>
      </c>
      <c r="D615" s="11" t="e">
        <f>VLOOKUP(A615,VODANET!C$5:N2697,12,0)</f>
        <v>#N/A</v>
      </c>
      <c r="E615" s="376" t="e">
        <f>VLOOKUP(A615,VODANET!C$5:O2693,13,0)</f>
        <v>#N/A</v>
      </c>
      <c r="F615" s="14" t="e">
        <f>VLOOKUP(A615,VODANET!C$5:AG2697,31,0)</f>
        <v>#N/A</v>
      </c>
      <c r="G615" s="14"/>
      <c r="H615" s="14"/>
      <c r="I615" s="38"/>
      <c r="J615" s="99"/>
      <c r="K615" s="99" t="s">
        <v>4085</v>
      </c>
      <c r="L615" s="16" t="s">
        <v>4085</v>
      </c>
    </row>
    <row r="616" spans="1:12" s="16" customFormat="1" ht="15.75" hidden="1" customHeight="1">
      <c r="A616" s="22"/>
      <c r="B616" s="24" t="e">
        <f>VLOOKUP(A616,VODANET!C$5:D2698,2,0)</f>
        <v>#N/A</v>
      </c>
      <c r="C616" s="24" t="e">
        <f>VLOOKUP(A616,VODANET!C$5:L2698,10,0)</f>
        <v>#N/A</v>
      </c>
      <c r="D616" s="11" t="e">
        <f>VLOOKUP(A616,VODANET!C$5:N2698,12,0)</f>
        <v>#N/A</v>
      </c>
      <c r="E616" s="376" t="e">
        <f>VLOOKUP(A616,VODANET!C$5:O2694,13,0)</f>
        <v>#N/A</v>
      </c>
      <c r="F616" s="14" t="e">
        <f>VLOOKUP(A616,VODANET!C$5:AG2698,31,0)</f>
        <v>#N/A</v>
      </c>
      <c r="G616" s="14"/>
      <c r="H616" s="14"/>
      <c r="I616" s="38"/>
      <c r="J616" s="99"/>
      <c r="K616" s="99" t="s">
        <v>4085</v>
      </c>
      <c r="L616" s="16" t="s">
        <v>4085</v>
      </c>
    </row>
    <row r="617" spans="1:12" s="16" customFormat="1" ht="15.75" hidden="1" customHeight="1">
      <c r="A617" s="22"/>
      <c r="B617" s="24" t="e">
        <f>VLOOKUP(A617,VODANET!C$5:D2699,2,0)</f>
        <v>#N/A</v>
      </c>
      <c r="C617" s="24" t="e">
        <f>VLOOKUP(A617,VODANET!C$5:L2699,10,0)</f>
        <v>#N/A</v>
      </c>
      <c r="D617" s="11" t="e">
        <f>VLOOKUP(A617,VODANET!C$5:N2699,12,0)</f>
        <v>#N/A</v>
      </c>
      <c r="E617" s="376" t="e">
        <f>VLOOKUP(A617,VODANET!C$5:O2695,13,0)</f>
        <v>#N/A</v>
      </c>
      <c r="F617" s="14" t="e">
        <f>VLOOKUP(A617,VODANET!C$5:AG2699,31,0)</f>
        <v>#N/A</v>
      </c>
      <c r="G617" s="14"/>
      <c r="H617" s="14"/>
      <c r="I617" s="38"/>
      <c r="J617" s="99"/>
      <c r="K617" s="99" t="s">
        <v>4085</v>
      </c>
      <c r="L617" s="16" t="s">
        <v>4085</v>
      </c>
    </row>
    <row r="618" spans="1:12" s="16" customFormat="1" ht="15.75" hidden="1" customHeight="1">
      <c r="A618" s="22"/>
      <c r="B618" s="24" t="e">
        <f>VLOOKUP(A618,VODANET!C$5:D2700,2,0)</f>
        <v>#N/A</v>
      </c>
      <c r="C618" s="24" t="e">
        <f>VLOOKUP(A618,VODANET!C$5:L2700,10,0)</f>
        <v>#N/A</v>
      </c>
      <c r="D618" s="11" t="e">
        <f>VLOOKUP(A618,VODANET!C$5:N2700,12,0)</f>
        <v>#N/A</v>
      </c>
      <c r="E618" s="376" t="e">
        <f>VLOOKUP(A618,VODANET!C$5:O2696,13,0)</f>
        <v>#N/A</v>
      </c>
      <c r="F618" s="14" t="e">
        <f>VLOOKUP(A618,VODANET!C$5:AG2700,31,0)</f>
        <v>#N/A</v>
      </c>
      <c r="G618" s="14"/>
      <c r="H618" s="14"/>
      <c r="I618" s="38"/>
      <c r="J618" s="99"/>
      <c r="K618" s="99" t="s">
        <v>4085</v>
      </c>
      <c r="L618" s="16" t="s">
        <v>4085</v>
      </c>
    </row>
    <row r="619" spans="1:12" s="16" customFormat="1" ht="15.75" hidden="1" customHeight="1">
      <c r="A619" s="22"/>
      <c r="B619" s="24" t="e">
        <f>VLOOKUP(A619,VODANET!C$5:D2701,2,0)</f>
        <v>#N/A</v>
      </c>
      <c r="C619" s="24" t="e">
        <f>VLOOKUP(A619,VODANET!C$5:L2701,10,0)</f>
        <v>#N/A</v>
      </c>
      <c r="D619" s="11" t="e">
        <f>VLOOKUP(A619,VODANET!C$5:N2701,12,0)</f>
        <v>#N/A</v>
      </c>
      <c r="E619" s="376" t="e">
        <f>VLOOKUP(A619,VODANET!C$5:O2697,13,0)</f>
        <v>#N/A</v>
      </c>
      <c r="F619" s="14" t="e">
        <f>VLOOKUP(A619,VODANET!C$5:AG2701,31,0)</f>
        <v>#N/A</v>
      </c>
      <c r="G619" s="14"/>
      <c r="H619" s="14"/>
      <c r="I619" s="38"/>
      <c r="J619" s="99"/>
      <c r="K619" s="99" t="s">
        <v>4085</v>
      </c>
      <c r="L619" s="16" t="s">
        <v>4085</v>
      </c>
    </row>
    <row r="620" spans="1:12" s="16" customFormat="1" ht="15.75" hidden="1" customHeight="1">
      <c r="A620" s="22"/>
      <c r="B620" s="24" t="e">
        <f>VLOOKUP(A620,VODANET!C$5:D2702,2,0)</f>
        <v>#N/A</v>
      </c>
      <c r="C620" s="24" t="e">
        <f>VLOOKUP(A620,VODANET!C$5:L2702,10,0)</f>
        <v>#N/A</v>
      </c>
      <c r="D620" s="11" t="e">
        <f>VLOOKUP(A620,VODANET!C$5:N2702,12,0)</f>
        <v>#N/A</v>
      </c>
      <c r="E620" s="376" t="e">
        <f>VLOOKUP(A620,VODANET!C$5:O2698,13,0)</f>
        <v>#N/A</v>
      </c>
      <c r="F620" s="14" t="e">
        <f>VLOOKUP(A620,VODANET!C$5:AG2702,31,0)</f>
        <v>#N/A</v>
      </c>
      <c r="G620" s="14"/>
      <c r="H620" s="14"/>
      <c r="I620" s="38"/>
      <c r="J620" s="99"/>
      <c r="K620" s="99" t="s">
        <v>4085</v>
      </c>
      <c r="L620" s="16" t="s">
        <v>4085</v>
      </c>
    </row>
    <row r="621" spans="1:12" s="16" customFormat="1" ht="15.75" hidden="1" customHeight="1">
      <c r="A621" s="22"/>
      <c r="B621" s="24" t="e">
        <f>VLOOKUP(A621,VODANET!C$5:D2703,2,0)</f>
        <v>#N/A</v>
      </c>
      <c r="C621" s="24" t="e">
        <f>VLOOKUP(A621,VODANET!C$5:L2703,10,0)</f>
        <v>#N/A</v>
      </c>
      <c r="D621" s="11" t="e">
        <f>VLOOKUP(A621,VODANET!C$5:N2703,12,0)</f>
        <v>#N/A</v>
      </c>
      <c r="E621" s="376" t="e">
        <f>VLOOKUP(A621,VODANET!C$5:O2699,13,0)</f>
        <v>#N/A</v>
      </c>
      <c r="F621" s="14" t="e">
        <f>VLOOKUP(A621,VODANET!C$5:AG2703,31,0)</f>
        <v>#N/A</v>
      </c>
      <c r="G621" s="14"/>
      <c r="H621" s="14"/>
      <c r="I621" s="38"/>
      <c r="J621" s="99"/>
      <c r="K621" s="99" t="s">
        <v>4085</v>
      </c>
      <c r="L621" s="16" t="s">
        <v>4085</v>
      </c>
    </row>
    <row r="622" spans="1:12" s="16" customFormat="1" ht="15.75" hidden="1" customHeight="1">
      <c r="A622" s="22"/>
      <c r="B622" s="24" t="e">
        <f>VLOOKUP(A622,VODANET!C$5:D2704,2,0)</f>
        <v>#N/A</v>
      </c>
      <c r="C622" s="24" t="e">
        <f>VLOOKUP(A622,VODANET!C$5:L2704,10,0)</f>
        <v>#N/A</v>
      </c>
      <c r="D622" s="11" t="e">
        <f>VLOOKUP(A622,VODANET!C$5:N2704,12,0)</f>
        <v>#N/A</v>
      </c>
      <c r="E622" s="376" t="e">
        <f>VLOOKUP(A622,VODANET!C$5:O2700,13,0)</f>
        <v>#N/A</v>
      </c>
      <c r="F622" s="14" t="e">
        <f>VLOOKUP(A622,VODANET!C$5:AG2704,31,0)</f>
        <v>#N/A</v>
      </c>
      <c r="G622" s="14"/>
      <c r="H622" s="14"/>
      <c r="I622" s="38"/>
      <c r="J622" s="99"/>
      <c r="K622" s="99" t="s">
        <v>4085</v>
      </c>
      <c r="L622" s="16" t="s">
        <v>4085</v>
      </c>
    </row>
    <row r="623" spans="1:12" s="16" customFormat="1" ht="15.75" hidden="1" customHeight="1">
      <c r="A623" s="22"/>
      <c r="B623" s="24"/>
      <c r="C623" s="24"/>
      <c r="D623" s="11"/>
      <c r="E623" s="376"/>
      <c r="F623" s="14"/>
      <c r="G623" s="14"/>
      <c r="H623" s="14"/>
      <c r="I623" s="38"/>
      <c r="J623" s="99"/>
      <c r="K623" s="99" t="s">
        <v>4085</v>
      </c>
      <c r="L623" s="16" t="s">
        <v>4085</v>
      </c>
    </row>
    <row r="624" spans="1:12" s="16" customFormat="1" ht="15.75" hidden="1" customHeight="1">
      <c r="A624" s="22"/>
      <c r="B624" s="24"/>
      <c r="C624" s="24"/>
      <c r="D624" s="11"/>
      <c r="E624" s="376"/>
      <c r="F624" s="14"/>
      <c r="G624" s="14"/>
      <c r="H624" s="14"/>
      <c r="I624" s="38"/>
      <c r="J624" s="99"/>
      <c r="K624" s="99" t="s">
        <v>4085</v>
      </c>
      <c r="L624" s="16" t="s">
        <v>4085</v>
      </c>
    </row>
    <row r="625" spans="1:12" s="16" customFormat="1" ht="15.75" hidden="1" customHeight="1">
      <c r="A625" s="22"/>
      <c r="B625" s="24"/>
      <c r="C625" s="24"/>
      <c r="D625" s="11"/>
      <c r="E625" s="376"/>
      <c r="F625" s="14"/>
      <c r="G625" s="14"/>
      <c r="H625" s="14"/>
      <c r="I625" s="38"/>
      <c r="J625" s="99"/>
      <c r="K625" s="99" t="s">
        <v>4085</v>
      </c>
      <c r="L625" s="16" t="s">
        <v>4085</v>
      </c>
    </row>
    <row r="626" spans="1:12" s="16" customFormat="1" ht="15.75" hidden="1" customHeight="1">
      <c r="A626" s="22"/>
      <c r="B626" s="24"/>
      <c r="C626" s="24"/>
      <c r="D626" s="11"/>
      <c r="E626" s="376"/>
      <c r="F626" s="14"/>
      <c r="G626" s="14"/>
      <c r="H626" s="14"/>
      <c r="I626" s="38"/>
      <c r="J626" s="99"/>
      <c r="K626" s="99" t="s">
        <v>4085</v>
      </c>
      <c r="L626" s="16" t="s">
        <v>4085</v>
      </c>
    </row>
    <row r="627" spans="1:12" s="16" customFormat="1" ht="15.75" hidden="1" customHeight="1">
      <c r="A627" s="22"/>
      <c r="B627" s="24"/>
      <c r="C627" s="24"/>
      <c r="D627" s="11"/>
      <c r="E627" s="376"/>
      <c r="F627" s="14"/>
      <c r="G627" s="14"/>
      <c r="H627" s="14"/>
      <c r="I627" s="38"/>
      <c r="J627" s="99"/>
      <c r="K627" s="99" t="s">
        <v>4085</v>
      </c>
      <c r="L627" s="16" t="s">
        <v>4085</v>
      </c>
    </row>
    <row r="628" spans="1:12" s="16" customFormat="1" ht="15.75" hidden="1" customHeight="1">
      <c r="A628" s="22"/>
      <c r="B628" s="24"/>
      <c r="C628" s="24"/>
      <c r="D628" s="11"/>
      <c r="E628" s="376"/>
      <c r="F628" s="14"/>
      <c r="G628" s="14"/>
      <c r="H628" s="14"/>
      <c r="I628" s="38"/>
      <c r="J628" s="99"/>
      <c r="K628" s="99" t="s">
        <v>4085</v>
      </c>
      <c r="L628" s="16" t="s">
        <v>4085</v>
      </c>
    </row>
    <row r="629" spans="1:12" s="16" customFormat="1" ht="15.75" hidden="1" customHeight="1">
      <c r="A629" s="22"/>
      <c r="B629" s="24"/>
      <c r="C629" s="24"/>
      <c r="D629" s="11"/>
      <c r="E629" s="376"/>
      <c r="F629" s="14"/>
      <c r="G629" s="14"/>
      <c r="H629" s="14"/>
      <c r="I629" s="38"/>
      <c r="J629" s="99"/>
      <c r="K629" s="99" t="s">
        <v>4085</v>
      </c>
      <c r="L629" s="16" t="s">
        <v>4085</v>
      </c>
    </row>
    <row r="630" spans="1:12" s="16" customFormat="1" ht="15.75" hidden="1" customHeight="1">
      <c r="A630" s="22"/>
      <c r="B630" s="24"/>
      <c r="C630" s="24"/>
      <c r="D630" s="11"/>
      <c r="E630" s="376"/>
      <c r="F630" s="14"/>
      <c r="G630" s="14"/>
      <c r="H630" s="14"/>
      <c r="I630" s="38"/>
      <c r="J630" s="99"/>
      <c r="K630" s="99" t="s">
        <v>4085</v>
      </c>
      <c r="L630" s="16" t="s">
        <v>4085</v>
      </c>
    </row>
    <row r="631" spans="1:12" s="16" customFormat="1" ht="15.75" hidden="1" customHeight="1">
      <c r="A631" s="22"/>
      <c r="B631" s="24"/>
      <c r="C631" s="24"/>
      <c r="D631" s="11"/>
      <c r="E631" s="376"/>
      <c r="F631" s="14"/>
      <c r="G631" s="14"/>
      <c r="H631" s="14"/>
      <c r="I631" s="38"/>
      <c r="J631" s="99"/>
      <c r="K631" s="99" t="s">
        <v>4085</v>
      </c>
      <c r="L631" s="16" t="s">
        <v>4085</v>
      </c>
    </row>
    <row r="632" spans="1:12" s="16" customFormat="1" ht="15.75" hidden="1" customHeight="1">
      <c r="A632" s="22"/>
      <c r="B632" s="24"/>
      <c r="C632" s="24"/>
      <c r="D632" s="11"/>
      <c r="E632" s="376"/>
      <c r="F632" s="14"/>
      <c r="G632" s="14"/>
      <c r="H632" s="14"/>
      <c r="I632" s="38"/>
      <c r="J632" s="99"/>
      <c r="K632" s="99" t="s">
        <v>4085</v>
      </c>
      <c r="L632" s="16" t="s">
        <v>4085</v>
      </c>
    </row>
    <row r="633" spans="1:12" s="16" customFormat="1" ht="15.75" hidden="1" customHeight="1">
      <c r="A633" s="22"/>
      <c r="B633" s="24"/>
      <c r="C633" s="24"/>
      <c r="D633" s="11"/>
      <c r="E633" s="376"/>
      <c r="F633" s="14"/>
      <c r="G633" s="14"/>
      <c r="H633" s="14"/>
      <c r="I633" s="38"/>
      <c r="J633" s="99"/>
      <c r="K633" s="99" t="s">
        <v>4085</v>
      </c>
      <c r="L633" s="16" t="s">
        <v>4085</v>
      </c>
    </row>
    <row r="634" spans="1:12" s="16" customFormat="1" ht="15.75" hidden="1" customHeight="1">
      <c r="A634" s="22"/>
      <c r="B634" s="24"/>
      <c r="C634" s="24"/>
      <c r="D634" s="11"/>
      <c r="E634" s="376"/>
      <c r="F634" s="14"/>
      <c r="G634" s="14"/>
      <c r="H634" s="14"/>
      <c r="I634" s="38"/>
      <c r="J634" s="99"/>
      <c r="K634" s="99" t="s">
        <v>4085</v>
      </c>
      <c r="L634" s="16" t="s">
        <v>4085</v>
      </c>
    </row>
    <row r="635" spans="1:12" s="16" customFormat="1" ht="15.75" hidden="1" customHeight="1">
      <c r="A635" s="22"/>
      <c r="B635" s="24"/>
      <c r="C635" s="24"/>
      <c r="D635" s="11"/>
      <c r="E635" s="376"/>
      <c r="F635" s="14"/>
      <c r="G635" s="14"/>
      <c r="H635" s="14"/>
      <c r="I635" s="38"/>
      <c r="J635" s="99"/>
      <c r="K635" s="99" t="s">
        <v>4085</v>
      </c>
      <c r="L635" s="16" t="s">
        <v>4085</v>
      </c>
    </row>
    <row r="636" spans="1:12" s="16" customFormat="1" ht="15.75" hidden="1" customHeight="1">
      <c r="A636" s="22"/>
      <c r="B636" s="24"/>
      <c r="C636" s="24"/>
      <c r="D636" s="11"/>
      <c r="E636" s="376"/>
      <c r="F636" s="14"/>
      <c r="G636" s="14"/>
      <c r="H636" s="14"/>
      <c r="I636" s="38"/>
      <c r="J636" s="99"/>
      <c r="K636" s="99" t="s">
        <v>4085</v>
      </c>
      <c r="L636" s="16" t="s">
        <v>4085</v>
      </c>
    </row>
    <row r="637" spans="1:12" s="16" customFormat="1" ht="15.75" hidden="1" customHeight="1">
      <c r="A637" s="22"/>
      <c r="B637" s="24"/>
      <c r="C637" s="24"/>
      <c r="D637" s="11"/>
      <c r="E637" s="376"/>
      <c r="F637" s="14"/>
      <c r="G637" s="14"/>
      <c r="H637" s="14"/>
      <c r="I637" s="38"/>
      <c r="J637" s="99"/>
      <c r="K637" s="99" t="s">
        <v>4085</v>
      </c>
      <c r="L637" s="16" t="s">
        <v>4085</v>
      </c>
    </row>
    <row r="638" spans="1:12" s="16" customFormat="1" ht="15.75" hidden="1" customHeight="1">
      <c r="A638" s="22"/>
      <c r="B638" s="24"/>
      <c r="C638" s="24"/>
      <c r="D638" s="11"/>
      <c r="E638" s="376"/>
      <c r="F638" s="14"/>
      <c r="G638" s="14"/>
      <c r="H638" s="14"/>
      <c r="I638" s="38"/>
      <c r="J638" s="99"/>
      <c r="K638" s="99" t="s">
        <v>4085</v>
      </c>
      <c r="L638" s="16" t="s">
        <v>4085</v>
      </c>
    </row>
    <row r="639" spans="1:12" s="16" customFormat="1" ht="15.75" hidden="1" customHeight="1">
      <c r="A639" s="22"/>
      <c r="B639" s="24"/>
      <c r="C639" s="24"/>
      <c r="D639" s="11"/>
      <c r="E639" s="376"/>
      <c r="F639" s="14"/>
      <c r="G639" s="14"/>
      <c r="H639" s="14"/>
      <c r="I639" s="38"/>
      <c r="J639" s="99"/>
      <c r="K639" s="99" t="s">
        <v>4085</v>
      </c>
      <c r="L639" s="16" t="s">
        <v>4085</v>
      </c>
    </row>
    <row r="640" spans="1:12" s="16" customFormat="1" ht="15.75" hidden="1" customHeight="1">
      <c r="A640" s="22"/>
      <c r="B640" s="24"/>
      <c r="C640" s="24"/>
      <c r="D640" s="11"/>
      <c r="E640" s="376"/>
      <c r="F640" s="14"/>
      <c r="G640" s="14"/>
      <c r="H640" s="14"/>
      <c r="I640" s="38"/>
      <c r="J640" s="99"/>
      <c r="K640" s="99" t="s">
        <v>4085</v>
      </c>
      <c r="L640" s="16" t="s">
        <v>4085</v>
      </c>
    </row>
    <row r="641" spans="1:12" s="16" customFormat="1" ht="15.75" hidden="1" customHeight="1">
      <c r="A641" s="22"/>
      <c r="B641" s="24"/>
      <c r="C641" s="24"/>
      <c r="D641" s="11"/>
      <c r="E641" s="376"/>
      <c r="F641" s="14"/>
      <c r="G641" s="14"/>
      <c r="H641" s="14"/>
      <c r="I641" s="38"/>
      <c r="J641" s="99"/>
      <c r="K641" s="99" t="s">
        <v>4085</v>
      </c>
      <c r="L641" s="16" t="s">
        <v>4085</v>
      </c>
    </row>
    <row r="642" spans="1:12" s="16" customFormat="1" ht="15.75" hidden="1" customHeight="1">
      <c r="A642" s="22"/>
      <c r="B642" s="24"/>
      <c r="C642" s="24"/>
      <c r="D642" s="11"/>
      <c r="E642" s="376"/>
      <c r="F642" s="14"/>
      <c r="G642" s="14"/>
      <c r="H642" s="14"/>
      <c r="I642" s="38"/>
      <c r="J642" s="99"/>
      <c r="K642" s="99" t="s">
        <v>4085</v>
      </c>
      <c r="L642" s="16" t="s">
        <v>4085</v>
      </c>
    </row>
    <row r="643" spans="1:12" s="16" customFormat="1" ht="15.75" hidden="1" customHeight="1">
      <c r="A643" s="22"/>
      <c r="B643" s="24"/>
      <c r="C643" s="24"/>
      <c r="D643" s="11"/>
      <c r="E643" s="376"/>
      <c r="F643" s="14"/>
      <c r="G643" s="14"/>
      <c r="H643" s="14"/>
      <c r="I643" s="38"/>
      <c r="J643" s="99"/>
      <c r="K643" s="99" t="s">
        <v>4085</v>
      </c>
      <c r="L643" s="16" t="s">
        <v>4085</v>
      </c>
    </row>
    <row r="644" spans="1:12" s="16" customFormat="1" ht="15.75" hidden="1" customHeight="1">
      <c r="A644" s="22"/>
      <c r="B644" s="24"/>
      <c r="C644" s="24"/>
      <c r="D644" s="11"/>
      <c r="E644" s="376"/>
      <c r="F644" s="14"/>
      <c r="G644" s="14"/>
      <c r="H644" s="14"/>
      <c r="I644" s="38"/>
      <c r="J644" s="99"/>
      <c r="K644" s="99" t="s">
        <v>4085</v>
      </c>
      <c r="L644" s="16" t="s">
        <v>4085</v>
      </c>
    </row>
    <row r="645" spans="1:12" s="16" customFormat="1" ht="15.75" hidden="1" customHeight="1">
      <c r="A645" s="22"/>
      <c r="B645" s="24"/>
      <c r="C645" s="24"/>
      <c r="D645" s="11"/>
      <c r="E645" s="376"/>
      <c r="F645" s="14"/>
      <c r="G645" s="14"/>
      <c r="H645" s="14"/>
      <c r="I645" s="38"/>
      <c r="J645" s="99"/>
      <c r="K645" s="99" t="s">
        <v>4085</v>
      </c>
      <c r="L645" s="16" t="s">
        <v>4085</v>
      </c>
    </row>
    <row r="646" spans="1:12" s="16" customFormat="1" ht="15.75" hidden="1" customHeight="1">
      <c r="A646" s="22"/>
      <c r="B646" s="24"/>
      <c r="C646" s="24"/>
      <c r="D646" s="11"/>
      <c r="E646" s="376"/>
      <c r="F646" s="14"/>
      <c r="G646" s="14"/>
      <c r="H646" s="14"/>
      <c r="I646" s="38"/>
      <c r="J646" s="99"/>
      <c r="K646" s="99" t="s">
        <v>4085</v>
      </c>
      <c r="L646" s="16" t="s">
        <v>4085</v>
      </c>
    </row>
    <row r="647" spans="1:12" s="16" customFormat="1" ht="15.75" hidden="1" customHeight="1">
      <c r="A647" s="22"/>
      <c r="B647" s="24"/>
      <c r="C647" s="24"/>
      <c r="D647" s="11"/>
      <c r="E647" s="376"/>
      <c r="F647" s="14"/>
      <c r="G647" s="14"/>
      <c r="H647" s="14"/>
      <c r="I647" s="38"/>
      <c r="J647" s="99"/>
      <c r="K647" s="99" t="s">
        <v>4085</v>
      </c>
      <c r="L647" s="16" t="s">
        <v>4085</v>
      </c>
    </row>
    <row r="648" spans="1:12" s="16" customFormat="1" ht="15.75" hidden="1" customHeight="1">
      <c r="A648" s="22"/>
      <c r="B648" s="24"/>
      <c r="C648" s="24"/>
      <c r="D648" s="11"/>
      <c r="E648" s="376"/>
      <c r="F648" s="14"/>
      <c r="G648" s="14"/>
      <c r="H648" s="14"/>
      <c r="I648" s="38"/>
      <c r="J648" s="99"/>
      <c r="K648" s="99" t="s">
        <v>4085</v>
      </c>
      <c r="L648" s="16" t="s">
        <v>4085</v>
      </c>
    </row>
    <row r="649" spans="1:12" s="16" customFormat="1" ht="15.75" hidden="1" customHeight="1">
      <c r="A649" s="22"/>
      <c r="B649" s="24"/>
      <c r="C649" s="24"/>
      <c r="D649" s="11"/>
      <c r="E649" s="376"/>
      <c r="F649" s="14"/>
      <c r="G649" s="14"/>
      <c r="H649" s="14"/>
      <c r="I649" s="38"/>
      <c r="J649" s="99"/>
      <c r="K649" s="99" t="s">
        <v>4085</v>
      </c>
      <c r="L649" s="16" t="s">
        <v>4085</v>
      </c>
    </row>
    <row r="650" spans="1:12" s="16" customFormat="1" ht="15.75" hidden="1" customHeight="1">
      <c r="A650" s="22"/>
      <c r="B650" s="24"/>
      <c r="C650" s="24"/>
      <c r="D650" s="11"/>
      <c r="E650" s="376"/>
      <c r="F650" s="14"/>
      <c r="G650" s="14"/>
      <c r="H650" s="14"/>
      <c r="I650" s="38"/>
      <c r="J650" s="99"/>
      <c r="K650" s="99" t="s">
        <v>4085</v>
      </c>
      <c r="L650" s="16" t="s">
        <v>4085</v>
      </c>
    </row>
    <row r="651" spans="1:12" s="16" customFormat="1" ht="15.75" hidden="1" customHeight="1">
      <c r="A651" s="22"/>
      <c r="B651" s="24"/>
      <c r="C651" s="24"/>
      <c r="D651" s="11"/>
      <c r="E651" s="376"/>
      <c r="F651" s="14"/>
      <c r="G651" s="14"/>
      <c r="H651" s="14"/>
      <c r="I651" s="38"/>
      <c r="J651" s="99"/>
      <c r="K651" s="99" t="s">
        <v>4085</v>
      </c>
      <c r="L651" s="16" t="s">
        <v>4085</v>
      </c>
    </row>
    <row r="652" spans="1:12" s="16" customFormat="1" ht="15.75" hidden="1" customHeight="1">
      <c r="A652" s="22"/>
      <c r="B652" s="24"/>
      <c r="C652" s="24"/>
      <c r="D652" s="11"/>
      <c r="E652" s="376"/>
      <c r="F652" s="14"/>
      <c r="G652" s="14"/>
      <c r="H652" s="14"/>
      <c r="I652" s="38"/>
      <c r="J652" s="99"/>
      <c r="K652" s="99" t="s">
        <v>4085</v>
      </c>
      <c r="L652" s="16" t="s">
        <v>4085</v>
      </c>
    </row>
    <row r="653" spans="1:12" s="16" customFormat="1" ht="15.75" hidden="1" customHeight="1">
      <c r="A653" s="22"/>
      <c r="B653" s="24"/>
      <c r="C653" s="24"/>
      <c r="D653" s="11"/>
      <c r="E653" s="376"/>
      <c r="F653" s="14"/>
      <c r="G653" s="14"/>
      <c r="H653" s="14"/>
      <c r="I653" s="38"/>
      <c r="J653" s="99"/>
      <c r="K653" s="99" t="s">
        <v>4085</v>
      </c>
      <c r="L653" s="16" t="s">
        <v>4085</v>
      </c>
    </row>
    <row r="654" spans="1:12" s="16" customFormat="1" ht="15.75" hidden="1" customHeight="1">
      <c r="A654" s="22"/>
      <c r="B654" s="24"/>
      <c r="C654" s="24"/>
      <c r="D654" s="11"/>
      <c r="E654" s="376"/>
      <c r="F654" s="14"/>
      <c r="G654" s="14"/>
      <c r="H654" s="14"/>
      <c r="I654" s="38"/>
      <c r="J654" s="99"/>
      <c r="K654" s="99" t="s">
        <v>4085</v>
      </c>
      <c r="L654" s="16" t="s">
        <v>4085</v>
      </c>
    </row>
    <row r="655" spans="1:12" s="16" customFormat="1" ht="15.75" hidden="1" customHeight="1">
      <c r="A655" s="22"/>
      <c r="B655" s="24"/>
      <c r="C655" s="24"/>
      <c r="D655" s="11"/>
      <c r="E655" s="376"/>
      <c r="F655" s="14"/>
      <c r="G655" s="14"/>
      <c r="H655" s="14"/>
      <c r="I655" s="38"/>
      <c r="J655" s="99"/>
      <c r="K655" s="99" t="s">
        <v>4085</v>
      </c>
      <c r="L655" s="16" t="s">
        <v>4085</v>
      </c>
    </row>
    <row r="656" spans="1:12" s="16" customFormat="1" ht="15.75" hidden="1" customHeight="1">
      <c r="A656" s="22"/>
      <c r="B656" s="24"/>
      <c r="C656" s="24"/>
      <c r="D656" s="11"/>
      <c r="E656" s="376"/>
      <c r="F656" s="14"/>
      <c r="G656" s="14"/>
      <c r="H656" s="14"/>
      <c r="I656" s="38"/>
      <c r="J656" s="99"/>
      <c r="K656" s="99" t="s">
        <v>4085</v>
      </c>
      <c r="L656" s="16" t="s">
        <v>4085</v>
      </c>
    </row>
    <row r="657" spans="1:12" s="16" customFormat="1" ht="15.75" hidden="1" customHeight="1">
      <c r="A657" s="22"/>
      <c r="B657" s="24"/>
      <c r="C657" s="24"/>
      <c r="D657" s="11"/>
      <c r="E657" s="376"/>
      <c r="F657" s="14"/>
      <c r="G657" s="14"/>
      <c r="H657" s="14"/>
      <c r="I657" s="38"/>
      <c r="J657" s="99"/>
      <c r="K657" s="99" t="s">
        <v>4085</v>
      </c>
      <c r="L657" s="16" t="s">
        <v>4085</v>
      </c>
    </row>
    <row r="658" spans="1:12" s="16" customFormat="1" ht="15.75" hidden="1" customHeight="1">
      <c r="A658" s="22"/>
      <c r="B658" s="24"/>
      <c r="C658" s="24"/>
      <c r="D658" s="11"/>
      <c r="E658" s="376"/>
      <c r="F658" s="14"/>
      <c r="G658" s="14"/>
      <c r="H658" s="14"/>
      <c r="I658" s="38"/>
      <c r="J658" s="99"/>
      <c r="K658" s="99" t="s">
        <v>4085</v>
      </c>
      <c r="L658" s="16" t="s">
        <v>4085</v>
      </c>
    </row>
    <row r="659" spans="1:12" s="16" customFormat="1" ht="15.75" hidden="1" customHeight="1">
      <c r="A659" s="22"/>
      <c r="B659" s="24"/>
      <c r="C659" s="24"/>
      <c r="D659" s="11"/>
      <c r="E659" s="376"/>
      <c r="F659" s="14"/>
      <c r="G659" s="14"/>
      <c r="H659" s="14"/>
      <c r="I659" s="38"/>
      <c r="J659" s="99"/>
      <c r="K659" s="99" t="s">
        <v>4085</v>
      </c>
      <c r="L659" s="16" t="s">
        <v>4085</v>
      </c>
    </row>
    <row r="660" spans="1:12" s="16" customFormat="1" ht="15.75" hidden="1" customHeight="1">
      <c r="A660" s="22"/>
      <c r="B660" s="24"/>
      <c r="C660" s="24"/>
      <c r="D660" s="11"/>
      <c r="E660" s="376"/>
      <c r="F660" s="14"/>
      <c r="G660" s="14"/>
      <c r="H660" s="14"/>
      <c r="I660" s="38"/>
      <c r="J660" s="99"/>
      <c r="K660" s="99" t="s">
        <v>4085</v>
      </c>
      <c r="L660" s="16" t="s">
        <v>4085</v>
      </c>
    </row>
    <row r="661" spans="1:12" s="16" customFormat="1" ht="15.75" hidden="1" customHeight="1">
      <c r="A661" s="22"/>
      <c r="B661" s="24"/>
      <c r="C661" s="24"/>
      <c r="D661" s="11"/>
      <c r="E661" s="376"/>
      <c r="F661" s="14"/>
      <c r="G661" s="14"/>
      <c r="H661" s="14"/>
      <c r="I661" s="38"/>
      <c r="J661" s="99"/>
      <c r="K661" s="99" t="s">
        <v>4085</v>
      </c>
      <c r="L661" s="16" t="s">
        <v>4085</v>
      </c>
    </row>
    <row r="662" spans="1:12" s="16" customFormat="1" ht="15.75" hidden="1" customHeight="1">
      <c r="A662" s="22"/>
      <c r="B662" s="24"/>
      <c r="C662" s="24"/>
      <c r="D662" s="11"/>
      <c r="E662" s="376"/>
      <c r="F662" s="14"/>
      <c r="G662" s="14"/>
      <c r="H662" s="14"/>
      <c r="I662" s="38"/>
      <c r="J662" s="99"/>
      <c r="K662" s="99" t="s">
        <v>4085</v>
      </c>
      <c r="L662" s="16" t="s">
        <v>4085</v>
      </c>
    </row>
    <row r="663" spans="1:12" s="16" customFormat="1" ht="15.75" hidden="1" customHeight="1">
      <c r="A663" s="22"/>
      <c r="B663" s="24"/>
      <c r="C663" s="24"/>
      <c r="D663" s="11"/>
      <c r="E663" s="376"/>
      <c r="F663" s="14"/>
      <c r="G663" s="14"/>
      <c r="H663" s="14"/>
      <c r="I663" s="38"/>
      <c r="J663" s="99"/>
      <c r="K663" s="99" t="s">
        <v>4085</v>
      </c>
      <c r="L663" s="16" t="s">
        <v>4085</v>
      </c>
    </row>
    <row r="664" spans="1:12" s="16" customFormat="1" ht="15.75" hidden="1" customHeight="1">
      <c r="A664" s="22"/>
      <c r="B664" s="24"/>
      <c r="C664" s="24"/>
      <c r="D664" s="11"/>
      <c r="E664" s="376"/>
      <c r="F664" s="14"/>
      <c r="G664" s="14"/>
      <c r="H664" s="14"/>
      <c r="I664" s="38"/>
      <c r="J664" s="99"/>
      <c r="K664" s="99" t="s">
        <v>4085</v>
      </c>
      <c r="L664" s="16" t="s">
        <v>4085</v>
      </c>
    </row>
    <row r="665" spans="1:12" s="16" customFormat="1" ht="15.75" hidden="1" customHeight="1">
      <c r="A665" s="22"/>
      <c r="B665" s="24"/>
      <c r="C665" s="24"/>
      <c r="D665" s="11"/>
      <c r="E665" s="376"/>
      <c r="F665" s="14"/>
      <c r="G665" s="14"/>
      <c r="H665" s="14"/>
      <c r="I665" s="38"/>
      <c r="J665" s="99"/>
      <c r="K665" s="99" t="s">
        <v>4085</v>
      </c>
      <c r="L665" s="16" t="s">
        <v>4085</v>
      </c>
    </row>
    <row r="666" spans="1:12" s="16" customFormat="1" ht="15.75" hidden="1" customHeight="1">
      <c r="A666" s="22"/>
      <c r="B666" s="24"/>
      <c r="C666" s="24"/>
      <c r="D666" s="11"/>
      <c r="E666" s="376"/>
      <c r="F666" s="14"/>
      <c r="G666" s="14"/>
      <c r="H666" s="14"/>
      <c r="I666" s="38"/>
      <c r="J666" s="99"/>
      <c r="K666" s="99" t="s">
        <v>4085</v>
      </c>
      <c r="L666" s="16" t="s">
        <v>4085</v>
      </c>
    </row>
    <row r="667" spans="1:12" s="16" customFormat="1" ht="15.75" hidden="1" customHeight="1">
      <c r="A667" s="22"/>
      <c r="B667" s="24"/>
      <c r="C667" s="24"/>
      <c r="D667" s="11"/>
      <c r="E667" s="376"/>
      <c r="F667" s="14"/>
      <c r="G667" s="14"/>
      <c r="H667" s="14"/>
      <c r="I667" s="38"/>
      <c r="J667" s="99"/>
      <c r="K667" s="99" t="s">
        <v>4085</v>
      </c>
      <c r="L667" s="16" t="s">
        <v>4085</v>
      </c>
    </row>
    <row r="668" spans="1:12" s="16" customFormat="1" ht="15.75" hidden="1" customHeight="1">
      <c r="A668" s="22"/>
      <c r="B668" s="24"/>
      <c r="C668" s="24"/>
      <c r="D668" s="11"/>
      <c r="E668" s="376"/>
      <c r="F668" s="14"/>
      <c r="G668" s="14"/>
      <c r="H668" s="14"/>
      <c r="I668" s="38"/>
      <c r="J668" s="99"/>
      <c r="K668" s="99" t="s">
        <v>4085</v>
      </c>
      <c r="L668" s="16" t="s">
        <v>4085</v>
      </c>
    </row>
    <row r="669" spans="1:12" s="16" customFormat="1" ht="15.75" hidden="1" customHeight="1">
      <c r="A669" s="22"/>
      <c r="B669" s="24"/>
      <c r="C669" s="24"/>
      <c r="D669" s="11"/>
      <c r="E669" s="376"/>
      <c r="F669" s="14"/>
      <c r="G669" s="14"/>
      <c r="H669" s="14"/>
      <c r="I669" s="38"/>
      <c r="J669" s="99"/>
      <c r="K669" s="99" t="s">
        <v>4085</v>
      </c>
      <c r="L669" s="16" t="s">
        <v>4085</v>
      </c>
    </row>
    <row r="670" spans="1:12" s="16" customFormat="1" ht="15.75" hidden="1" customHeight="1">
      <c r="A670" s="22"/>
      <c r="B670" s="24"/>
      <c r="C670" s="24"/>
      <c r="D670" s="11"/>
      <c r="E670" s="376"/>
      <c r="F670" s="14"/>
      <c r="G670" s="14"/>
      <c r="H670" s="14"/>
      <c r="I670" s="38"/>
      <c r="J670" s="99"/>
      <c r="K670" s="99" t="s">
        <v>4085</v>
      </c>
      <c r="L670" s="16" t="s">
        <v>4085</v>
      </c>
    </row>
    <row r="671" spans="1:12" s="16" customFormat="1" ht="15.75" hidden="1" customHeight="1">
      <c r="A671" s="22"/>
      <c r="B671" s="24"/>
      <c r="C671" s="24"/>
      <c r="D671" s="11"/>
      <c r="E671" s="376"/>
      <c r="F671" s="14"/>
      <c r="G671" s="14"/>
      <c r="H671" s="14"/>
      <c r="I671" s="38"/>
      <c r="J671" s="99"/>
      <c r="K671" s="99" t="s">
        <v>4085</v>
      </c>
      <c r="L671" s="16" t="s">
        <v>4085</v>
      </c>
    </row>
    <row r="672" spans="1:12" s="16" customFormat="1" ht="15.75" hidden="1" customHeight="1">
      <c r="A672" s="22"/>
      <c r="B672" s="24"/>
      <c r="C672" s="24"/>
      <c r="D672" s="11"/>
      <c r="E672" s="376"/>
      <c r="F672" s="14"/>
      <c r="G672" s="14"/>
      <c r="H672" s="14"/>
      <c r="I672" s="38"/>
      <c r="J672" s="99"/>
      <c r="K672" s="99" t="s">
        <v>4085</v>
      </c>
      <c r="L672" s="16" t="s">
        <v>4085</v>
      </c>
    </row>
    <row r="673" spans="1:12" s="16" customFormat="1" ht="15.75" hidden="1" customHeight="1">
      <c r="A673" s="22"/>
      <c r="B673" s="24"/>
      <c r="C673" s="24"/>
      <c r="D673" s="11"/>
      <c r="E673" s="376"/>
      <c r="F673" s="14"/>
      <c r="G673" s="14"/>
      <c r="H673" s="14"/>
      <c r="I673" s="38"/>
      <c r="J673" s="99"/>
      <c r="K673" s="99" t="s">
        <v>4085</v>
      </c>
      <c r="L673" s="16" t="s">
        <v>4085</v>
      </c>
    </row>
    <row r="674" spans="1:12" s="16" customFormat="1" ht="15.75" hidden="1" customHeight="1">
      <c r="A674" s="22"/>
      <c r="B674" s="24"/>
      <c r="C674" s="24"/>
      <c r="D674" s="11"/>
      <c r="E674" s="376"/>
      <c r="F674" s="14"/>
      <c r="G674" s="14"/>
      <c r="H674" s="14"/>
      <c r="I674" s="38"/>
      <c r="J674" s="99"/>
      <c r="K674" s="99" t="s">
        <v>4085</v>
      </c>
      <c r="L674" s="16" t="s">
        <v>4085</v>
      </c>
    </row>
    <row r="675" spans="1:12" s="16" customFormat="1" ht="15.75" hidden="1" customHeight="1">
      <c r="A675" s="22"/>
      <c r="B675" s="24"/>
      <c r="C675" s="24"/>
      <c r="D675" s="11"/>
      <c r="E675" s="376"/>
      <c r="F675" s="14"/>
      <c r="G675" s="14"/>
      <c r="H675" s="14"/>
      <c r="I675" s="38"/>
      <c r="J675" s="99"/>
      <c r="K675" s="99" t="s">
        <v>4085</v>
      </c>
      <c r="L675" s="16" t="s">
        <v>4085</v>
      </c>
    </row>
    <row r="676" spans="1:12" s="16" customFormat="1" ht="15.75" hidden="1" customHeight="1">
      <c r="A676" s="22"/>
      <c r="B676" s="24"/>
      <c r="C676" s="24"/>
      <c r="D676" s="11"/>
      <c r="E676" s="376"/>
      <c r="F676" s="14"/>
      <c r="G676" s="14"/>
      <c r="H676" s="14"/>
      <c r="I676" s="38"/>
      <c r="J676" s="99"/>
      <c r="K676" s="99"/>
      <c r="L676" s="16" t="s">
        <v>4085</v>
      </c>
    </row>
    <row r="677" spans="1:12" s="16" customFormat="1" ht="15.75" hidden="1" customHeight="1">
      <c r="A677" s="22"/>
      <c r="B677" s="24"/>
      <c r="C677" s="24"/>
      <c r="D677" s="11"/>
      <c r="E677" s="376"/>
      <c r="F677" s="14"/>
      <c r="G677" s="14"/>
      <c r="H677" s="14"/>
      <c r="I677" s="38"/>
      <c r="J677" s="99"/>
      <c r="K677" s="99"/>
      <c r="L677" s="16" t="s">
        <v>4085</v>
      </c>
    </row>
    <row r="678" spans="1:12" s="16" customFormat="1" ht="15.75" hidden="1" customHeight="1">
      <c r="A678" s="22"/>
      <c r="B678" s="24"/>
      <c r="C678" s="24"/>
      <c r="D678" s="11"/>
      <c r="E678" s="376"/>
      <c r="F678" s="14"/>
      <c r="G678" s="14"/>
      <c r="H678" s="14"/>
      <c r="I678" s="38"/>
      <c r="J678" s="99"/>
      <c r="K678" s="99"/>
      <c r="L678" s="16" t="s">
        <v>4085</v>
      </c>
    </row>
    <row r="679" spans="1:12" s="16" customFormat="1" ht="15.75" hidden="1" customHeight="1">
      <c r="A679" s="22"/>
      <c r="B679" s="24"/>
      <c r="C679" s="24"/>
      <c r="D679" s="11"/>
      <c r="E679" s="376"/>
      <c r="F679" s="14"/>
      <c r="G679" s="14"/>
      <c r="H679" s="14"/>
      <c r="I679" s="38"/>
      <c r="J679" s="99"/>
      <c r="K679" s="99"/>
      <c r="L679" s="16" t="s">
        <v>4085</v>
      </c>
    </row>
    <row r="680" spans="1:12" s="16" customFormat="1" ht="15.75" hidden="1" customHeight="1">
      <c r="A680" s="22"/>
      <c r="B680" s="24"/>
      <c r="C680" s="24"/>
      <c r="D680" s="11"/>
      <c r="E680" s="376"/>
      <c r="F680" s="14"/>
      <c r="G680" s="14"/>
      <c r="H680" s="14"/>
      <c r="I680" s="38"/>
      <c r="J680" s="99"/>
      <c r="K680" s="99"/>
      <c r="L680" s="16" t="s">
        <v>4085</v>
      </c>
    </row>
    <row r="681" spans="1:12" s="16" customFormat="1" ht="15.75" hidden="1" customHeight="1">
      <c r="A681" s="22"/>
      <c r="B681" s="24"/>
      <c r="C681" s="24"/>
      <c r="D681" s="11"/>
      <c r="E681" s="376"/>
      <c r="F681" s="14"/>
      <c r="G681" s="14"/>
      <c r="H681" s="14"/>
      <c r="I681" s="38"/>
      <c r="J681" s="99"/>
      <c r="K681" s="99"/>
      <c r="L681" s="16" t="s">
        <v>4085</v>
      </c>
    </row>
    <row r="682" spans="1:12" s="16" customFormat="1" ht="15.75" hidden="1" customHeight="1">
      <c r="A682" s="22"/>
      <c r="B682" s="24"/>
      <c r="C682" s="24"/>
      <c r="D682" s="11"/>
      <c r="E682" s="376"/>
      <c r="F682" s="14"/>
      <c r="G682" s="14"/>
      <c r="H682" s="14"/>
      <c r="I682" s="38"/>
      <c r="J682" s="99"/>
      <c r="K682" s="99"/>
      <c r="L682" s="16" t="s">
        <v>4085</v>
      </c>
    </row>
    <row r="683" spans="1:12" s="16" customFormat="1" ht="15.75" hidden="1" customHeight="1">
      <c r="A683" s="22"/>
      <c r="B683" s="24"/>
      <c r="C683" s="24"/>
      <c r="D683" s="11"/>
      <c r="E683" s="376"/>
      <c r="F683" s="14"/>
      <c r="G683" s="14"/>
      <c r="H683" s="14"/>
      <c r="I683" s="38"/>
      <c r="J683" s="99"/>
      <c r="K683" s="99"/>
      <c r="L683" s="16" t="s">
        <v>4085</v>
      </c>
    </row>
    <row r="684" spans="1:12" s="16" customFormat="1" ht="15.75" hidden="1" customHeight="1">
      <c r="A684" s="22"/>
      <c r="B684" s="24"/>
      <c r="C684" s="24"/>
      <c r="D684" s="11"/>
      <c r="E684" s="376"/>
      <c r="F684" s="14"/>
      <c r="G684" s="14"/>
      <c r="H684" s="14"/>
      <c r="I684" s="38"/>
      <c r="J684" s="99"/>
      <c r="K684" s="99"/>
      <c r="L684" s="16" t="s">
        <v>4085</v>
      </c>
    </row>
    <row r="685" spans="1:12" s="16" customFormat="1" ht="15.75" hidden="1" customHeight="1">
      <c r="A685" s="22"/>
      <c r="B685" s="24"/>
      <c r="C685" s="24"/>
      <c r="D685" s="11"/>
      <c r="E685" s="376"/>
      <c r="F685" s="14"/>
      <c r="G685" s="14"/>
      <c r="H685" s="14"/>
      <c r="I685" s="38"/>
      <c r="J685" s="99"/>
      <c r="K685" s="99"/>
      <c r="L685" s="16" t="s">
        <v>4085</v>
      </c>
    </row>
    <row r="686" spans="1:12" s="16" customFormat="1" ht="15.75" hidden="1" customHeight="1">
      <c r="A686" s="22"/>
      <c r="B686" s="24"/>
      <c r="C686" s="24"/>
      <c r="D686" s="11"/>
      <c r="E686" s="376"/>
      <c r="F686" s="14"/>
      <c r="G686" s="14"/>
      <c r="H686" s="14"/>
      <c r="I686" s="38"/>
      <c r="J686" s="99"/>
      <c r="K686" s="99"/>
      <c r="L686" s="16" t="s">
        <v>4085</v>
      </c>
    </row>
    <row r="687" spans="1:12" s="16" customFormat="1" ht="15.75" hidden="1" customHeight="1">
      <c r="A687" s="22"/>
      <c r="B687" s="24"/>
      <c r="C687" s="24"/>
      <c r="D687" s="11"/>
      <c r="E687" s="376"/>
      <c r="F687" s="14"/>
      <c r="G687" s="14"/>
      <c r="H687" s="14"/>
      <c r="I687" s="38"/>
      <c r="J687" s="99"/>
      <c r="K687" s="99"/>
      <c r="L687" s="16" t="s">
        <v>4085</v>
      </c>
    </row>
    <row r="688" spans="1:12" s="16" customFormat="1" ht="15.75" hidden="1" customHeight="1">
      <c r="A688" s="22"/>
      <c r="B688" s="24"/>
      <c r="C688" s="24"/>
      <c r="D688" s="11"/>
      <c r="E688" s="376"/>
      <c r="F688" s="14"/>
      <c r="G688" s="14"/>
      <c r="H688" s="14"/>
      <c r="I688" s="38"/>
      <c r="J688" s="99"/>
      <c r="K688" s="99"/>
      <c r="L688" s="16" t="s">
        <v>4085</v>
      </c>
    </row>
    <row r="689" spans="1:12" s="16" customFormat="1" ht="15.75" hidden="1" customHeight="1">
      <c r="A689" s="22"/>
      <c r="B689" s="24"/>
      <c r="C689" s="24"/>
      <c r="D689" s="11"/>
      <c r="E689" s="376"/>
      <c r="F689" s="14"/>
      <c r="G689" s="14"/>
      <c r="H689" s="14"/>
      <c r="I689" s="38"/>
      <c r="J689" s="99"/>
      <c r="K689" s="99"/>
      <c r="L689" s="16" t="s">
        <v>4085</v>
      </c>
    </row>
    <row r="690" spans="1:12" s="16" customFormat="1" ht="15.75" hidden="1" customHeight="1">
      <c r="A690" s="22"/>
      <c r="B690" s="24"/>
      <c r="C690" s="24"/>
      <c r="D690" s="11"/>
      <c r="E690" s="376"/>
      <c r="F690" s="14"/>
      <c r="G690" s="14"/>
      <c r="H690" s="14"/>
      <c r="I690" s="38"/>
      <c r="J690" s="99"/>
      <c r="K690" s="99"/>
      <c r="L690" s="16" t="s">
        <v>4085</v>
      </c>
    </row>
    <row r="691" spans="1:12" s="16" customFormat="1" ht="15.75" hidden="1" customHeight="1">
      <c r="A691" s="22"/>
      <c r="B691" s="24"/>
      <c r="C691" s="24"/>
      <c r="D691" s="11"/>
      <c r="E691" s="376"/>
      <c r="F691" s="14"/>
      <c r="G691" s="14"/>
      <c r="H691" s="14"/>
      <c r="I691" s="38"/>
      <c r="J691" s="99"/>
      <c r="K691" s="99"/>
      <c r="L691" s="16" t="s">
        <v>4085</v>
      </c>
    </row>
    <row r="692" spans="1:12" s="16" customFormat="1" ht="15.75" hidden="1" customHeight="1">
      <c r="A692" s="22"/>
      <c r="B692" s="24"/>
      <c r="C692" s="24"/>
      <c r="D692" s="11"/>
      <c r="E692" s="376"/>
      <c r="F692" s="14"/>
      <c r="G692" s="14"/>
      <c r="H692" s="14"/>
      <c r="I692" s="38"/>
      <c r="J692" s="99"/>
      <c r="K692" s="99"/>
      <c r="L692" s="16" t="s">
        <v>4085</v>
      </c>
    </row>
    <row r="693" spans="1:12" s="16" customFormat="1" ht="15.75" hidden="1" customHeight="1">
      <c r="A693" s="22"/>
      <c r="B693" s="24"/>
      <c r="C693" s="24"/>
      <c r="D693" s="11"/>
      <c r="E693" s="376"/>
      <c r="F693" s="14"/>
      <c r="G693" s="14"/>
      <c r="H693" s="14"/>
      <c r="I693" s="38"/>
      <c r="J693" s="99"/>
      <c r="K693" s="99"/>
      <c r="L693" s="16" t="s">
        <v>4085</v>
      </c>
    </row>
    <row r="694" spans="1:12" s="16" customFormat="1" ht="15.75" hidden="1" customHeight="1">
      <c r="A694" s="22"/>
      <c r="B694" s="24"/>
      <c r="C694" s="24"/>
      <c r="D694" s="11"/>
      <c r="E694" s="376"/>
      <c r="F694" s="14"/>
      <c r="G694" s="14"/>
      <c r="H694" s="14"/>
      <c r="I694" s="38"/>
      <c r="J694" s="99"/>
      <c r="K694" s="99"/>
      <c r="L694" s="16" t="s">
        <v>4085</v>
      </c>
    </row>
    <row r="695" spans="1:12" s="16" customFormat="1" ht="15.75" hidden="1" customHeight="1">
      <c r="A695" s="22"/>
      <c r="B695" s="24"/>
      <c r="C695" s="24"/>
      <c r="D695" s="11"/>
      <c r="E695" s="376"/>
      <c r="F695" s="14"/>
      <c r="G695" s="14"/>
      <c r="H695" s="14"/>
      <c r="I695" s="38"/>
      <c r="J695" s="99"/>
      <c r="K695" s="99"/>
      <c r="L695" s="16" t="s">
        <v>4085</v>
      </c>
    </row>
    <row r="696" spans="1:12" s="16" customFormat="1" ht="15.75" hidden="1" customHeight="1">
      <c r="A696" s="22"/>
      <c r="B696" s="24"/>
      <c r="C696" s="24"/>
      <c r="D696" s="11"/>
      <c r="E696" s="376"/>
      <c r="F696" s="14"/>
      <c r="G696" s="14"/>
      <c r="H696" s="14"/>
      <c r="I696" s="38"/>
      <c r="J696" s="99"/>
      <c r="K696" s="99"/>
      <c r="L696" s="16" t="s">
        <v>4085</v>
      </c>
    </row>
    <row r="697" spans="1:12" s="16" customFormat="1" ht="15.75" hidden="1" customHeight="1">
      <c r="A697" s="22"/>
      <c r="B697" s="24"/>
      <c r="C697" s="24"/>
      <c r="D697" s="11"/>
      <c r="E697" s="376"/>
      <c r="F697" s="14"/>
      <c r="G697" s="14"/>
      <c r="H697" s="14"/>
      <c r="I697" s="38"/>
      <c r="J697" s="99"/>
      <c r="K697" s="99"/>
      <c r="L697" s="16" t="s">
        <v>4085</v>
      </c>
    </row>
    <row r="698" spans="1:12" s="16" customFormat="1" ht="15.75" hidden="1" customHeight="1">
      <c r="A698" s="22"/>
      <c r="B698" s="24"/>
      <c r="C698" s="24"/>
      <c r="D698" s="11"/>
      <c r="E698" s="376"/>
      <c r="F698" s="14"/>
      <c r="G698" s="14"/>
      <c r="H698" s="14"/>
      <c r="I698" s="38"/>
      <c r="J698" s="99"/>
      <c r="K698" s="99"/>
      <c r="L698" s="16" t="s">
        <v>4085</v>
      </c>
    </row>
    <row r="699" spans="1:12" s="16" customFormat="1" ht="15.75" hidden="1" customHeight="1">
      <c r="A699" s="22"/>
      <c r="B699" s="24"/>
      <c r="C699" s="24"/>
      <c r="D699" s="11"/>
      <c r="E699" s="376"/>
      <c r="F699" s="14"/>
      <c r="G699" s="14"/>
      <c r="H699" s="14"/>
      <c r="I699" s="38"/>
      <c r="J699" s="99"/>
      <c r="K699" s="99"/>
      <c r="L699" s="16" t="s">
        <v>4085</v>
      </c>
    </row>
    <row r="700" spans="1:12" s="16" customFormat="1" ht="15.75" hidden="1" customHeight="1">
      <c r="A700" s="22"/>
      <c r="B700" s="24"/>
      <c r="C700" s="24"/>
      <c r="D700" s="11"/>
      <c r="E700" s="376"/>
      <c r="F700" s="14"/>
      <c r="G700" s="14"/>
      <c r="H700" s="14"/>
      <c r="I700" s="38"/>
      <c r="J700" s="99"/>
      <c r="K700" s="99"/>
      <c r="L700" s="16" t="s">
        <v>4085</v>
      </c>
    </row>
    <row r="701" spans="1:12" s="16" customFormat="1" ht="15.75" hidden="1" customHeight="1">
      <c r="A701" s="22"/>
      <c r="B701" s="24"/>
      <c r="C701" s="24"/>
      <c r="D701" s="11"/>
      <c r="E701" s="376"/>
      <c r="F701" s="14"/>
      <c r="G701" s="14"/>
      <c r="H701" s="14"/>
      <c r="I701" s="38"/>
      <c r="J701" s="99"/>
      <c r="K701" s="99"/>
      <c r="L701" s="16" t="s">
        <v>4085</v>
      </c>
    </row>
    <row r="702" spans="1:12" s="16" customFormat="1" ht="15.75" hidden="1" customHeight="1">
      <c r="A702" s="22"/>
      <c r="B702" s="24"/>
      <c r="C702" s="24"/>
      <c r="D702" s="11"/>
      <c r="E702" s="376"/>
      <c r="F702" s="14"/>
      <c r="G702" s="14"/>
      <c r="H702" s="14"/>
      <c r="I702" s="38"/>
      <c r="J702" s="99"/>
      <c r="K702" s="99"/>
      <c r="L702" s="16" t="s">
        <v>4085</v>
      </c>
    </row>
    <row r="703" spans="1:12" s="16" customFormat="1" ht="15.75" hidden="1" customHeight="1">
      <c r="A703" s="22"/>
      <c r="B703" s="24"/>
      <c r="C703" s="24"/>
      <c r="D703" s="11"/>
      <c r="E703" s="376"/>
      <c r="F703" s="14"/>
      <c r="G703" s="14"/>
      <c r="H703" s="14"/>
      <c r="I703" s="38"/>
      <c r="J703" s="99"/>
      <c r="K703" s="99"/>
      <c r="L703" s="16" t="s">
        <v>4085</v>
      </c>
    </row>
    <row r="704" spans="1:12" s="16" customFormat="1" ht="15.75" hidden="1" customHeight="1">
      <c r="A704" s="22"/>
      <c r="B704" s="24"/>
      <c r="C704" s="24"/>
      <c r="D704" s="11"/>
      <c r="E704" s="376"/>
      <c r="F704" s="14"/>
      <c r="G704" s="14"/>
      <c r="H704" s="14"/>
      <c r="I704" s="38"/>
      <c r="J704" s="99"/>
      <c r="K704" s="99"/>
      <c r="L704" s="16" t="s">
        <v>4085</v>
      </c>
    </row>
    <row r="705" spans="1:12" s="16" customFormat="1" ht="15.75" hidden="1" customHeight="1">
      <c r="A705" s="22"/>
      <c r="B705" s="24"/>
      <c r="C705" s="24"/>
      <c r="D705" s="11"/>
      <c r="E705" s="376"/>
      <c r="F705" s="14"/>
      <c r="G705" s="14"/>
      <c r="H705" s="14"/>
      <c r="I705" s="38"/>
      <c r="J705" s="99"/>
      <c r="K705" s="99"/>
      <c r="L705" s="16" t="s">
        <v>4085</v>
      </c>
    </row>
    <row r="706" spans="1:12" s="16" customFormat="1" ht="15.75" hidden="1" customHeight="1">
      <c r="A706" s="22"/>
      <c r="B706" s="24"/>
      <c r="C706" s="24"/>
      <c r="D706" s="11"/>
      <c r="E706" s="376"/>
      <c r="F706" s="14"/>
      <c r="G706" s="14"/>
      <c r="H706" s="14"/>
      <c r="I706" s="38"/>
      <c r="J706" s="99"/>
      <c r="K706" s="99"/>
      <c r="L706" s="16" t="s">
        <v>4085</v>
      </c>
    </row>
    <row r="707" spans="1:12" s="16" customFormat="1" ht="15.75" hidden="1" customHeight="1">
      <c r="A707" s="22"/>
      <c r="B707" s="24"/>
      <c r="C707" s="24"/>
      <c r="D707" s="11"/>
      <c r="E707" s="376"/>
      <c r="F707" s="14"/>
      <c r="G707" s="14"/>
      <c r="H707" s="14"/>
      <c r="I707" s="38"/>
      <c r="J707" s="99"/>
      <c r="K707" s="99"/>
      <c r="L707" s="16" t="s">
        <v>4085</v>
      </c>
    </row>
    <row r="708" spans="1:12" s="16" customFormat="1" ht="15.75" hidden="1" customHeight="1">
      <c r="A708" s="22"/>
      <c r="B708" s="24"/>
      <c r="C708" s="24"/>
      <c r="D708" s="11"/>
      <c r="E708" s="376"/>
      <c r="F708" s="14"/>
      <c r="G708" s="14"/>
      <c r="H708" s="14"/>
      <c r="I708" s="38"/>
      <c r="J708" s="99"/>
      <c r="K708" s="99"/>
      <c r="L708" s="16" t="s">
        <v>4085</v>
      </c>
    </row>
    <row r="709" spans="1:12" s="16" customFormat="1" ht="15.75" hidden="1" customHeight="1">
      <c r="A709" s="22"/>
      <c r="B709" s="24"/>
      <c r="C709" s="24"/>
      <c r="D709" s="11"/>
      <c r="E709" s="376"/>
      <c r="F709" s="14"/>
      <c r="G709" s="14"/>
      <c r="H709" s="14"/>
      <c r="I709" s="38"/>
      <c r="J709" s="99"/>
      <c r="K709" s="99"/>
      <c r="L709" s="16" t="s">
        <v>4085</v>
      </c>
    </row>
    <row r="710" spans="1:12" s="16" customFormat="1" ht="15.75" hidden="1" customHeight="1">
      <c r="A710" s="22"/>
      <c r="B710" s="24"/>
      <c r="C710" s="24"/>
      <c r="D710" s="11"/>
      <c r="E710" s="376"/>
      <c r="F710" s="14"/>
      <c r="G710" s="14"/>
      <c r="H710" s="14"/>
      <c r="I710" s="38"/>
      <c r="J710" s="99"/>
      <c r="K710" s="99"/>
      <c r="L710" s="16" t="s">
        <v>4085</v>
      </c>
    </row>
    <row r="711" spans="1:12" s="16" customFormat="1" ht="15.75" hidden="1" customHeight="1">
      <c r="A711" s="22"/>
      <c r="B711" s="24"/>
      <c r="C711" s="24"/>
      <c r="D711" s="11"/>
      <c r="E711" s="376"/>
      <c r="F711" s="14"/>
      <c r="G711" s="14"/>
      <c r="H711" s="14"/>
      <c r="I711" s="38"/>
      <c r="J711" s="99"/>
      <c r="K711" s="99"/>
      <c r="L711" s="16" t="s">
        <v>4085</v>
      </c>
    </row>
    <row r="712" spans="1:12" s="16" customFormat="1" ht="15.75" hidden="1" customHeight="1">
      <c r="A712" s="22"/>
      <c r="B712" s="24"/>
      <c r="C712" s="24"/>
      <c r="D712" s="11"/>
      <c r="E712" s="376"/>
      <c r="F712" s="14"/>
      <c r="G712" s="14"/>
      <c r="H712" s="14"/>
      <c r="I712" s="38"/>
      <c r="J712" s="99"/>
      <c r="K712" s="99"/>
      <c r="L712" s="16" t="s">
        <v>4085</v>
      </c>
    </row>
    <row r="713" spans="1:12" s="16" customFormat="1" ht="15.75" hidden="1" customHeight="1">
      <c r="A713" s="22"/>
      <c r="B713" s="24"/>
      <c r="C713" s="24"/>
      <c r="D713" s="11"/>
      <c r="E713" s="376"/>
      <c r="F713" s="14"/>
      <c r="G713" s="14"/>
      <c r="H713" s="14"/>
      <c r="I713" s="38"/>
      <c r="J713" s="99"/>
      <c r="K713" s="99"/>
      <c r="L713" s="16" t="s">
        <v>4085</v>
      </c>
    </row>
    <row r="714" spans="1:12" s="16" customFormat="1" ht="15.75" hidden="1" customHeight="1">
      <c r="A714" s="22"/>
      <c r="B714" s="24"/>
      <c r="C714" s="24"/>
      <c r="D714" s="11"/>
      <c r="E714" s="376"/>
      <c r="F714" s="14"/>
      <c r="G714" s="14"/>
      <c r="H714" s="14"/>
      <c r="I714" s="38"/>
      <c r="J714" s="99"/>
      <c r="K714" s="99"/>
      <c r="L714" s="16" t="s">
        <v>4085</v>
      </c>
    </row>
    <row r="715" spans="1:12" s="16" customFormat="1" ht="15.75" hidden="1" customHeight="1">
      <c r="A715" s="22"/>
      <c r="B715" s="24"/>
      <c r="C715" s="24"/>
      <c r="D715" s="11"/>
      <c r="E715" s="376"/>
      <c r="F715" s="14"/>
      <c r="G715" s="14"/>
      <c r="H715" s="14"/>
      <c r="I715" s="38"/>
      <c r="J715" s="99"/>
      <c r="K715" s="99"/>
      <c r="L715" s="16" t="s">
        <v>4085</v>
      </c>
    </row>
    <row r="716" spans="1:12" s="16" customFormat="1" ht="15.75" hidden="1" customHeight="1">
      <c r="A716" s="22"/>
      <c r="B716" s="24"/>
      <c r="C716" s="24"/>
      <c r="D716" s="11"/>
      <c r="E716" s="376"/>
      <c r="F716" s="14"/>
      <c r="G716" s="14"/>
      <c r="H716" s="14"/>
      <c r="I716" s="38"/>
      <c r="J716" s="99"/>
      <c r="K716" s="99"/>
      <c r="L716" s="16" t="s">
        <v>4085</v>
      </c>
    </row>
    <row r="717" spans="1:12" s="16" customFormat="1" ht="15.75" hidden="1" customHeight="1">
      <c r="A717" s="22"/>
      <c r="B717" s="24"/>
      <c r="C717" s="24"/>
      <c r="D717" s="11"/>
      <c r="E717" s="376"/>
      <c r="F717" s="14"/>
      <c r="G717" s="14"/>
      <c r="H717" s="14"/>
      <c r="I717" s="38"/>
      <c r="J717" s="99"/>
      <c r="K717" s="99"/>
      <c r="L717" s="16" t="s">
        <v>4085</v>
      </c>
    </row>
    <row r="718" spans="1:12" s="16" customFormat="1" ht="15.75" hidden="1" customHeight="1">
      <c r="A718" s="22"/>
      <c r="B718" s="24"/>
      <c r="C718" s="24"/>
      <c r="D718" s="11"/>
      <c r="E718" s="376"/>
      <c r="F718" s="14"/>
      <c r="G718" s="14"/>
      <c r="H718" s="14"/>
      <c r="I718" s="38"/>
      <c r="J718" s="99"/>
      <c r="K718" s="99"/>
      <c r="L718" s="16" t="s">
        <v>4085</v>
      </c>
    </row>
    <row r="719" spans="1:12" s="16" customFormat="1" ht="15.75" hidden="1" customHeight="1">
      <c r="A719" s="22"/>
      <c r="B719" s="24"/>
      <c r="C719" s="24"/>
      <c r="D719" s="11"/>
      <c r="E719" s="376"/>
      <c r="F719" s="14"/>
      <c r="G719" s="14"/>
      <c r="H719" s="14"/>
      <c r="I719" s="38"/>
      <c r="J719" s="99"/>
      <c r="K719" s="99"/>
      <c r="L719" s="16" t="s">
        <v>4085</v>
      </c>
    </row>
    <row r="720" spans="1:12" s="16" customFormat="1" ht="15.75" hidden="1" customHeight="1">
      <c r="A720" s="22"/>
      <c r="B720" s="24"/>
      <c r="C720" s="24"/>
      <c r="D720" s="11"/>
      <c r="E720" s="376"/>
      <c r="F720" s="14"/>
      <c r="G720" s="14"/>
      <c r="H720" s="14"/>
      <c r="I720" s="38"/>
      <c r="J720" s="99"/>
      <c r="K720" s="99"/>
      <c r="L720" s="16" t="s">
        <v>4085</v>
      </c>
    </row>
    <row r="721" spans="1:12" s="16" customFormat="1" ht="15.75" hidden="1" customHeight="1">
      <c r="A721" s="22"/>
      <c r="B721" s="24"/>
      <c r="C721" s="24"/>
      <c r="D721" s="11"/>
      <c r="E721" s="376"/>
      <c r="F721" s="14"/>
      <c r="G721" s="14"/>
      <c r="H721" s="14"/>
      <c r="I721" s="38"/>
      <c r="J721" s="99"/>
      <c r="K721" s="99"/>
      <c r="L721" s="16" t="s">
        <v>4085</v>
      </c>
    </row>
    <row r="722" spans="1:12" s="16" customFormat="1" ht="15.75" hidden="1" customHeight="1">
      <c r="A722" s="22"/>
      <c r="B722" s="24"/>
      <c r="C722" s="24"/>
      <c r="D722" s="11"/>
      <c r="E722" s="376"/>
      <c r="F722" s="14"/>
      <c r="G722" s="14"/>
      <c r="H722" s="14"/>
      <c r="I722" s="38"/>
      <c r="J722" s="99"/>
      <c r="K722" s="99"/>
      <c r="L722" s="16" t="s">
        <v>4085</v>
      </c>
    </row>
    <row r="723" spans="1:12" s="16" customFormat="1" ht="15.75" hidden="1" customHeight="1">
      <c r="A723" s="22"/>
      <c r="B723" s="24"/>
      <c r="C723" s="24"/>
      <c r="D723" s="11"/>
      <c r="E723" s="376"/>
      <c r="F723" s="14"/>
      <c r="G723" s="14"/>
      <c r="H723" s="14"/>
      <c r="I723" s="38"/>
      <c r="J723" s="99"/>
      <c r="K723" s="99"/>
      <c r="L723" s="16" t="s">
        <v>4085</v>
      </c>
    </row>
    <row r="724" spans="1:12" s="16" customFormat="1" ht="15.75" hidden="1" customHeight="1">
      <c r="A724" s="22"/>
      <c r="B724" s="24"/>
      <c r="C724" s="24"/>
      <c r="D724" s="11"/>
      <c r="E724" s="376"/>
      <c r="F724" s="14"/>
      <c r="G724" s="14"/>
      <c r="H724" s="14"/>
      <c r="I724" s="38"/>
      <c r="J724" s="99"/>
      <c r="K724" s="99"/>
      <c r="L724" s="16" t="s">
        <v>4085</v>
      </c>
    </row>
    <row r="725" spans="1:12" s="16" customFormat="1" ht="15.75" hidden="1" customHeight="1">
      <c r="A725" s="22"/>
      <c r="B725" s="24"/>
      <c r="C725" s="24"/>
      <c r="D725" s="11"/>
      <c r="E725" s="376"/>
      <c r="F725" s="14"/>
      <c r="G725" s="14"/>
      <c r="H725" s="14"/>
      <c r="I725" s="38"/>
      <c r="J725" s="99"/>
      <c r="K725" s="99"/>
      <c r="L725" s="16" t="s">
        <v>4085</v>
      </c>
    </row>
    <row r="726" spans="1:12" s="16" customFormat="1" ht="15.75" hidden="1" customHeight="1">
      <c r="A726" s="22"/>
      <c r="B726" s="24"/>
      <c r="C726" s="24"/>
      <c r="D726" s="11"/>
      <c r="E726" s="376"/>
      <c r="F726" s="14"/>
      <c r="G726" s="14"/>
      <c r="H726" s="14"/>
      <c r="I726" s="38"/>
      <c r="J726" s="99"/>
      <c r="K726" s="99"/>
      <c r="L726" s="16" t="s">
        <v>4085</v>
      </c>
    </row>
    <row r="727" spans="1:12" s="16" customFormat="1" ht="15.75" hidden="1" customHeight="1">
      <c r="A727" s="22"/>
      <c r="B727" s="24"/>
      <c r="C727" s="24"/>
      <c r="D727" s="11"/>
      <c r="E727" s="376"/>
      <c r="F727" s="14"/>
      <c r="G727" s="14"/>
      <c r="H727" s="14"/>
      <c r="I727" s="38"/>
      <c r="J727" s="99"/>
      <c r="K727" s="99"/>
      <c r="L727" s="16" t="s">
        <v>4085</v>
      </c>
    </row>
    <row r="728" spans="1:12" s="16" customFormat="1" ht="15.75" hidden="1" customHeight="1">
      <c r="A728" s="22"/>
      <c r="B728" s="24"/>
      <c r="C728" s="24"/>
      <c r="D728" s="11"/>
      <c r="E728" s="376"/>
      <c r="F728" s="14"/>
      <c r="G728" s="14"/>
      <c r="H728" s="14"/>
      <c r="I728" s="38"/>
      <c r="J728" s="99"/>
      <c r="K728" s="99"/>
      <c r="L728" s="16" t="s">
        <v>4085</v>
      </c>
    </row>
    <row r="729" spans="1:12" s="16" customFormat="1" ht="15.75" hidden="1" customHeight="1">
      <c r="A729" s="22"/>
      <c r="B729" s="24"/>
      <c r="C729" s="24"/>
      <c r="D729" s="11"/>
      <c r="E729" s="376"/>
      <c r="F729" s="14"/>
      <c r="G729" s="14"/>
      <c r="H729" s="14"/>
      <c r="I729" s="38"/>
      <c r="J729" s="99"/>
      <c r="K729" s="99"/>
      <c r="L729" s="16" t="s">
        <v>4085</v>
      </c>
    </row>
    <row r="730" spans="1:12" s="16" customFormat="1" ht="15.75" hidden="1" customHeight="1">
      <c r="A730" s="22"/>
      <c r="B730" s="24"/>
      <c r="C730" s="24"/>
      <c r="D730" s="11"/>
      <c r="E730" s="376"/>
      <c r="F730" s="14"/>
      <c r="G730" s="14"/>
      <c r="H730" s="14"/>
      <c r="I730" s="38"/>
      <c r="J730" s="99"/>
      <c r="K730" s="99"/>
      <c r="L730" s="16" t="s">
        <v>4085</v>
      </c>
    </row>
    <row r="731" spans="1:12" s="16" customFormat="1" ht="15.75" hidden="1" customHeight="1">
      <c r="A731" s="22"/>
      <c r="B731" s="24"/>
      <c r="C731" s="24"/>
      <c r="D731" s="11"/>
      <c r="E731" s="376"/>
      <c r="F731" s="14"/>
      <c r="G731" s="14"/>
      <c r="H731" s="14"/>
      <c r="I731" s="38"/>
      <c r="J731" s="99"/>
      <c r="K731" s="99"/>
      <c r="L731" s="16" t="s">
        <v>4085</v>
      </c>
    </row>
    <row r="732" spans="1:12" ht="15.75" hidden="1" customHeight="1">
      <c r="L732" s="16" t="s">
        <v>4085</v>
      </c>
    </row>
    <row r="733" spans="1:12" ht="15.75" hidden="1" customHeight="1">
      <c r="L733" s="16" t="s">
        <v>4085</v>
      </c>
    </row>
    <row r="734" spans="1:12" ht="15.75" hidden="1" customHeight="1">
      <c r="L734" s="16" t="s">
        <v>4085</v>
      </c>
    </row>
    <row r="735" spans="1:12" ht="15.75" hidden="1" customHeight="1">
      <c r="L735" s="16" t="s">
        <v>4085</v>
      </c>
    </row>
    <row r="736" spans="1:12" ht="15.75" hidden="1" customHeight="1">
      <c r="L736" s="16" t="s">
        <v>4085</v>
      </c>
    </row>
    <row r="737" spans="12:12" ht="15.75" hidden="1" customHeight="1">
      <c r="L737" s="16" t="s">
        <v>4085</v>
      </c>
    </row>
    <row r="738" spans="12:12" ht="15.75" hidden="1" customHeight="1">
      <c r="L738" s="16" t="s">
        <v>4085</v>
      </c>
    </row>
    <row r="739" spans="12:12" ht="15.75" hidden="1" customHeight="1">
      <c r="L739" s="16" t="s">
        <v>4085</v>
      </c>
    </row>
    <row r="740" spans="12:12" ht="15.75" hidden="1" customHeight="1">
      <c r="L740" s="16" t="s">
        <v>4085</v>
      </c>
    </row>
    <row r="741" spans="12:12" ht="15.75" hidden="1" customHeight="1">
      <c r="L741" s="16" t="s">
        <v>4085</v>
      </c>
    </row>
    <row r="742" spans="12:12" ht="15.75" hidden="1" customHeight="1">
      <c r="L742" s="16" t="s">
        <v>4085</v>
      </c>
    </row>
    <row r="743" spans="12:12" ht="15.75" hidden="1" customHeight="1">
      <c r="L743" s="16" t="s">
        <v>4085</v>
      </c>
    </row>
    <row r="744" spans="12:12" ht="15.75" hidden="1" customHeight="1">
      <c r="L744" s="16" t="s">
        <v>4085</v>
      </c>
    </row>
    <row r="745" spans="12:12" ht="15.75" hidden="1" customHeight="1">
      <c r="L745" s="16" t="s">
        <v>4085</v>
      </c>
    </row>
    <row r="746" spans="12:12" ht="15.75" hidden="1" customHeight="1">
      <c r="L746" s="16" t="s">
        <v>4085</v>
      </c>
    </row>
  </sheetData>
  <autoFilter ref="A2:M746">
    <filterColumn colId="8">
      <colorFilter dxfId="0"/>
    </filterColumn>
  </autoFilter>
  <sortState ref="A3:M518">
    <sortCondition ref="G3:G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C221" sqref="C221:L221"/>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28">
        <v>40</v>
      </c>
      <c r="D27" s="429"/>
      <c r="E27" s="428">
        <v>40</v>
      </c>
      <c r="F27" s="429"/>
      <c r="G27" s="428">
        <v>40</v>
      </c>
      <c r="H27" s="429"/>
      <c r="I27" s="428">
        <v>40</v>
      </c>
      <c r="J27" s="429"/>
      <c r="K27" s="428">
        <v>40</v>
      </c>
      <c r="L27" s="429"/>
      <c r="M27" s="114">
        <f>SUM(C27:L27)</f>
        <v>200</v>
      </c>
    </row>
    <row r="28" spans="2:14" ht="16.5" customHeight="1">
      <c r="B28" s="108" t="s">
        <v>5515</v>
      </c>
      <c r="C28" s="428">
        <f>COUNTIFS(VODANET!$AA$5:$AA$4966,"&gt;="&amp;Mensal!C26,VODANET!$AA$5:$AA$4966,"&lt;="&amp;Mensal!D26)</f>
        <v>56</v>
      </c>
      <c r="D28" s="429"/>
      <c r="E28" s="428">
        <f>COUNTIFS(VODANET!$AA$5:$AA$4966,"&gt;="&amp;Mensal!E26,VODANET!$AA$5:$AA$4966,"&lt;="&amp;Mensal!F26)</f>
        <v>41</v>
      </c>
      <c r="F28" s="429"/>
      <c r="G28" s="428">
        <f>COUNTIFS(VODANET!$AA$5:$AA$4966,"&gt;="&amp;Mensal!G26,VODANET!$AA$5:$AA$4966,"&lt;="&amp;Mensal!H26)</f>
        <v>57</v>
      </c>
      <c r="H28" s="429"/>
      <c r="I28" s="428">
        <f>COUNTIFS(VODANET!$AA$5:$AA$4966,"&gt;="&amp;Mensal!I26,VODANET!$AA$5:$AA$4966,"&lt;="&amp;Mensal!J26)</f>
        <v>21</v>
      </c>
      <c r="J28" s="429"/>
      <c r="K28" s="428">
        <f>COUNTIFS(VODANET!$AA$5:$AA$4966,"&gt;="&amp;Mensal!K26,VODANET!$AA$5:$AA$4966,"&lt;="&amp;Mensal!L26)</f>
        <v>21</v>
      </c>
      <c r="L28" s="429"/>
      <c r="M28" s="114">
        <f>SUM(C28:L28)</f>
        <v>196</v>
      </c>
    </row>
    <row r="29" spans="2:14" ht="16.5" customHeight="1" thickBot="1">
      <c r="B29" s="109" t="s">
        <v>6793</v>
      </c>
      <c r="C29" s="426">
        <v>0</v>
      </c>
      <c r="D29" s="427"/>
      <c r="E29" s="426">
        <v>0</v>
      </c>
      <c r="F29" s="427"/>
      <c r="G29" s="426">
        <v>0</v>
      </c>
      <c r="H29" s="427"/>
      <c r="I29" s="426">
        <v>0</v>
      </c>
      <c r="J29" s="427"/>
      <c r="K29" s="426">
        <v>6</v>
      </c>
      <c r="L29" s="427"/>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28">
        <v>18</v>
      </c>
      <c r="D39" s="429"/>
      <c r="E39" s="428">
        <v>58</v>
      </c>
      <c r="F39" s="429"/>
      <c r="G39" s="428">
        <v>58</v>
      </c>
      <c r="H39" s="429"/>
      <c r="I39" s="428">
        <v>56</v>
      </c>
      <c r="J39" s="429"/>
      <c r="K39" s="114">
        <f>SUM(C39:J39)</f>
        <v>190</v>
      </c>
    </row>
    <row r="40" spans="2:11" ht="16.5" customHeight="1">
      <c r="B40" s="108" t="s">
        <v>5515</v>
      </c>
      <c r="C40" s="428">
        <f>COUNTIFS(VODANET!$AA$5:$AA$4966,"&gt;="&amp;Mensal!C38,VODANET!$AA$5:$AA$4966,"&lt;="&amp;Mensal!D38)</f>
        <v>14</v>
      </c>
      <c r="D40" s="429"/>
      <c r="E40" s="428">
        <f>COUNTIFS(VODANET!$AA$5:$AA$4966,"&gt;="&amp;Mensal!E38,VODANET!$AA$5:$AA$4966,"&lt;="&amp;Mensal!F38)</f>
        <v>26</v>
      </c>
      <c r="F40" s="429"/>
      <c r="G40" s="428">
        <f>COUNTIFS(VODANET!$AA$5:$AA$4966,"&gt;="&amp;Mensal!G38,VODANET!$AA$5:$AA$4966,"&lt;="&amp;Mensal!H38)</f>
        <v>68</v>
      </c>
      <c r="H40" s="429"/>
      <c r="I40" s="428">
        <f>COUNTIFS(VODANET!$AA$5:$AA$4966,"&gt;="&amp;Mensal!I38,VODANET!$AA$5:$AA$4966,"&lt;="&amp;Mensal!J38)</f>
        <v>33</v>
      </c>
      <c r="J40" s="429"/>
      <c r="K40" s="114">
        <f>SUM(C40:J40)</f>
        <v>141</v>
      </c>
    </row>
    <row r="41" spans="2:11" ht="16.5" customHeight="1" thickBot="1">
      <c r="B41" s="109" t="s">
        <v>6793</v>
      </c>
      <c r="C41" s="426">
        <v>7</v>
      </c>
      <c r="D41" s="427"/>
      <c r="E41" s="426">
        <v>16</v>
      </c>
      <c r="F41" s="427"/>
      <c r="G41" s="426">
        <v>6</v>
      </c>
      <c r="H41" s="427"/>
      <c r="I41" s="426">
        <v>15</v>
      </c>
      <c r="J41" s="427"/>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28">
        <v>50</v>
      </c>
      <c r="D52" s="429"/>
      <c r="E52" s="428">
        <v>20</v>
      </c>
      <c r="F52" s="429"/>
      <c r="G52" s="428">
        <v>20</v>
      </c>
      <c r="H52" s="429"/>
      <c r="I52" s="428">
        <v>90</v>
      </c>
      <c r="J52" s="429"/>
      <c r="K52" s="428">
        <v>10</v>
      </c>
      <c r="L52" s="429"/>
      <c r="M52" s="114">
        <f>SUM(C52:L52)</f>
        <v>190</v>
      </c>
    </row>
    <row r="53" spans="2:13" ht="16.5" customHeight="1">
      <c r="B53" s="108" t="s">
        <v>5515</v>
      </c>
      <c r="C53" s="428">
        <f>COUNTIFS(VODANET!$AA$5:$AA$4966,"&gt;="&amp;Mensal!C51,VODANET!$AA$5:$AA$4966,"&lt;="&amp;Mensal!D51)</f>
        <v>29</v>
      </c>
      <c r="D53" s="429"/>
      <c r="E53" s="428">
        <f>COUNTIFS(VODANET!$AA$5:$AA$4966,"&gt;="&amp;Mensal!E51,VODANET!$AA$5:$AA$4966,"&lt;="&amp;Mensal!F51)</f>
        <v>12</v>
      </c>
      <c r="F53" s="429"/>
      <c r="G53" s="428">
        <f>COUNTIFS(VODANET!$AA$5:$AA$4966,"&gt;="&amp;Mensal!G51,VODANET!$AA$5:$AA$4966,"&lt;="&amp;Mensal!H51)</f>
        <v>17</v>
      </c>
      <c r="H53" s="429"/>
      <c r="I53" s="428">
        <f>COUNTIFS(VODANET!$AA$5:$AA$4966,"&gt;="&amp;Mensal!I51,VODANET!$AA$5:$AA$4966,"&lt;="&amp;Mensal!J51)</f>
        <v>33</v>
      </c>
      <c r="J53" s="429"/>
      <c r="K53" s="428">
        <f>COUNTIFS(VODANET!$AA$5:$AA$4966,"&gt;="&amp;Mensal!K51,VODANET!$AA$5:$AA$4966,"&lt;="&amp;Mensal!L51)</f>
        <v>22</v>
      </c>
      <c r="L53" s="429"/>
      <c r="M53" s="114">
        <f>SUM(C53:L53)</f>
        <v>113</v>
      </c>
    </row>
    <row r="54" spans="2:13" ht="16.5" customHeight="1" thickBot="1">
      <c r="B54" s="109" t="s">
        <v>6793</v>
      </c>
      <c r="C54" s="426">
        <v>3</v>
      </c>
      <c r="D54" s="427"/>
      <c r="E54" s="426">
        <v>7</v>
      </c>
      <c r="F54" s="427"/>
      <c r="G54" s="426">
        <v>6</v>
      </c>
      <c r="H54" s="427"/>
      <c r="I54" s="426">
        <v>0</v>
      </c>
      <c r="J54" s="427"/>
      <c r="K54" s="426">
        <v>0</v>
      </c>
      <c r="L54" s="427"/>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28">
        <v>0</v>
      </c>
      <c r="D64" s="429"/>
      <c r="E64" s="428">
        <v>40</v>
      </c>
      <c r="F64" s="429"/>
      <c r="G64" s="428">
        <v>30</v>
      </c>
      <c r="H64" s="429"/>
      <c r="I64" s="428">
        <v>50</v>
      </c>
      <c r="J64" s="429"/>
      <c r="K64" s="428">
        <v>80</v>
      </c>
      <c r="L64" s="429"/>
      <c r="M64" s="114">
        <f>SUM(C64:L64)</f>
        <v>200</v>
      </c>
    </row>
    <row r="65" spans="2:13" ht="16.5" customHeight="1">
      <c r="B65" s="108" t="s">
        <v>5515</v>
      </c>
      <c r="C65" s="428">
        <f>COUNTIFS(VODANET!$AA$5:$AA$4966,"&gt;="&amp;Mensal!C63,VODANET!$AA$5:$AA$4966,"&lt;="&amp;Mensal!D63)</f>
        <v>0</v>
      </c>
      <c r="D65" s="429"/>
      <c r="E65" s="428">
        <f>COUNTIFS(VODANET!$AA$5:$AA$4966,"&gt;="&amp;Mensal!E63,VODANET!$AA$5:$AA$4966,"&lt;="&amp;Mensal!F63)</f>
        <v>33</v>
      </c>
      <c r="F65" s="429"/>
      <c r="G65" s="428">
        <f>COUNTIFS(VODANET!$AA$5:$AA$4966,"&gt;="&amp;Mensal!G63,VODANET!$AA$5:$AA$4966,"&lt;="&amp;Mensal!H63)</f>
        <v>6</v>
      </c>
      <c r="H65" s="429"/>
      <c r="I65" s="428">
        <f>COUNTIFS(VODANET!$AA$5:$AA$4966,"&gt;="&amp;Mensal!I63,VODANET!$AA$5:$AA$4966,"&lt;="&amp;Mensal!J63)</f>
        <v>56</v>
      </c>
      <c r="J65" s="429"/>
      <c r="K65" s="428">
        <f>COUNTIFS(VODANET!$AA$5:$AA$4966,"&gt;="&amp;Mensal!K63,VODANET!$AA$5:$AA$4966,"&lt;="&amp;Mensal!L63)</f>
        <v>43</v>
      </c>
      <c r="L65" s="429"/>
      <c r="M65" s="114">
        <f>SUM(C65:L65)</f>
        <v>138</v>
      </c>
    </row>
    <row r="66" spans="2:13" ht="16.5" customHeight="1" thickBot="1">
      <c r="B66" s="109" t="s">
        <v>6793</v>
      </c>
      <c r="C66" s="426">
        <v>8</v>
      </c>
      <c r="D66" s="427"/>
      <c r="E66" s="426">
        <v>0</v>
      </c>
      <c r="F66" s="427"/>
      <c r="G66" s="426">
        <v>6</v>
      </c>
      <c r="H66" s="427"/>
      <c r="I66" s="426">
        <v>10</v>
      </c>
      <c r="J66" s="427"/>
      <c r="K66" s="426">
        <v>8</v>
      </c>
      <c r="L66" s="427"/>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28">
        <v>100</v>
      </c>
      <c r="D77" s="429"/>
      <c r="E77" s="428">
        <v>100</v>
      </c>
      <c r="F77" s="429"/>
      <c r="G77" s="428">
        <v>91</v>
      </c>
      <c r="H77" s="429"/>
      <c r="I77" s="428">
        <v>13</v>
      </c>
      <c r="J77" s="429"/>
      <c r="K77" s="114">
        <f>SUM(C77:J77)</f>
        <v>304</v>
      </c>
    </row>
    <row r="78" spans="2:13" ht="16.5" customHeight="1">
      <c r="B78" s="108" t="s">
        <v>5515</v>
      </c>
      <c r="C78" s="428">
        <f>COUNTIFS(VODANET!$AA$5:$AA$4966,"&gt;="&amp;Mensal!C76,VODANET!$AA$5:$AA$4966,"&lt;="&amp;Mensal!D76)</f>
        <v>50</v>
      </c>
      <c r="D78" s="429"/>
      <c r="E78" s="428">
        <f>COUNTIFS(VODANET!$AA$5:$AA$4966,"&gt;="&amp;Mensal!E76,VODANET!$AA$5:$AA$4966,"&lt;="&amp;Mensal!F76)</f>
        <v>80</v>
      </c>
      <c r="F78" s="429"/>
      <c r="G78" s="428">
        <f>COUNTIFS(VODANET!$AA$5:$AA$4966,"&gt;="&amp;Mensal!G76,VODANET!$AA$5:$AA$4966,"&lt;="&amp;Mensal!H76)</f>
        <v>92</v>
      </c>
      <c r="H78" s="429"/>
      <c r="I78" s="428">
        <f>COUNTIFS(VODANET!$AA$5:$AA$4966,"&gt;="&amp;Mensal!I76,VODANET!$AA$5:$AA$4966,"&lt;="&amp;Mensal!J76)</f>
        <v>7</v>
      </c>
      <c r="J78" s="429"/>
      <c r="K78" s="114">
        <f>SUM(C78:J78)</f>
        <v>229</v>
      </c>
    </row>
    <row r="79" spans="2:13" ht="16.5" customHeight="1" thickBot="1">
      <c r="B79" s="109" t="s">
        <v>6793</v>
      </c>
      <c r="C79" s="426">
        <v>10</v>
      </c>
      <c r="D79" s="427"/>
      <c r="E79" s="426">
        <v>6</v>
      </c>
      <c r="F79" s="427"/>
      <c r="G79" s="426">
        <v>7</v>
      </c>
      <c r="H79" s="427"/>
      <c r="I79" s="426">
        <v>0</v>
      </c>
      <c r="J79" s="427"/>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28">
        <v>10</v>
      </c>
      <c r="D91" s="429"/>
      <c r="E91" s="428">
        <v>10</v>
      </c>
      <c r="F91" s="429"/>
      <c r="G91" s="428">
        <v>10</v>
      </c>
      <c r="H91" s="429"/>
      <c r="I91" s="428">
        <v>10</v>
      </c>
      <c r="J91" s="429"/>
      <c r="K91" s="428">
        <v>10</v>
      </c>
      <c r="L91" s="429"/>
      <c r="M91" s="114">
        <f>SUM(C91:L91)</f>
        <v>50</v>
      </c>
    </row>
    <row r="92" spans="2:13" ht="16.5" customHeight="1">
      <c r="B92" s="108" t="s">
        <v>5515</v>
      </c>
      <c r="C92" s="428">
        <f>COUNTIFS(VODANET!$AA$5:$AA$4966,"&gt;="&amp;Mensal!C90,VODANET!$AA$5:$AA$4966,"&lt;="&amp;Mensal!D90)</f>
        <v>6</v>
      </c>
      <c r="D92" s="429"/>
      <c r="E92" s="428">
        <f>COUNTIFS(VODANET!$AA$5:$AA$4966,"&gt;="&amp;Mensal!E90,VODANET!$AA$5:$AA$4966,"&lt;="&amp;Mensal!F90)</f>
        <v>12</v>
      </c>
      <c r="F92" s="429"/>
      <c r="G92" s="428">
        <f>COUNTIFS(VODANET!$AA$5:$AA$4966,"&gt;="&amp;Mensal!G90,VODANET!$AA$5:$AA$4966,"&lt;="&amp;Mensal!H90)</f>
        <v>9</v>
      </c>
      <c r="H92" s="429"/>
      <c r="I92" s="428">
        <f>COUNTIFS(VODANET!$AA$5:$AA$4966,"&gt;="&amp;Mensal!I90,VODANET!$AA$5:$AA$4966,"&lt;="&amp;Mensal!J90)</f>
        <v>18</v>
      </c>
      <c r="J92" s="429"/>
      <c r="K92" s="428">
        <f>COUNTIFS(VODANET!$AA$5:$AA$4966,"&gt;="&amp;Mensal!K90,VODANET!$AA$5:$AA$4966,"&lt;="&amp;Mensal!L90)</f>
        <v>30</v>
      </c>
      <c r="L92" s="429"/>
      <c r="M92" s="114">
        <f>SUM(C92:L92)</f>
        <v>75</v>
      </c>
    </row>
    <row r="93" spans="2:13" ht="16.5" customHeight="1" thickBot="1">
      <c r="B93" s="109" t="s">
        <v>6793</v>
      </c>
      <c r="C93" s="426">
        <v>1</v>
      </c>
      <c r="D93" s="427"/>
      <c r="E93" s="426">
        <v>0</v>
      </c>
      <c r="F93" s="427"/>
      <c r="G93" s="426">
        <v>3</v>
      </c>
      <c r="H93" s="427"/>
      <c r="I93" s="426">
        <v>0</v>
      </c>
      <c r="J93" s="427"/>
      <c r="K93" s="426">
        <v>8</v>
      </c>
      <c r="L93" s="427"/>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28">
        <v>5</v>
      </c>
      <c r="D105" s="429"/>
      <c r="E105" s="428">
        <v>30</v>
      </c>
      <c r="F105" s="429"/>
      <c r="G105" s="428">
        <v>10</v>
      </c>
      <c r="H105" s="429"/>
      <c r="I105" s="428">
        <v>30</v>
      </c>
      <c r="J105" s="429"/>
      <c r="K105" s="428">
        <v>25</v>
      </c>
      <c r="L105" s="429"/>
      <c r="M105" s="114">
        <f>SUM(C105:L105)</f>
        <v>100</v>
      </c>
    </row>
    <row r="106" spans="2:13" ht="16.5" customHeight="1">
      <c r="B106" s="108" t="s">
        <v>5515</v>
      </c>
      <c r="C106" s="428">
        <f>COUNTIFS(VODANET!$AA$5:$AA$4966,"&gt;="&amp;Mensal!C104,VODANET!$AA$5:$AA$4966,"&lt;="&amp;Mensal!D104)</f>
        <v>2</v>
      </c>
      <c r="D106" s="429"/>
      <c r="E106" s="428">
        <f>COUNTIFS(VODANET!$AA$5:$AA$4966,"&gt;="&amp;Mensal!E104,VODANET!$AA$5:$AA$4966,"&lt;="&amp;Mensal!F104)</f>
        <v>29</v>
      </c>
      <c r="F106" s="429"/>
      <c r="G106" s="428">
        <f>COUNTIFS(VODANET!$AA$5:$AA$4966,"&gt;="&amp;Mensal!G104,VODANET!$AA$5:$AA$4966,"&lt;="&amp;Mensal!H104)</f>
        <v>1</v>
      </c>
      <c r="H106" s="429"/>
      <c r="I106" s="428">
        <f>COUNTIFS(VODANET!$AA$5:$AA$4966,"&gt;="&amp;Mensal!I104,VODANET!$AA$5:$AA$4966,"&lt;="&amp;Mensal!J104)</f>
        <v>5</v>
      </c>
      <c r="J106" s="429"/>
      <c r="K106" s="428">
        <f>COUNTIFS(VODANET!$AA$5:$AA$4966,"&gt;="&amp;Mensal!K104,VODANET!$AA$5:$AA$4966,"&lt;="&amp;Mensal!L104)</f>
        <v>26</v>
      </c>
      <c r="L106" s="429"/>
      <c r="M106" s="114">
        <f>SUM(C106:L106)</f>
        <v>63</v>
      </c>
    </row>
    <row r="107" spans="2:13" ht="16.5" customHeight="1" thickBot="1">
      <c r="B107" s="109" t="s">
        <v>6793</v>
      </c>
      <c r="C107" s="426">
        <v>0</v>
      </c>
      <c r="D107" s="427"/>
      <c r="E107" s="426">
        <v>2</v>
      </c>
      <c r="F107" s="427"/>
      <c r="G107" s="426">
        <v>3</v>
      </c>
      <c r="H107" s="427"/>
      <c r="I107" s="426">
        <v>0</v>
      </c>
      <c r="J107" s="427"/>
      <c r="K107" s="426">
        <v>0</v>
      </c>
      <c r="L107" s="427"/>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28">
        <v>5</v>
      </c>
      <c r="D118" s="429"/>
      <c r="E118" s="428">
        <v>40</v>
      </c>
      <c r="F118" s="429"/>
      <c r="G118" s="428">
        <v>40</v>
      </c>
      <c r="H118" s="429"/>
      <c r="I118" s="428">
        <v>40</v>
      </c>
      <c r="J118" s="429"/>
      <c r="K118" s="428">
        <v>40</v>
      </c>
      <c r="L118" s="429"/>
      <c r="M118" s="114">
        <f>SUM(C118:L118)</f>
        <v>165</v>
      </c>
    </row>
    <row r="119" spans="2:13" ht="16.5" customHeight="1">
      <c r="B119" s="108" t="s">
        <v>5515</v>
      </c>
      <c r="C119" s="428">
        <f>COUNTIFS(VODANET!$AA$5:$AA$4966,"&gt;="&amp;Mensal!C117,VODANET!$AA$5:$AA$4966,"&lt;="&amp;Mensal!D117)</f>
        <v>9</v>
      </c>
      <c r="D119" s="429"/>
      <c r="E119" s="428">
        <f>COUNTIFS(VODANET!$AA$5:$AA$4966,"&gt;="&amp;Mensal!E117,VODANET!$AA$5:$AA$4966,"&lt;="&amp;Mensal!F117)</f>
        <v>26</v>
      </c>
      <c r="F119" s="429"/>
      <c r="G119" s="428">
        <f>COUNTIFS(VODANET!$AA$5:$AA$4966,"&gt;="&amp;Mensal!G117,VODANET!$AA$5:$AA$4966,"&lt;="&amp;Mensal!H117)</f>
        <v>27</v>
      </c>
      <c r="H119" s="429"/>
      <c r="I119" s="428">
        <f>COUNTIFS(VODANET!$AA$5:$AA$4966,"&gt;="&amp;Mensal!I117,VODANET!$AA$5:$AA$4966,"&lt;="&amp;Mensal!J117)</f>
        <v>14</v>
      </c>
      <c r="J119" s="429"/>
      <c r="K119" s="428">
        <f>COUNTIFS(VODANET!$AA$5:$AA$4966,"&gt;="&amp;Mensal!K117,VODANET!$AA$5:$AA$4966,"&lt;="&amp;Mensal!L117)</f>
        <v>15</v>
      </c>
      <c r="L119" s="429"/>
      <c r="M119" s="114">
        <f>SUM(C119:L119)</f>
        <v>91</v>
      </c>
    </row>
    <row r="120" spans="2:13" ht="16.5" customHeight="1" thickBot="1">
      <c r="B120" s="109" t="s">
        <v>6793</v>
      </c>
      <c r="C120" s="426">
        <v>4</v>
      </c>
      <c r="D120" s="427"/>
      <c r="E120" s="426">
        <v>2</v>
      </c>
      <c r="F120" s="427"/>
      <c r="G120" s="426">
        <v>0</v>
      </c>
      <c r="H120" s="427"/>
      <c r="I120" s="426">
        <v>0</v>
      </c>
      <c r="J120" s="427"/>
      <c r="K120" s="426">
        <v>0</v>
      </c>
      <c r="L120" s="427"/>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28">
        <v>40</v>
      </c>
      <c r="D131" s="429"/>
      <c r="E131" s="428">
        <v>40</v>
      </c>
      <c r="F131" s="429"/>
      <c r="G131" s="428">
        <v>40</v>
      </c>
      <c r="H131" s="429"/>
      <c r="I131" s="428">
        <v>40</v>
      </c>
      <c r="J131" s="429"/>
      <c r="K131" s="428">
        <v>40</v>
      </c>
      <c r="L131" s="429"/>
      <c r="M131" s="114">
        <f>SUM(C131:L131)</f>
        <v>200</v>
      </c>
    </row>
    <row r="132" spans="2:13" ht="16.5" customHeight="1">
      <c r="B132" s="108" t="s">
        <v>5515</v>
      </c>
      <c r="C132" s="428">
        <f>COUNTIFS(VODANET!$AA$5:$AA$4966,"&gt;="&amp;Mensal!C130,VODANET!$AA$5:$AA$4966,"&lt;="&amp;Mensal!D130)</f>
        <v>33</v>
      </c>
      <c r="D132" s="429"/>
      <c r="E132" s="428">
        <f>COUNTIFS(VODANET!$AA$5:$AA$4966,"&gt;="&amp;Mensal!E130,VODANET!$AA$5:$AA$4966,"&lt;="&amp;Mensal!F130)</f>
        <v>20</v>
      </c>
      <c r="F132" s="429"/>
      <c r="G132" s="428">
        <f>COUNTIFS(VODANET!$AA$5:$AA$4966,"&gt;="&amp;Mensal!G130,VODANET!$AA$5:$AA$4966,"&lt;="&amp;Mensal!H130)</f>
        <v>15</v>
      </c>
      <c r="H132" s="429"/>
      <c r="I132" s="428">
        <f>COUNTIFS(VODANET!$AA$5:$AA$4966,"&gt;="&amp;Mensal!I130,VODANET!$AA$5:$AA$4966,"&lt;="&amp;Mensal!J130)</f>
        <v>33</v>
      </c>
      <c r="J132" s="429"/>
      <c r="K132" s="428">
        <f>COUNTIFS(VODANET!$AA$5:$AA$4966,"&gt;="&amp;Mensal!K130,VODANET!$AA$5:$AA$4966,"&lt;="&amp;Mensal!L130)</f>
        <v>23</v>
      </c>
      <c r="L132" s="429"/>
      <c r="M132" s="114">
        <f>SUM(C132:L132)</f>
        <v>124</v>
      </c>
    </row>
    <row r="133" spans="2:13" ht="16.5" customHeight="1" thickBot="1">
      <c r="B133" s="109" t="s">
        <v>6793</v>
      </c>
      <c r="C133" s="426">
        <v>4</v>
      </c>
      <c r="D133" s="427"/>
      <c r="E133" s="426">
        <v>0</v>
      </c>
      <c r="F133" s="427"/>
      <c r="G133" s="426">
        <v>4</v>
      </c>
      <c r="H133" s="427"/>
      <c r="I133" s="426">
        <v>1</v>
      </c>
      <c r="J133" s="427"/>
      <c r="K133" s="426">
        <v>5</v>
      </c>
      <c r="L133" s="427"/>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28">
        <v>40</v>
      </c>
      <c r="D144" s="429"/>
      <c r="E144" s="428">
        <v>40</v>
      </c>
      <c r="F144" s="429"/>
      <c r="G144" s="428">
        <v>40</v>
      </c>
      <c r="H144" s="429"/>
      <c r="I144" s="428">
        <v>40</v>
      </c>
      <c r="J144" s="429"/>
      <c r="K144" s="428">
        <v>40</v>
      </c>
      <c r="L144" s="429"/>
      <c r="M144" s="114">
        <f>SUM(C144:L144)</f>
        <v>200</v>
      </c>
    </row>
    <row r="145" spans="2:13" ht="16.5" customHeight="1">
      <c r="B145" s="108" t="s">
        <v>5515</v>
      </c>
      <c r="C145" s="428">
        <f>COUNTIFS(VODANET!$AA$5:$AA$4966,"&gt;="&amp;Mensal!C143,VODANET!$AA$5:$AA$4966,"&lt;="&amp;Mensal!D143)</f>
        <v>28</v>
      </c>
      <c r="D145" s="429"/>
      <c r="E145" s="428">
        <f>COUNTIFS(VODANET!$AA$5:$AA$4966,"&gt;="&amp;Mensal!E143,VODANET!$AA$5:$AA$4966,"&lt;="&amp;Mensal!F143)</f>
        <v>32</v>
      </c>
      <c r="F145" s="429"/>
      <c r="G145" s="428">
        <f>COUNTIFS(VODANET!$AA$5:$AA$4966,"&gt;="&amp;Mensal!G143,VODANET!$AA$5:$AA$4966,"&lt;="&amp;Mensal!H143)</f>
        <v>40</v>
      </c>
      <c r="H145" s="429"/>
      <c r="I145" s="428">
        <f>COUNTIFS(VODANET!$AA$5:$AA$4966,"&gt;="&amp;Mensal!I143,VODANET!$AA$5:$AA$4966,"&lt;="&amp;Mensal!J143)</f>
        <v>24</v>
      </c>
      <c r="J145" s="429"/>
      <c r="K145" s="428">
        <f>COUNTIFS(VODANET!$AA$5:$AA$4966,"&gt;="&amp;Mensal!K143,VODANET!$AA$5:$AA$4966,"&lt;="&amp;Mensal!L143)</f>
        <v>26</v>
      </c>
      <c r="L145" s="429"/>
      <c r="M145" s="114">
        <f>SUM(C145:L145)</f>
        <v>150</v>
      </c>
    </row>
    <row r="146" spans="2:13" ht="16.5" customHeight="1" thickBot="1">
      <c r="B146" s="109" t="s">
        <v>6793</v>
      </c>
      <c r="C146" s="426">
        <v>1</v>
      </c>
      <c r="D146" s="427"/>
      <c r="E146" s="426">
        <v>0</v>
      </c>
      <c r="F146" s="427"/>
      <c r="G146" s="426">
        <v>4</v>
      </c>
      <c r="H146" s="427"/>
      <c r="I146" s="426">
        <v>0</v>
      </c>
      <c r="J146" s="427"/>
      <c r="K146" s="426">
        <v>6</v>
      </c>
      <c r="L146" s="427"/>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28">
        <v>50</v>
      </c>
      <c r="D157" s="429"/>
      <c r="E157" s="428">
        <v>50</v>
      </c>
      <c r="F157" s="429"/>
      <c r="G157" s="428">
        <v>50</v>
      </c>
      <c r="H157" s="429"/>
      <c r="I157" s="428">
        <v>50</v>
      </c>
      <c r="J157" s="429"/>
      <c r="K157" s="114">
        <f>SUM(C157:J157)</f>
        <v>200</v>
      </c>
    </row>
    <row r="158" spans="2:13" ht="16.5" customHeight="1">
      <c r="B158" s="108" t="s">
        <v>5515</v>
      </c>
      <c r="C158" s="428">
        <f>COUNTIFS(VODANET!$AA$5:$AA$4966,"&gt;="&amp;Mensal!C156,VODANET!$AA$5:$AA$4966,"&lt;="&amp;Mensal!D156)</f>
        <v>47</v>
      </c>
      <c r="D158" s="429"/>
      <c r="E158" s="428">
        <f>COUNTIFS(VODANET!$AA$5:$AA$4966,"&gt;="&amp;Mensal!E156,VODANET!$AA$5:$AA$4966,"&lt;="&amp;Mensal!F156)</f>
        <v>32</v>
      </c>
      <c r="F158" s="429"/>
      <c r="G158" s="428">
        <f>COUNTIFS(VODANET!$AA$5:$AA$4966,"&gt;="&amp;Mensal!G156,VODANET!$AA$5:$AA$4966,"&lt;="&amp;Mensal!H156)</f>
        <v>36</v>
      </c>
      <c r="H158" s="429"/>
      <c r="I158" s="428">
        <f>COUNTIFS(VODANET!$AA$5:$AA$4966,"&gt;="&amp;Mensal!I156,VODANET!$AA$5:$AA$4966,"&lt;="&amp;Mensal!J156)</f>
        <v>90</v>
      </c>
      <c r="J158" s="429"/>
      <c r="K158" s="114">
        <f>SUM(C158:J158)</f>
        <v>205</v>
      </c>
    </row>
    <row r="159" spans="2:13" ht="16.5" customHeight="1" thickBot="1">
      <c r="B159" s="109" t="s">
        <v>6793</v>
      </c>
      <c r="C159" s="426">
        <v>0</v>
      </c>
      <c r="D159" s="427"/>
      <c r="E159" s="426">
        <v>0</v>
      </c>
      <c r="F159" s="427"/>
      <c r="G159" s="426">
        <v>0</v>
      </c>
      <c r="H159" s="427"/>
      <c r="I159" s="426">
        <v>0</v>
      </c>
      <c r="J159" s="427"/>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28">
        <v>10</v>
      </c>
      <c r="D170" s="429"/>
      <c r="E170" s="428">
        <v>10</v>
      </c>
      <c r="F170" s="429"/>
      <c r="G170" s="428">
        <v>10</v>
      </c>
      <c r="H170" s="429"/>
      <c r="I170" s="428">
        <v>10</v>
      </c>
      <c r="J170" s="429"/>
      <c r="K170" s="428">
        <v>8</v>
      </c>
      <c r="L170" s="429"/>
      <c r="M170" s="114">
        <f>SUM(C170:L170)</f>
        <v>48</v>
      </c>
    </row>
    <row r="171" spans="2:13" ht="16.5" customHeight="1">
      <c r="B171" s="108" t="s">
        <v>5515</v>
      </c>
      <c r="C171" s="428">
        <f>COUNTIFS(VODANET!$AA$5:$AA$4966,"&gt;="&amp;Mensal!C169,VODANET!$AA$5:$AA$4966,"&lt;="&amp;Mensal!D169)</f>
        <v>10</v>
      </c>
      <c r="D171" s="429"/>
      <c r="E171" s="428">
        <f>COUNTIFS(VODANET!$AA$5:$AA$4966,"&gt;="&amp;Mensal!E169,VODANET!$AA$5:$AA$4966,"&lt;="&amp;Mensal!F169)</f>
        <v>11</v>
      </c>
      <c r="F171" s="429"/>
      <c r="G171" s="428">
        <f>COUNTIFS(VODANET!$AA$5:$AA$4966,"&gt;="&amp;Mensal!G169,VODANET!$AA$5:$AA$4966,"&lt;="&amp;Mensal!H169)</f>
        <v>5</v>
      </c>
      <c r="H171" s="429"/>
      <c r="I171" s="428">
        <f>COUNTIFS(VODANET!$AA$5:$AA$4966,"&gt;="&amp;Mensal!I169,VODANET!$AA$5:$AA$4966,"&lt;="&amp;Mensal!J169)</f>
        <v>5</v>
      </c>
      <c r="J171" s="429"/>
      <c r="K171" s="428">
        <f>COUNTIFS(VODANET!$AA$5:$AA$4966,"&gt;="&amp;Mensal!K169,VODANET!$AA$5:$AA$4966,"&lt;="&amp;Mensal!L169)</f>
        <v>6</v>
      </c>
      <c r="L171" s="429"/>
      <c r="M171" s="114">
        <f>SUM(C171:L171)</f>
        <v>37</v>
      </c>
    </row>
    <row r="172" spans="2:13" ht="16.5" customHeight="1" thickBot="1">
      <c r="B172" s="109" t="s">
        <v>6793</v>
      </c>
      <c r="C172" s="426">
        <v>1</v>
      </c>
      <c r="D172" s="427"/>
      <c r="E172" s="426">
        <v>0</v>
      </c>
      <c r="F172" s="427"/>
      <c r="G172" s="426">
        <v>0</v>
      </c>
      <c r="H172" s="427"/>
      <c r="I172" s="426">
        <v>2</v>
      </c>
      <c r="J172" s="427"/>
      <c r="K172" s="426">
        <v>0</v>
      </c>
      <c r="L172" s="427"/>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28">
        <v>8</v>
      </c>
      <c r="D183" s="429"/>
      <c r="E183" s="428">
        <v>3</v>
      </c>
      <c r="F183" s="429"/>
      <c r="G183" s="428">
        <v>0</v>
      </c>
      <c r="H183" s="429"/>
      <c r="I183" s="428">
        <v>0</v>
      </c>
      <c r="J183" s="429"/>
      <c r="K183" s="428">
        <v>0</v>
      </c>
      <c r="L183" s="429"/>
      <c r="M183" s="114">
        <f>SUM(C183:L183)</f>
        <v>11</v>
      </c>
    </row>
    <row r="184" spans="2:13" ht="16.5" customHeight="1">
      <c r="B184" s="108" t="s">
        <v>5515</v>
      </c>
      <c r="C184" s="428">
        <f>COUNTIFS(VODANET!$AA$5:$AA$4966,"&gt;="&amp;Mensal!C182,VODANET!$AA$5:$AA$4966,"&lt;="&amp;Mensal!D182)</f>
        <v>2</v>
      </c>
      <c r="D184" s="429"/>
      <c r="E184" s="428">
        <f>COUNTIFS(VODANET!$AA$5:$AA$4966,"&gt;="&amp;Mensal!E182,VODANET!$AA$5:$AA$4966,"&lt;="&amp;Mensal!F182)</f>
        <v>0</v>
      </c>
      <c r="F184" s="429"/>
      <c r="G184" s="428">
        <f>COUNTIFS(VODANET!$AA$5:$AA$4966,"&gt;="&amp;Mensal!G182,VODANET!$AA$5:$AA$4966,"&lt;="&amp;Mensal!H182)</f>
        <v>1</v>
      </c>
      <c r="H184" s="429"/>
      <c r="I184" s="428">
        <f>COUNTIFS(VODANET!$AA$5:$AA$4966,"&gt;="&amp;Mensal!I182,VODANET!$AA$5:$AA$4966,"&lt;="&amp;Mensal!J182)</f>
        <v>4</v>
      </c>
      <c r="J184" s="429"/>
      <c r="K184" s="428">
        <f>COUNTIFS(VODANET!$AA$5:$AA$4966,"&gt;="&amp;Mensal!K182,VODANET!$AA$5:$AA$4966,"&lt;="&amp;Mensal!L182)</f>
        <v>3</v>
      </c>
      <c r="L184" s="429"/>
      <c r="M184" s="114">
        <f>SUM(C184:L184)</f>
        <v>10</v>
      </c>
    </row>
    <row r="185" spans="2:13" ht="16.5" customHeight="1" thickBot="1">
      <c r="B185" s="109" t="s">
        <v>6793</v>
      </c>
      <c r="C185" s="426">
        <v>0</v>
      </c>
      <c r="D185" s="427"/>
      <c r="E185" s="426">
        <v>0</v>
      </c>
      <c r="F185" s="427"/>
      <c r="G185" s="426">
        <v>0</v>
      </c>
      <c r="H185" s="427"/>
      <c r="I185" s="426">
        <v>0</v>
      </c>
      <c r="J185" s="427"/>
      <c r="K185" s="426">
        <v>0</v>
      </c>
      <c r="L185" s="427"/>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28">
        <v>0</v>
      </c>
      <c r="D196" s="429"/>
      <c r="E196" s="428">
        <v>0</v>
      </c>
      <c r="F196" s="429"/>
      <c r="G196" s="428">
        <v>0</v>
      </c>
      <c r="H196" s="429"/>
      <c r="I196" s="428">
        <v>0</v>
      </c>
      <c r="J196" s="429"/>
      <c r="K196" s="428">
        <v>0</v>
      </c>
      <c r="L196" s="429"/>
      <c r="M196" s="114">
        <f>SUM(C196:L196)</f>
        <v>0</v>
      </c>
    </row>
    <row r="197" spans="2:13" ht="16.5" customHeight="1">
      <c r="B197" s="108" t="s">
        <v>5515</v>
      </c>
      <c r="C197" s="428">
        <f>COUNTIFS(VODANET!$AA$5:$AA$4966,"&gt;="&amp;Mensal!C195,VODANET!$AA$5:$AA$4966,"&lt;="&amp;Mensal!D195)</f>
        <v>0</v>
      </c>
      <c r="D197" s="429"/>
      <c r="E197" s="428">
        <f>COUNTIFS(VODANET!$AA$5:$AA$4966,"&gt;="&amp;Mensal!E195,VODANET!$AA$5:$AA$4966,"&lt;="&amp;Mensal!F195)</f>
        <v>0</v>
      </c>
      <c r="F197" s="429"/>
      <c r="G197" s="428">
        <f>COUNTIFS(VODANET!$AA$5:$AA$4966,"&gt;="&amp;Mensal!G195,VODANET!$AA$5:$AA$4966,"&lt;="&amp;Mensal!H195)</f>
        <v>0</v>
      </c>
      <c r="H197" s="429"/>
      <c r="I197" s="428">
        <f>COUNTIFS(VODANET!$AA$5:$AA$4966,"&gt;="&amp;Mensal!I195,VODANET!$AA$5:$AA$4966,"&lt;="&amp;Mensal!J195)</f>
        <v>0</v>
      </c>
      <c r="J197" s="429"/>
      <c r="K197" s="428">
        <f>COUNTIFS(VODANET!$AA$5:$AA$4966,"&gt;="&amp;Mensal!K195,VODANET!$AA$5:$AA$4966,"&lt;="&amp;Mensal!L195)</f>
        <v>0</v>
      </c>
      <c r="L197" s="429"/>
      <c r="M197" s="114">
        <f>SUM(C197:L197)</f>
        <v>0</v>
      </c>
    </row>
    <row r="198" spans="2:13" ht="16.5" customHeight="1" thickBot="1">
      <c r="B198" s="109" t="s">
        <v>6793</v>
      </c>
      <c r="C198" s="426">
        <v>0</v>
      </c>
      <c r="D198" s="427"/>
      <c r="E198" s="426">
        <v>0</v>
      </c>
      <c r="F198" s="427"/>
      <c r="G198" s="426">
        <v>0</v>
      </c>
      <c r="H198" s="427"/>
      <c r="I198" s="426">
        <v>0</v>
      </c>
      <c r="J198" s="427"/>
      <c r="K198" s="426">
        <v>0</v>
      </c>
      <c r="L198" s="427"/>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28">
        <v>0</v>
      </c>
      <c r="D209" s="429"/>
      <c r="E209" s="428">
        <v>0</v>
      </c>
      <c r="F209" s="429"/>
      <c r="G209" s="428">
        <v>0</v>
      </c>
      <c r="H209" s="429"/>
      <c r="I209" s="428">
        <v>0</v>
      </c>
      <c r="J209" s="429"/>
      <c r="K209" s="428">
        <v>0</v>
      </c>
      <c r="L209" s="429"/>
      <c r="M209" s="114">
        <f>SUM(C209:L209)</f>
        <v>0</v>
      </c>
    </row>
    <row r="210" spans="2:13" ht="16.5" customHeight="1">
      <c r="B210" s="108" t="s">
        <v>5515</v>
      </c>
      <c r="C210" s="428">
        <f>COUNTIFS(VODANET!$AA$5:$AA$4966,"&gt;="&amp;Mensal!C208,VODANET!$AA$5:$AA$4966,"&lt;="&amp;Mensal!D208)</f>
        <v>0</v>
      </c>
      <c r="D210" s="429"/>
      <c r="E210" s="428">
        <f>COUNTIFS(VODANET!$AA$5:$AA$4966,"&gt;="&amp;Mensal!E208,VODANET!$AA$5:$AA$4966,"&lt;="&amp;Mensal!F208)</f>
        <v>0</v>
      </c>
      <c r="F210" s="429"/>
      <c r="G210" s="428">
        <f>COUNTIFS(VODANET!$AA$5:$AA$4966,"&gt;="&amp;Mensal!G208,VODANET!$AA$5:$AA$4966,"&lt;="&amp;Mensal!H208)</f>
        <v>0</v>
      </c>
      <c r="H210" s="429"/>
      <c r="I210" s="428">
        <f>COUNTIFS(VODANET!$AA$5:$AA$4966,"&gt;="&amp;Mensal!I208,VODANET!$AA$5:$AA$4966,"&lt;="&amp;Mensal!J208)</f>
        <v>2</v>
      </c>
      <c r="J210" s="429"/>
      <c r="K210" s="428">
        <f>COUNTIFS(VODANET!$AA$5:$AA$4966,"&gt;="&amp;Mensal!K208,VODANET!$AA$5:$AA$4966,"&lt;="&amp;Mensal!L208)</f>
        <v>1</v>
      </c>
      <c r="L210" s="429"/>
      <c r="M210" s="114">
        <f>SUM(C210:L210)</f>
        <v>3</v>
      </c>
    </row>
    <row r="211" spans="2:13" ht="16.5" customHeight="1" thickBot="1">
      <c r="B211" s="109" t="s">
        <v>6793</v>
      </c>
      <c r="C211" s="426">
        <v>0</v>
      </c>
      <c r="D211" s="427"/>
      <c r="E211" s="426">
        <v>0</v>
      </c>
      <c r="F211" s="427"/>
      <c r="G211" s="426">
        <v>0</v>
      </c>
      <c r="H211" s="427"/>
      <c r="I211" s="426">
        <v>0</v>
      </c>
      <c r="J211" s="427"/>
      <c r="K211" s="426">
        <v>0</v>
      </c>
      <c r="L211" s="427"/>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28">
        <v>0</v>
      </c>
      <c r="D222" s="429"/>
      <c r="E222" s="428">
        <v>0</v>
      </c>
      <c r="F222" s="429"/>
      <c r="G222" s="428">
        <v>0</v>
      </c>
      <c r="H222" s="429"/>
      <c r="I222" s="428">
        <v>0</v>
      </c>
      <c r="J222" s="429"/>
      <c r="K222" s="428">
        <v>0</v>
      </c>
      <c r="L222" s="429"/>
      <c r="M222" s="114">
        <f>SUM(C222:L222)</f>
        <v>0</v>
      </c>
    </row>
    <row r="223" spans="2:13" ht="16.5" customHeight="1">
      <c r="B223" s="108" t="s">
        <v>5515</v>
      </c>
      <c r="C223" s="428">
        <f>COUNTIFS(VODANET!$AA$5:$AA$4966,"&gt;="&amp;Mensal!C221,VODANET!$AA$5:$AA$4966,"&lt;="&amp;Mensal!D221)</f>
        <v>0</v>
      </c>
      <c r="D223" s="429"/>
      <c r="E223" s="428">
        <f>COUNTIFS(VODANET!$AA$5:$AA$4966,"&gt;="&amp;Mensal!E221,VODANET!$AA$5:$AA$4966,"&lt;="&amp;Mensal!F221)</f>
        <v>0</v>
      </c>
      <c r="F223" s="429"/>
      <c r="G223" s="428">
        <f>COUNTIFS(VODANET!$AA$5:$AA$4966,"&gt;="&amp;Mensal!G221,VODANET!$AA$5:$AA$4966,"&lt;="&amp;Mensal!H221)</f>
        <v>0</v>
      </c>
      <c r="H223" s="429"/>
      <c r="I223" s="428">
        <f>COUNTIFS(VODANET!$AA$5:$AA$4966,"&gt;="&amp;Mensal!I221,VODANET!$AA$5:$AA$4966,"&lt;="&amp;Mensal!J221)</f>
        <v>0</v>
      </c>
      <c r="J223" s="429"/>
      <c r="K223" s="428">
        <f>COUNTIFS(VODANET!$AA$5:$AA$4966,"&gt;="&amp;Mensal!K221,VODANET!$AA$5:$AA$4966,"&lt;="&amp;Mensal!L221)</f>
        <v>0</v>
      </c>
      <c r="L223" s="429"/>
      <c r="M223" s="114">
        <f>SUM(C223:L223)</f>
        <v>0</v>
      </c>
    </row>
    <row r="224" spans="2:13" ht="16.5" customHeight="1" thickBot="1">
      <c r="B224" s="109" t="s">
        <v>6793</v>
      </c>
      <c r="C224" s="426">
        <v>0</v>
      </c>
      <c r="D224" s="427"/>
      <c r="E224" s="426">
        <v>0</v>
      </c>
      <c r="F224" s="427"/>
      <c r="G224" s="426">
        <v>0</v>
      </c>
      <c r="H224" s="427"/>
      <c r="I224" s="426">
        <v>0</v>
      </c>
      <c r="J224" s="427"/>
      <c r="K224" s="426">
        <v>0</v>
      </c>
      <c r="L224" s="427"/>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2"/>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32" t="s">
        <v>6784</v>
      </c>
      <c r="E4" s="433"/>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20850</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30" t="s">
        <v>6789</v>
      </c>
      <c r="E9" s="431"/>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0"/>
  <sheetViews>
    <sheetView zoomScale="90" zoomScaleNormal="90" workbookViewId="0">
      <pane ySplit="1" topLeftCell="A2082" activePane="bottomLeft" state="frozen"/>
      <selection activeCell="P1" sqref="P1"/>
      <selection pane="bottomLeft" activeCell="C2100" sqref="C2100"/>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20785</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20786</v>
      </c>
      <c r="K340" s="16" t="s">
        <v>20787</v>
      </c>
      <c r="L340" s="16" t="s">
        <v>4488</v>
      </c>
      <c r="M340" s="16" t="s">
        <v>20788</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20789</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20790</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20791</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20792</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20793</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20794</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20795</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20796</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20797</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20798</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20799</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20800</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20801</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20802</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20803</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20804</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20805</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20806</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20807</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20808</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20809</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20810</v>
      </c>
      <c r="I1003" s="16">
        <v>41571</v>
      </c>
      <c r="J1003" s="16" t="s">
        <v>6599</v>
      </c>
      <c r="K1003" s="16" t="s">
        <v>6600</v>
      </c>
      <c r="L1003" s="16" t="s">
        <v>4636</v>
      </c>
      <c r="M1003" s="16" t="s">
        <v>6601</v>
      </c>
      <c r="N1003" s="16" t="s">
        <v>20811</v>
      </c>
      <c r="O1003" s="16" t="s">
        <v>5053</v>
      </c>
      <c r="P1003" s="16">
        <v>41571</v>
      </c>
      <c r="Q1003" s="16" t="s">
        <v>20812</v>
      </c>
      <c r="R1003" s="16" t="s">
        <v>20813</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20814</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20815</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20816</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20817</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20818</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20819</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20820</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20821</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20822</v>
      </c>
      <c r="I1815" s="16">
        <v>41568</v>
      </c>
      <c r="J1815" s="16" t="s">
        <v>17329</v>
      </c>
      <c r="K1815" s="16" t="s">
        <v>18615</v>
      </c>
      <c r="L1815" s="16" t="s">
        <v>17346</v>
      </c>
      <c r="M1815" s="16" t="s">
        <v>17332</v>
      </c>
      <c r="N1815" s="16" t="s">
        <v>20823</v>
      </c>
      <c r="O1815" s="16" t="s">
        <v>455</v>
      </c>
      <c r="P1815" s="16">
        <v>41570</v>
      </c>
      <c r="Q1815" s="28" t="s">
        <v>20824</v>
      </c>
      <c r="R1815" s="16" t="s">
        <v>20825</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20837</v>
      </c>
      <c r="O1974" s="16" t="s">
        <v>455</v>
      </c>
      <c r="P1974" s="16">
        <v>41578</v>
      </c>
      <c r="Q1974" s="28" t="s">
        <v>20826</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20838</v>
      </c>
      <c r="L2097" t="s">
        <v>4262</v>
      </c>
      <c r="M2097" t="s">
        <v>20839</v>
      </c>
      <c r="N2097" s="16" t="s">
        <v>455</v>
      </c>
      <c r="O2097" s="16" t="s">
        <v>455</v>
      </c>
      <c r="P2097" s="16" t="s">
        <v>455</v>
      </c>
      <c r="Q2097" t="s">
        <v>20840</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20841</v>
      </c>
      <c r="K2098" t="s">
        <v>20842</v>
      </c>
      <c r="L2098" t="s">
        <v>5173</v>
      </c>
      <c r="M2098" t="s">
        <v>20843</v>
      </c>
      <c r="N2098" s="16" t="s">
        <v>455</v>
      </c>
      <c r="O2098" s="16" t="s">
        <v>455</v>
      </c>
      <c r="P2098" s="16" t="s">
        <v>455</v>
      </c>
      <c r="Q2098" t="s">
        <v>20844</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20845</v>
      </c>
      <c r="B2099">
        <v>7958</v>
      </c>
      <c r="C2099" s="3">
        <v>41514</v>
      </c>
      <c r="D2099">
        <v>41559</v>
      </c>
      <c r="E2099" t="s">
        <v>1454</v>
      </c>
      <c r="F2099" t="s">
        <v>1540</v>
      </c>
      <c r="G2099" t="s">
        <v>1531</v>
      </c>
      <c r="H2099" s="16" t="s">
        <v>455</v>
      </c>
      <c r="I2099" s="16" t="s">
        <v>455</v>
      </c>
      <c r="J2099" t="s">
        <v>20557</v>
      </c>
      <c r="K2099" t="s">
        <v>20846</v>
      </c>
      <c r="L2099" t="s">
        <v>20559</v>
      </c>
      <c r="M2099" t="s">
        <v>20847</v>
      </c>
      <c r="N2099" s="16" t="s">
        <v>455</v>
      </c>
      <c r="O2099" s="16" t="s">
        <v>455</v>
      </c>
      <c r="P2099" s="16" t="s">
        <v>455</v>
      </c>
      <c r="Q2099" t="s">
        <v>20848</v>
      </c>
      <c r="R2099" s="16" t="s">
        <v>455</v>
      </c>
      <c r="S2099" t="s">
        <v>20561</v>
      </c>
      <c r="T2099" t="s">
        <v>14836</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20863</v>
      </c>
      <c r="K2100" t="s">
        <v>20864</v>
      </c>
      <c r="L2100" t="s">
        <v>4307</v>
      </c>
      <c r="M2100" t="s">
        <v>20865</v>
      </c>
      <c r="N2100" s="16" t="s">
        <v>455</v>
      </c>
      <c r="O2100" s="16" t="s">
        <v>455</v>
      </c>
      <c r="P2100" s="16" t="s">
        <v>455</v>
      </c>
      <c r="Q2100" t="s">
        <v>20866</v>
      </c>
      <c r="R2100" s="16" t="s">
        <v>455</v>
      </c>
      <c r="S2100" t="s">
        <v>9644</v>
      </c>
      <c r="T2100" t="s">
        <v>14836</v>
      </c>
      <c r="U2100" s="16" t="s">
        <v>455</v>
      </c>
      <c r="V2100" s="207" t="s">
        <v>455</v>
      </c>
      <c r="W2100" s="16" t="s">
        <v>455</v>
      </c>
      <c r="X2100" s="16" t="s">
        <v>455</v>
      </c>
      <c r="Y2100" s="16" t="s">
        <v>455</v>
      </c>
      <c r="Z2100" s="16" t="s">
        <v>455</v>
      </c>
      <c r="AA2100" s="16" t="s">
        <v>455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20810</v>
      </c>
      <c r="E1968" s="14">
        <v>41571</v>
      </c>
      <c r="F1968" s="323">
        <f t="shared" si="65"/>
        <v>41602</v>
      </c>
    </row>
    <row r="1969" spans="4:6">
      <c r="D1969" s="24" t="s">
        <v>20822</v>
      </c>
      <c r="E1969" s="19">
        <v>41570</v>
      </c>
      <c r="F1969" s="323">
        <f t="shared" si="65"/>
        <v>41601</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20830</v>
      </c>
      <c r="E166" s="16" t="s">
        <v>20831</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20828</v>
      </c>
      <c r="E342" s="16" t="s">
        <v>20829</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20832</v>
      </c>
      <c r="E583" s="16" t="s">
        <v>20833</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20834</v>
      </c>
      <c r="E756" s="16" t="s">
        <v>20835</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B8" sqref="B8:I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34">
        <f>COUNTIFS(VODANET!J5:J2074,"ACEITO",VODANET!L5:L2074,"SH SAT")</f>
        <v>383</v>
      </c>
      <c r="H2" s="59">
        <f>F2-G2</f>
        <v>438</v>
      </c>
      <c r="I2" s="59">
        <f>H2-C2</f>
        <v>3</v>
      </c>
      <c r="J2" s="59">
        <v>0</v>
      </c>
      <c r="L2">
        <v>2581</v>
      </c>
      <c r="M2">
        <f>L2-1927</f>
        <v>654</v>
      </c>
      <c r="O2" s="16" t="s">
        <v>20254</v>
      </c>
      <c r="Q2">
        <f>M14+V14</f>
        <v>2845</v>
      </c>
      <c r="R2" s="16">
        <f>Q2-Q6</f>
        <v>877</v>
      </c>
      <c r="S2" s="16">
        <f>R2-C9-C2</f>
        <v>69</v>
      </c>
      <c r="T2">
        <f>S2-J2-J9</f>
        <v>69</v>
      </c>
    </row>
    <row r="3" spans="2:28">
      <c r="B3" s="59" t="s">
        <v>20219</v>
      </c>
      <c r="C3" s="59">
        <f>75+200</f>
        <v>275</v>
      </c>
      <c r="D3" s="59">
        <f>Z14</f>
        <v>460</v>
      </c>
      <c r="E3" s="59">
        <f>SUMIF(G16:G100,"SH SAT",E16:E100)</f>
        <v>237</v>
      </c>
      <c r="F3" s="59">
        <f>D3+E3</f>
        <v>697</v>
      </c>
      <c r="G3" s="434"/>
      <c r="H3" s="59">
        <f>F3-G2</f>
        <v>314</v>
      </c>
      <c r="I3" s="59">
        <f>(H3-C3)-J3</f>
        <v>32</v>
      </c>
      <c r="J3" s="59">
        <v>7</v>
      </c>
      <c r="L3">
        <v>91</v>
      </c>
      <c r="M3">
        <f>C2+C9</f>
        <v>808</v>
      </c>
      <c r="O3" s="16" t="s">
        <v>20253</v>
      </c>
      <c r="Q3">
        <f>O14+X14</f>
        <v>3056</v>
      </c>
      <c r="R3" s="16">
        <f>Q3-Q6</f>
        <v>1088</v>
      </c>
      <c r="S3" s="16">
        <f>R3-C11-C4</f>
        <v>346</v>
      </c>
      <c r="T3">
        <f>S3-J4-J11-M7</f>
        <v>283</v>
      </c>
    </row>
    <row r="4" spans="2:28">
      <c r="B4" s="59" t="s">
        <v>20224</v>
      </c>
      <c r="C4" s="59">
        <f>75+360</f>
        <v>435</v>
      </c>
      <c r="D4" s="59">
        <f>X14</f>
        <v>540</v>
      </c>
      <c r="E4" s="59">
        <f>SUMIF(G16:G100,"SH SAT",D16:D100)</f>
        <v>288</v>
      </c>
      <c r="F4" s="59">
        <f>D4+E4</f>
        <v>828</v>
      </c>
      <c r="G4" s="434"/>
      <c r="H4" s="59">
        <f>F4-G2</f>
        <v>445</v>
      </c>
      <c r="I4" s="59">
        <f>(H4-C4)-J4</f>
        <v>-3</v>
      </c>
      <c r="J4" s="59">
        <v>13</v>
      </c>
      <c r="M4">
        <f>M2-M3</f>
        <v>-154</v>
      </c>
      <c r="O4" s="16" t="s">
        <v>20255</v>
      </c>
      <c r="Q4">
        <f>Q14+Z14</f>
        <v>2594</v>
      </c>
      <c r="R4" s="16">
        <f>Q4-Q6</f>
        <v>626</v>
      </c>
      <c r="S4" s="16">
        <f>R4-C3-C10</f>
        <v>148</v>
      </c>
      <c r="T4">
        <f>S4-J3-J10-M8</f>
        <v>110</v>
      </c>
    </row>
    <row r="5" spans="2:28">
      <c r="B5" s="59" t="s">
        <v>20221</v>
      </c>
      <c r="C5" s="59">
        <v>147</v>
      </c>
      <c r="D5" s="59">
        <f>AB14</f>
        <v>180</v>
      </c>
      <c r="E5" s="59">
        <f>SUMIF(G16:G100,"SH SAT",F16:F100)</f>
        <v>344</v>
      </c>
      <c r="F5" s="59">
        <f>D5+E5</f>
        <v>524</v>
      </c>
      <c r="G5" s="434"/>
      <c r="H5" s="59">
        <f>F5-G2</f>
        <v>141</v>
      </c>
      <c r="I5" s="59">
        <f>H5-C5</f>
        <v>-6</v>
      </c>
      <c r="J5" s="59">
        <v>0</v>
      </c>
      <c r="O5" s="16" t="s">
        <v>20256</v>
      </c>
      <c r="Q5">
        <f>S14+AB14</f>
        <v>2450</v>
      </c>
      <c r="R5" s="16">
        <f>Q5-Q6</f>
        <v>482</v>
      </c>
      <c r="S5" s="16">
        <f>R5-C12-C5</f>
        <v>-93</v>
      </c>
      <c r="T5">
        <f>S5-J5-J12</f>
        <v>-93</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373</v>
      </c>
      <c r="D9" s="59">
        <f>M14</f>
        <v>2195</v>
      </c>
      <c r="E9" s="59">
        <f>C14</f>
        <v>393</v>
      </c>
      <c r="F9" s="59">
        <f>D9-E9</f>
        <v>1802</v>
      </c>
      <c r="G9" s="434">
        <f>COUNTIFS(VODANET!J5:J2074,"ACEITO",VODANET!L5:L2074,"LIDER")</f>
        <v>1428</v>
      </c>
      <c r="H9" s="59">
        <f>F9-G9</f>
        <v>374</v>
      </c>
      <c r="I9" s="59">
        <f>H9-C9</f>
        <v>1</v>
      </c>
      <c r="J9" s="59">
        <v>0</v>
      </c>
      <c r="L9" s="16"/>
    </row>
    <row r="10" spans="2:28">
      <c r="B10" s="59" t="s">
        <v>20204</v>
      </c>
      <c r="C10" s="59">
        <v>203</v>
      </c>
      <c r="D10" s="59">
        <f>Q14</f>
        <v>2134</v>
      </c>
      <c r="E10" s="59">
        <f>E14</f>
        <v>448</v>
      </c>
      <c r="F10" s="59">
        <f>D10-E10</f>
        <v>1686</v>
      </c>
      <c r="G10" s="434"/>
      <c r="H10" s="59">
        <f>F10-G9</f>
        <v>258</v>
      </c>
      <c r="I10" s="59">
        <f>(H10-C10)-J10-M8</f>
        <v>24</v>
      </c>
      <c r="J10" s="59">
        <v>7</v>
      </c>
    </row>
    <row r="11" spans="2:28">
      <c r="B11" s="59" t="s">
        <v>20224</v>
      </c>
      <c r="C11" s="59">
        <v>307</v>
      </c>
      <c r="D11" s="59">
        <f>O14</f>
        <v>2516</v>
      </c>
      <c r="E11" s="59">
        <f>D14</f>
        <v>615</v>
      </c>
      <c r="F11" s="59">
        <f>D11-E11</f>
        <v>1901</v>
      </c>
      <c r="G11" s="434"/>
      <c r="H11" s="59">
        <f>F11-G9</f>
        <v>473</v>
      </c>
      <c r="I11" s="59">
        <f>(H11-C11)-J11-M7</f>
        <v>116</v>
      </c>
      <c r="J11" s="59">
        <v>20</v>
      </c>
    </row>
    <row r="12" spans="2:28">
      <c r="B12" s="59" t="s">
        <v>20221</v>
      </c>
      <c r="C12" s="59">
        <v>428</v>
      </c>
      <c r="D12" s="59">
        <f>S14</f>
        <v>2270</v>
      </c>
      <c r="E12" s="59">
        <f>F14</f>
        <v>536</v>
      </c>
      <c r="F12" s="59">
        <f>D12-E12</f>
        <v>1734</v>
      </c>
      <c r="G12" s="434"/>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c r="J58" s="16"/>
    </row>
    <row r="59" spans="2:10">
      <c r="B59" s="261">
        <v>41569</v>
      </c>
      <c r="C59" s="59">
        <v>0</v>
      </c>
      <c r="D59" s="59">
        <v>0</v>
      </c>
      <c r="E59" s="59">
        <v>12</v>
      </c>
      <c r="F59" s="59">
        <v>0</v>
      </c>
      <c r="G59" s="59" t="s">
        <v>613</v>
      </c>
      <c r="H59" s="59" t="s">
        <v>4150</v>
      </c>
      <c r="I59" s="59" t="s">
        <v>20216</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9" t="s">
        <v>20647</v>
      </c>
    </row>
    <row r="2" spans="1:2">
      <c r="A2" s="177" t="s">
        <v>6172</v>
      </c>
      <c r="B2" s="400">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workbookViewId="0">
      <selection activeCell="I12" sqref="I12:J12"/>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8">
      <c r="A1" s="435" t="s">
        <v>20212</v>
      </c>
      <c r="B1" s="435"/>
      <c r="C1" s="435"/>
      <c r="D1" s="435"/>
      <c r="E1" s="435"/>
      <c r="G1" s="435" t="s">
        <v>4150</v>
      </c>
      <c r="H1" s="435"/>
      <c r="I1" s="435"/>
      <c r="J1" s="435"/>
      <c r="K1" s="435"/>
      <c r="M1" s="435" t="s">
        <v>4149</v>
      </c>
      <c r="N1" s="435"/>
      <c r="O1" s="435"/>
      <c r="P1" s="435"/>
      <c r="Q1" s="435"/>
    </row>
    <row r="2" spans="1:18">
      <c r="A2" s="16" t="s">
        <v>20228</v>
      </c>
      <c r="B2" s="395" t="s">
        <v>20738</v>
      </c>
      <c r="C2" s="16" t="s">
        <v>20739</v>
      </c>
      <c r="D2" s="395" t="s">
        <v>20740</v>
      </c>
      <c r="E2" s="16" t="s">
        <v>20200</v>
      </c>
      <c r="G2" s="16" t="s">
        <v>20228</v>
      </c>
      <c r="H2" s="395" t="s">
        <v>20738</v>
      </c>
      <c r="I2" s="16" t="s">
        <v>20739</v>
      </c>
      <c r="J2" s="395" t="s">
        <v>20740</v>
      </c>
      <c r="K2" s="16" t="s">
        <v>20200</v>
      </c>
      <c r="M2" s="16" t="s">
        <v>20228</v>
      </c>
      <c r="N2" s="395" t="s">
        <v>20738</v>
      </c>
      <c r="O2" s="16" t="s">
        <v>20739</v>
      </c>
      <c r="P2" s="395" t="s">
        <v>20740</v>
      </c>
      <c r="Q2" s="16" t="s">
        <v>20200</v>
      </c>
    </row>
    <row r="3" spans="1:18" s="16" customFormat="1">
      <c r="B3" s="397">
        <f>SUM(B4:B176)</f>
        <v>6526.25</v>
      </c>
      <c r="D3" s="397">
        <f>SUM(D4:D416)</f>
        <v>6415.48</v>
      </c>
      <c r="E3" s="398">
        <f t="shared" ref="E3:E12" si="0">B3-D3</f>
        <v>110.77000000000044</v>
      </c>
      <c r="H3" s="397">
        <f>SUM(H4:H206)</f>
        <v>6631.25</v>
      </c>
      <c r="J3" s="397">
        <f>SUM(J4:J275)</f>
        <v>4606.26</v>
      </c>
      <c r="K3" s="398">
        <f t="shared" ref="K3:K12" si="1">H3-J3</f>
        <v>2024.9899999999998</v>
      </c>
      <c r="N3" s="397">
        <f>SUM(N4:N206)</f>
        <v>2198.75</v>
      </c>
      <c r="P3" s="397">
        <f>SUM(P4:P275)</f>
        <v>3009.25</v>
      </c>
      <c r="Q3" s="398">
        <f>N3-P3</f>
        <v>-810.5</v>
      </c>
    </row>
    <row r="4" spans="1:18">
      <c r="A4" s="394">
        <v>41514</v>
      </c>
      <c r="B4" s="395">
        <v>543.75</v>
      </c>
      <c r="C4" s="394">
        <v>41525</v>
      </c>
      <c r="D4" s="395">
        <v>843.13</v>
      </c>
      <c r="E4" s="396">
        <f t="shared" si="0"/>
        <v>-299.38</v>
      </c>
      <c r="G4" s="394">
        <v>41514</v>
      </c>
      <c r="H4" s="395">
        <v>705</v>
      </c>
      <c r="I4" s="394">
        <v>41525</v>
      </c>
      <c r="J4" s="395">
        <v>279.43</v>
      </c>
      <c r="K4" s="396">
        <f t="shared" si="1"/>
        <v>425.57</v>
      </c>
      <c r="M4" s="394">
        <v>41544</v>
      </c>
      <c r="N4" s="395">
        <v>543.75</v>
      </c>
      <c r="P4" s="395">
        <v>609.62</v>
      </c>
      <c r="Q4" s="396">
        <f>N4-P4</f>
        <v>-65.87</v>
      </c>
    </row>
    <row r="5" spans="1:18">
      <c r="A5" s="394">
        <v>41523</v>
      </c>
      <c r="B5" s="395">
        <v>1060</v>
      </c>
      <c r="C5" s="394">
        <v>41533</v>
      </c>
      <c r="D5" s="395">
        <v>1206.47</v>
      </c>
      <c r="E5" s="396">
        <f t="shared" si="0"/>
        <v>-146.47000000000003</v>
      </c>
      <c r="G5" s="394">
        <v>41523</v>
      </c>
      <c r="H5" s="395">
        <v>820</v>
      </c>
      <c r="I5" s="394">
        <v>41533</v>
      </c>
      <c r="J5" s="395">
        <v>1009.3</v>
      </c>
      <c r="K5" s="396">
        <f t="shared" si="1"/>
        <v>-189.29999999999995</v>
      </c>
      <c r="M5" s="394">
        <v>41551</v>
      </c>
      <c r="N5" s="395">
        <v>543.75</v>
      </c>
      <c r="O5" s="394"/>
      <c r="P5" s="395">
        <v>526.92999999999995</v>
      </c>
      <c r="Q5" s="396">
        <f t="shared" ref="Q5:Q10" si="2">N5-P5</f>
        <v>16.82000000000005</v>
      </c>
    </row>
    <row r="6" spans="1:18">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41558</v>
      </c>
      <c r="N6" s="395">
        <v>131.25</v>
      </c>
      <c r="O6" s="394"/>
      <c r="P6" s="395">
        <v>826.5</v>
      </c>
      <c r="Q6" s="396">
        <f t="shared" si="2"/>
        <v>-695.25</v>
      </c>
    </row>
    <row r="7" spans="1:18">
      <c r="A7" s="394">
        <v>41537</v>
      </c>
      <c r="B7" s="395">
        <v>650</v>
      </c>
      <c r="C7" s="394">
        <v>41546</v>
      </c>
      <c r="D7" s="395">
        <v>234.45999999999998</v>
      </c>
      <c r="E7" s="396">
        <f t="shared" si="0"/>
        <v>415.54</v>
      </c>
      <c r="G7" s="394">
        <v>41537</v>
      </c>
      <c r="H7" s="395">
        <v>562.5</v>
      </c>
      <c r="I7" s="394">
        <v>41548</v>
      </c>
      <c r="J7" s="395">
        <v>534.75</v>
      </c>
      <c r="K7" s="396">
        <f t="shared" si="1"/>
        <v>27.75</v>
      </c>
      <c r="M7" s="394">
        <v>41565</v>
      </c>
      <c r="N7" s="395">
        <v>187.5</v>
      </c>
      <c r="O7" s="394"/>
      <c r="P7" s="395">
        <v>270.01</v>
      </c>
      <c r="Q7" s="396">
        <f t="shared" si="2"/>
        <v>-82.509999999999991</v>
      </c>
    </row>
    <row r="8" spans="1:18">
      <c r="A8" s="394">
        <v>41544</v>
      </c>
      <c r="B8" s="395">
        <v>417.5</v>
      </c>
      <c r="C8" s="394">
        <v>41553</v>
      </c>
      <c r="D8" s="395">
        <v>609.15</v>
      </c>
      <c r="E8" s="396">
        <f t="shared" si="0"/>
        <v>-191.64999999999998</v>
      </c>
      <c r="G8" s="394">
        <v>41544</v>
      </c>
      <c r="H8" s="395">
        <v>586.25</v>
      </c>
      <c r="I8" s="394">
        <v>41554</v>
      </c>
      <c r="J8" s="395">
        <v>517.38</v>
      </c>
      <c r="K8" s="396">
        <f t="shared" si="1"/>
        <v>68.87</v>
      </c>
      <c r="M8" s="394">
        <v>41572</v>
      </c>
      <c r="N8" s="395">
        <v>792.5</v>
      </c>
      <c r="O8" s="394"/>
      <c r="P8" s="395">
        <v>776.19</v>
      </c>
      <c r="Q8" s="396">
        <f t="shared" si="2"/>
        <v>16.309999999999945</v>
      </c>
    </row>
    <row r="9" spans="1:18">
      <c r="A9" s="394">
        <v>41551</v>
      </c>
      <c r="B9" s="395">
        <v>610</v>
      </c>
      <c r="C9" s="394">
        <v>41561</v>
      </c>
      <c r="D9" s="395">
        <v>901.97</v>
      </c>
      <c r="E9" s="396">
        <f t="shared" si="0"/>
        <v>-291.97000000000003</v>
      </c>
      <c r="G9" s="394">
        <v>41551</v>
      </c>
      <c r="H9" s="395">
        <v>698.75</v>
      </c>
      <c r="I9" s="394">
        <v>41561</v>
      </c>
      <c r="J9" s="395">
        <v>619.1</v>
      </c>
      <c r="K9" s="396">
        <f t="shared" si="1"/>
        <v>79.649999999999977</v>
      </c>
      <c r="M9" s="394">
        <v>41579</v>
      </c>
      <c r="N9" s="395">
        <v>0</v>
      </c>
      <c r="O9" s="394"/>
      <c r="P9" s="395"/>
      <c r="Q9" s="396">
        <f t="shared" si="2"/>
        <v>0</v>
      </c>
      <c r="R9" s="16" t="s">
        <v>20854</v>
      </c>
    </row>
    <row r="10" spans="1:18">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394"/>
      <c r="P10" s="395"/>
      <c r="Q10" s="396">
        <f t="shared" si="2"/>
        <v>0</v>
      </c>
    </row>
    <row r="11" spans="1:18">
      <c r="A11" s="394">
        <v>41565</v>
      </c>
      <c r="B11" s="395">
        <v>468.75</v>
      </c>
      <c r="C11" s="394">
        <v>41576</v>
      </c>
      <c r="D11" s="395">
        <v>592.38</v>
      </c>
      <c r="E11" s="396">
        <f t="shared" si="0"/>
        <v>-123.63</v>
      </c>
      <c r="G11" s="394">
        <v>41565</v>
      </c>
      <c r="H11" s="395">
        <v>412.5</v>
      </c>
      <c r="I11" s="394">
        <v>41576</v>
      </c>
      <c r="J11" s="395">
        <v>360.71000000000004</v>
      </c>
      <c r="K11" s="396">
        <f t="shared" si="1"/>
        <v>51.789999999999964</v>
      </c>
    </row>
    <row r="12" spans="1:18">
      <c r="A12" s="394">
        <v>41572</v>
      </c>
      <c r="B12" s="395">
        <v>722.5</v>
      </c>
      <c r="C12" s="394">
        <v>41582</v>
      </c>
      <c r="D12" s="395">
        <v>595.73</v>
      </c>
      <c r="E12" s="396">
        <f t="shared" si="0"/>
        <v>126.76999999999998</v>
      </c>
      <c r="G12" s="394">
        <v>41572</v>
      </c>
      <c r="H12" s="395">
        <v>685</v>
      </c>
      <c r="I12" s="394">
        <v>41582</v>
      </c>
      <c r="J12" s="395">
        <v>402.4</v>
      </c>
      <c r="K12" s="396">
        <f t="shared" si="1"/>
        <v>282.60000000000002</v>
      </c>
    </row>
    <row r="13" spans="1:18">
      <c r="A13" s="394">
        <v>41579</v>
      </c>
      <c r="B13" s="395">
        <v>337.5</v>
      </c>
      <c r="G13" s="394">
        <v>41579</v>
      </c>
      <c r="H13" s="395">
        <v>375</v>
      </c>
      <c r="K13" s="16"/>
    </row>
    <row r="14" spans="1:18">
      <c r="A14" s="394">
        <v>41586</v>
      </c>
      <c r="B14" s="395">
        <v>605</v>
      </c>
      <c r="G14" s="394">
        <v>41586</v>
      </c>
      <c r="H14" s="395">
        <v>742.5</v>
      </c>
      <c r="K14" s="16"/>
    </row>
    <row r="15" spans="1:18">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2013-11-08T19:51:32Z</dcterms:modified>
</cp:coreProperties>
</file>