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165" windowWidth="9990" windowHeight="74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<sst xmlns="http://schemas.openxmlformats.org/spreadsheetml/2006/main" count="76976" uniqueCount="23285">
  <si>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</si>
  <si>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</si>
  <si>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</si>
  <si>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</si>
  <si>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</si>
  <si>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</si>
  <si>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</si>
  <si>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</si>
  <si>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</si>
  <si>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</si>
  <si>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</si>
  <si>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</si>
  <si>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</si>
  <si>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</si>
  <si>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</si>
  <si>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</si>
  <si>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</si>
  <si>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</si>
  <si>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</si>
  <si>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</si>
  <si>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</si>
  <si>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</si>
  <si>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</si>
  <si>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</si>
  <si>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</si>
  <si>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</si>
  <si>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</si>
  <si>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</si>
  <si>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</si>
  <si>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</si>
  <si>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</si>
  <si>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</si>
  <si>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</si>
  <si>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</si>
  <si>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</si>
  <si>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</si>
  <si>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</si>
  <si>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</si>
  <si>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</si>
  <si>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</si>
  <si>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</si>
  <si>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</si>
  <si>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</si>
  <si>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</si>
  <si>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</si>
  <si>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</si>
  <si>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</si>
  <si>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</si>
  <si>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</si>
  <si>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</si>
  <si>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</si>
  <si>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</si>
  <si>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</si>
  <si>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</si>
  <si>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</si>
  <si>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</si>
  <si>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</si>
  <si>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</si>
  <si>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</si>
  <si>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</si>
  <si>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</si>
  <si>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</si>
  <si>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</si>
  <si>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</si>
  <si>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</si>
  <si>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</si>
  <si>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</si>
  <si>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</si>
  <si>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</si>
  <si>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</si>
  <si>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</si>
  <si>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</si>
  <si>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</si>
  <si>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</si>
  <si>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</si>
  <si>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</si>
  <si>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</si>
  <si>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</si>
  <si>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</si>
  <si>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</si>
  <si>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</si>
  <si>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</si>
  <si>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</si>
  <si>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</si>
  <si>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</si>
  <si>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</si>
  <si>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</si>
  <si>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</si>
  <si>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</si>
  <si>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</si>
  <si>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</si>
  <si>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</si>
  <si>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</si>
  <si>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</si>
  <si>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</si>
  <si>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</si>
  <si>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</si>
  <si>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</si>
  <si>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</si>
  <si>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</si>
  <si>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</si>
  <si>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</si>
  <si>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</si>
  <si>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</si>
  <si>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</si>
  <si>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</si>
  <si>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</si>
  <si>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</si>
  <si>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</si>
  <si>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</si>
  <si>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</si>
  <si>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</si>
  <si>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</si>
  <si>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</si>
  <si>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</si>
  <si>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</si>
  <si>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</si>
  <si>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</si>
  <si>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</si>
  <si>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</si>
  <si>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</si>
  <si>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</si>
  <si>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</si>
  <si>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</si>
  <si>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</si>
  <si>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</si>
  <si>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</si>
  <si>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</si>
  <si>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</si>
  <si>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</si>
  <si>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</si>
  <si>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</si>
  <si>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</si>
  <si>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</si>
  <si>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</si>
  <si>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</si>
  <si>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</si>
  <si>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</si>
  <si>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</si>
  <si>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</si>
  <si>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</si>
  <si>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</si>
  <si>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</si>
  <si>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</si>
  <si>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</si>
  <si>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</si>
  <si>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</si>
  <si>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</si>
  <si>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</si>
  <si>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</si>
  <si>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</si>
  <si>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</si>
  <si>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</si>
  <si>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</si>
  <si>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</si>
  <si>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</si>
  <si>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</si>
  <si>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</si>
  <si>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</si>
  <si>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</si>
  <si>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</si>
  <si>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</si>
  <si>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</si>
  <si>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</si>
  <si>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</si>
  <si>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</si>
  <si>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</si>
  <si>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</si>
  <si>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</si>
  <si>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</si>
  <si>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</si>
  <si>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</si>
  <si>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</si>
  <si>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</si>
  <si>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</si>
  <si>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</si>
  <si>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</si>
  <si>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</si>
  <si>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</si>
  <si>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</si>
  <si>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</si>
  <si>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</si>
  <si>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</si>
  <si>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</si>
  <si>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</si>
  <si>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</si>
  <si>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</si>
  <si>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</si>
  <si>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</si>
  <si>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</si>
  <si>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</si>
  <si>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</si>
  <si>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</si>
  <si>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</si>
  <si>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</si>
  <si>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</si>
  <si>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</si>
  <si>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</si>
  <si>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</si>
  <si>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</si>
  <si>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</si>
  <si>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</si>
  <si>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</si>
  <si>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</si>
  <si>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</si>
  <si>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</si>
  <si>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</si>
  <si>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</si>
  <si>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</si>
  <si>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</si>
  <si>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</si>
  <si>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</si>
  <si>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</si>
  <si>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</si>
  <si>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</si>
  <si>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</si>
  <si>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</si>
  <si>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</si>
  <si>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</si>
  <si>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</si>
  <si>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</si>
  <si>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</si>
  <si>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</si>
  <si>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</si>
  <si>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</si>
  <si>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</si>
  <si>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</si>
  <si>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</si>
  <si>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</si>
  <si>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</si>
  <si>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</si>
  <si>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</si>
  <si>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</si>
  <si>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</si>
  <si>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</si>
  <si>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</si>
  <si>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</si>
  <si>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</si>
  <si>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</si>
  <si>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</si>
  <si>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</si>
  <si>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</si>
  <si>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</si>
  <si>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</si>
  <si>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</si>
  <si>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</si>
  <si>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</si>
  <si>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</si>
  <si>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</si>
  <si>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</si>
  <si>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</si>
  <si>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</si>
  <si>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</si>
  <si>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</si>
  <si>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</si>
  <si>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</si>
  <si>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</si>
  <si>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</si>
  <si>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</si>
  <si>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</si>
  <si>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</si>
  <si>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</si>
  <si>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</si>
  <si>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</si>
  <si>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</si>
  <si>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</si>
  <si>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</si>
  <si>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</si>
  <si>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</si>
  <si>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</si>
  <si>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</si>
  <si>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</si>
  <si>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</si>
  <si>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</si>
  <si>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</si>
  <si>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</si>
  <si>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</si>
  <si>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</si>
  <si>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</si>
  <si>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</si>
  <si>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</si>
  <si>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</si>
  <si>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</si>
  <si>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</si>
  <si>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</si>
  <si>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</si>
  <si>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</si>
  <si>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</si>
  <si>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</si>
  <si>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</si>
  <si>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</si>
  <si>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</si>
  <si>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</si>
  <si>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</si>
  <si>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</si>
  <si>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</si>
  <si>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</si>
  <si>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</si>
  <si>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</si>
  <si>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</si>
  <si>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</si>
  <si>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</si>
  <si>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</si>
  <si>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</si>
  <si>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</si>
  <si>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</si>
  <si>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</si>
  <si>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</si>
  <si>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</si>
  <si>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</si>
  <si>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</si>
  <si>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</si>
  <si>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</si>
  <si>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</si>
  <si>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</si>
  <si>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</si>
  <si>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</si>
  <si>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</si>
  <si>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</si>
  <si>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</si>
  <si>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</si>
  <si>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</si>
  <si>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</si>
  <si>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</si>
  <si>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</si>
  <si>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</si>
  <si>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</si>
  <si>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</si>
  <si>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</si>
  <si>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</si>
  <si>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</si>
  <si>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</si>
  <si>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</si>
  <si>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</si>
  <si>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</si>
  <si>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</si>
  <si>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</si>
  <si>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</si>
  <si>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</si>
  <si>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</si>
  <si>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</si>
  <si>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</si>
  <si>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</si>
  <si>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</si>
  <si>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</si>
  <si>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</si>
  <si>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</si>
  <si>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</si>
  <si>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</si>
  <si>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</si>
  <si>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</si>
  <si>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</si>
  <si>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</si>
  <si>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</si>
  <si>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</si>
  <si>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</si>
  <si>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</si>
  <si>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</si>
  <si>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</si>
  <si>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</si>
  <si>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</si>
  <si>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</si>
  <si>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</si>
  <si>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</si>
  <si>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</si>
  <si>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</si>
  <si>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</si>
  <si>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</si>
  <si>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</si>
  <si>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</si>
  <si>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</si>
  <si>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</si>
  <si>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</si>
  <si>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</si>
  <si>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</si>
  <si>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</si>
  <si>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</si>
  <si>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</si>
  <si>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</si>
  <si>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</si>
  <si>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</si>
  <si>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</si>
  <si>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</si>
  <si>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</si>
  <si>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</si>
  <si>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</si>
  <si>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</si>
  <si>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</si>
  <si>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</si>
  <si>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</si>
  <si>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</si>
  <si>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</si>
  <si>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</si>
  <si>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</si>
  <si>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</si>
  <si>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</si>
  <si>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</si>
  <si>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</si>
  <si>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</si>
  <si>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</si>
  <si>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</si>
  <si>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</si>
  <si>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</si>
  <si>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</si>
  <si>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</si>
  <si>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</si>
  <si>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</si>
  <si>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</si>
  <si>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</si>
  <si>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</si>
  <si>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</si>
  <si>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</si>
  <si>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</si>
  <si>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</si>
  <si>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</si>
  <si>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</si>
  <si>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</si>
  <si>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</si>
  <si>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</si>
  <si>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</si>
  <si>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</si>
  <si>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</si>
  <si>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</si>
  <si>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</si>
  <si>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</si>
  <si>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</si>
  <si>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</si>
  <si>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</si>
  <si>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</si>
  <si>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</si>
  <si>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</si>
  <si>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</si>
  <si>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</si>
  <si>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</si>
  <si>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</si>
  <si>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</si>
  <si>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</si>
  <si>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</si>
  <si>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</si>
  <si>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</si>
  <si>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</si>
  <si>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</si>
  <si>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</si>
  <si>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</si>
  <si>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</si>
  <si>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</si>
  <si>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</si>
  <si>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</si>
  <si>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</si>
  <si>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</si>
  <si>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</si>
  <si>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</si>
  <si>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</si>
  <si>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</si>
  <si>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</si>
  <si>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</si>
  <si>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</si>
  <si>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</si>
  <si>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</si>
  <si>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</si>
  <si>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</si>
  <si>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</si>
  <si>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</si>
  <si>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</si>
  <si>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</si>
  <si>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</si>
  <si>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</si>
  <si>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</si>
  <si>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</si>
  <si>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</si>
  <si>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</si>
  <si>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</si>
  <si>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</si>
  <si>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</si>
  <si>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</si>
  <si>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</si>
  <si>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</si>
  <si>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</si>
  <si>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</si>
  <si>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</si>
  <si>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</si>
  <si>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</si>
  <si>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</si>
  <si>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</si>
  <si>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</si>
  <si>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</si>
  <si>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</si>
  <si>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</si>
  <si>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</si>
  <si>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</si>
  <si>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</si>
  <si>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</si>
  <si>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</si>
  <si>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</si>
  <si>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</si>
  <si>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</si>
  <si>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</si>
  <si>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</si>
  <si>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</si>
  <si>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</si>
  <si>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</si>
  <si>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</si>
  <si>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</si>
  <si>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</si>
  <si>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</si>
  <si>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</si>
  <si>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</si>
  <si>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</si>
  <si>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</si>
  <si>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</si>
  <si>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</si>
  <si>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</si>
  <si>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</si>
  <si>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</si>
  <si>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</si>
  <si>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</si>
  <si>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</si>
  <si>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</si>
  <si>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</si>
  <si>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</si>
  <si>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</si>
  <si>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</si>
  <si>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</si>
  <si>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</si>
  <si>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</si>
  <si>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</si>
  <si>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</si>
  <si>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</si>
  <si>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</si>
  <si>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</si>
  <si>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</si>
  <si>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</si>
  <si>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</si>
  <si>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</si>
  <si>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</si>
  <si>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</si>
  <si>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</si>
  <si>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</si>
  <si>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</si>
  <si>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</si>
  <si>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</si>
  <si>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</si>
  <si>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</si>
  <si>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</si>
  <si>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</si>
  <si>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</si>
  <si>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</si>
  <si>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</si>
  <si>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</si>
  <si>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</si>
  <si>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</si>
  <si>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</si>
  <si>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</si>
  <si>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</si>
  <si>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</si>
  <si>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</si>
  <si>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</si>
  <si>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</si>
  <si>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</si>
  <si>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</si>
  <si>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</si>
  <si>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</si>
  <si>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</si>
  <si>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</si>
  <si>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</si>
  <si>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</si>
  <si>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</si>
  <si>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</si>
  <si>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</si>
  <si>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</si>
  <si>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</si>
  <si>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</si>
  <si>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</si>
  <si>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</si>
  <si>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</si>
  <si>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</si>
  <si>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</si>
  <si>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</si>
  <si>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</si>
  <si>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</si>
  <si>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</si>
  <si>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</si>
  <si>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</si>
  <si>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</si>
  <si>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</si>
  <si>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</si>
  <si>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</si>
  <si>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</si>
  <si>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</si>
  <si>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</si>
  <si>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</si>
  <si>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</si>
  <si>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</si>
  <si>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</si>
  <si>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</si>
  <si>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</si>
  <si>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</si>
  <si>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</si>
  <si>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</si>
  <si>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</si>
  <si>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</si>
  <si>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</si>
  <si>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</si>
  <si>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</si>
  <si>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</si>
  <si>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</si>
  <si>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</si>
  <si>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</si>
  <si>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</si>
  <si>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</si>
  <si>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</si>
  <si>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</si>
  <si>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</si>
  <si>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</si>
  <si>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</si>
  <si>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</si>
  <si>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</si>
  <si>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</si>
  <si>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</si>
  <si>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</si>
  <si>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</si>
  <si>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</si>
  <si>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</si>
  <si>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</si>
  <si>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</si>
  <si>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</si>
  <si>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</si>
  <si>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</si>
  <si>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</si>
  <si>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</si>
  <si>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</si>
  <si>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</si>
  <si>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</si>
  <si>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</si>
  <si>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</si>
  <si>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</si>
  <si>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</si>
  <si>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</si>
  <si>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</si>
  <si>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</si>
  <si>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</si>
  <si>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</si>
  <si>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</si>
  <si>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</si>
  <si>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</si>
  <si>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</si>
  <si>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</si>
  <si>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</si>
  <si>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</si>
  <si>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</si>
  <si>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</si>
  <si>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</si>
  <si>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</si>
  <si>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</si>
  <si>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</si>
  <si>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</si>
  <si>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</si>
  <si>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</si>
  <si>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</si>
  <si>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</si>
  <si>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</si>
  <si>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</si>
  <si>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</si>
  <si>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</si>
  <si>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</si>
  <si>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</si>
  <si>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</si>
  <si>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</si>
  <si>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</si>
  <si>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</si>
  <si>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</si>
  <si>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</si>
  <si>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</si>
  <si>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</si>
  <si>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</si>
  <si>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</si>
  <si>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</si>
  <si>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</si>
  <si>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</si>
  <si>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</si>
  <si>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</si>
  <si>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</si>
  <si>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</si>
  <si>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</si>
  <si>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</si>
  <si>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</si>
  <si>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</si>
  <si>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</si>
  <si>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</si>
  <si>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</si>
  <si>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</si>
  <si>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</si>
  <si>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</si>
  <si>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</si>
  <si>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</si>
  <si>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</si>
  <si>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</si>
  <si>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</si>
  <si>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</si>
  <si>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</si>
  <si>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</si>
  <si>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</si>
  <si>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</si>
  <si>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</si>
  <si>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</si>
  <si>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</si>
  <si>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</si>
  <si>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</si>
  <si>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</si>
  <si>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</si>
  <si>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</si>
  <si>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</si>
  <si>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</si>
  <si>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</si>
  <si>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</si>
  <si>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</si>
  <si>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</si>
  <si>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</si>
  <si>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</si>
  <si>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</si>
  <si>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</si>
  <si>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</si>
  <si>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</si>
  <si>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</si>
  <si>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</si>
  <si>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</si>
  <si>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</si>
  <si>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</si>
  <si>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</si>
  <si>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</si>
  <si>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</si>
  <si>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</si>
  <si>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</si>
  <si>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</si>
  <si>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</si>
  <si>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</si>
  <si>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</si>
  <si>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</si>
  <si>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</si>
  <si>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</si>
  <si>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</si>
  <si>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</si>
  <si>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</si>
  <si>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</si>
  <si>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</si>
  <si>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</si>
  <si>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</si>
  <si>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</si>
  <si>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</si>
  <si>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</si>
  <si>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</si>
  <si>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</si>
  <si>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</si>
  <si>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</si>
  <si>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</si>
  <si>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</si>
  <si>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</si>
  <si>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</si>
  <si>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</si>
  <si>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</si>
  <si>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</si>
  <si>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</si>
  <si>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</si>
  <si>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</si>
  <si>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</si>
  <si>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</si>
  <si>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</si>
  <si>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</si>
  <si>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</si>
  <si>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</si>
  <si>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</si>
  <si>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</si>
  <si>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</si>
  <si>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</si>
  <si>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</si>
  <si>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</si>
  <si>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</si>
  <si>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</si>
  <si>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</si>
  <si>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</si>
  <si>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</si>
  <si>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</si>
  <si>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</si>
  <si>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</si>
  <si>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</si>
  <si>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</si>
  <si>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</si>
  <si>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</si>
  <si>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</si>
  <si>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</si>
  <si>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</si>
  <si>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</si>
  <si>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</si>
  <si>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</si>
  <si>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</si>
  <si>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</si>
  <si>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</si>
  <si>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</si>
  <si>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</si>
  <si>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</si>
  <si>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</si>
  <si>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</si>
  <si>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</si>
  <si>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</si>
  <si>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</si>
  <si>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</si>
  <si>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</si>
  <si>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</si>
  <si>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</si>
  <si>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</si>
  <si>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</si>
  <si>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</si>
  <si>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</si>
  <si>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</si>
  <si>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</si>
  <si>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</si>
  <si>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</si>
  <si>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</si>
  <si>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</si>
  <si>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</si>
  <si>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</si>
  <si>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</si>
  <si>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</si>
  <si>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</si>
  <si>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</si>
  <si>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</si>
  <si>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</si>
  <si>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</si>
  <si>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</si>
  <si>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</si>
  <si>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</si>
  <si>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</si>
  <si>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</si>
  <si>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</si>
  <si>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</si>
  <si>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</si>
  <si>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</si>
  <si>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</si>
  <si>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</si>
  <si>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</si>
  <si>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</si>
  <si>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</si>
  <si>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</si>
  <si>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</si>
  <si>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</si>
  <si>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</si>
  <si>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</si>
  <si>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</si>
  <si>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</si>
  <si>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</si>
  <si>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</si>
  <si>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</si>
  <si>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</si>
  <si>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</si>
  <si>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</si>
  <si>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</si>
  <si>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</si>
  <si>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</si>
  <si>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</si>
  <si>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</si>
  <si>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</si>
  <si>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</si>
  <si>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</si>
  <si>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</si>
  <si>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</si>
  <si>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</si>
  <si>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</si>
  <si>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</si>
  <si>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</si>
  <si>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</si>
  <si>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</si>
  <si>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</si>
  <si>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</si>
  <si>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</si>
  <si>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</si>
  <si>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</si>
  <si>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</si>
  <si>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</si>
  <si>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</si>
  <si>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</si>
  <si>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</si>
  <si>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</si>
  <si>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</si>
  <si>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</si>
  <si>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</si>
  <si>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</si>
  <si>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</si>
  <si>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</si>
  <si>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</si>
  <si>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</si>
  <si>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</si>
  <si>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</si>
  <si>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</si>
  <si>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</si>
  <si>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</si>
  <si>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</si>
  <si>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</si>
  <si>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</si>
  <si>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</si>
  <si>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</si>
  <si>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</si>
  <si>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</si>
  <si>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</si>
  <si>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</si>
  <si>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</si>
  <si>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</si>
  <si>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</si>
  <si>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</si>
  <si>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</si>
  <si>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</si>
  <si>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</si>
  <si>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</si>
  <si>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</si>
  <si>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</si>
  <si>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</si>
  <si>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</si>
  <si>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</si>
  <si>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</si>
  <si>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</si>
  <si>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</si>
  <si>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</si>
  <si>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</si>
  <si>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</si>
  <si>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</si>
  <si>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</si>
  <si>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</si>
  <si>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</si>
  <si>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</si>
  <si>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</si>
  <si>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</si>
  <si>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</si>
  <si>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</si>
  <si>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</si>
  <si>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</si>
  <si>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</si>
  <si>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</si>
  <si>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</si>
  <si>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</si>
  <si>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</si>
  <si>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</si>
  <si>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</si>
  <si>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</si>
  <si>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</si>
  <si>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</si>
  <si>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</si>
  <si>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</si>
  <si>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</si>
  <si>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</si>
  <si>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</si>
  <si>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</si>
  <si>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</si>
  <si>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</si>
  <si>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</si>
  <si>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</si>
  <si>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</si>
  <si>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</si>
  <si>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</si>
  <si>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</si>
  <si>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</si>
  <si>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</si>
  <si>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</si>
  <si>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</si>
  <si>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</si>
  <si>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</si>
  <si>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</si>
  <si>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</si>
  <si>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</si>
  <si>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</si>
  <si>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</si>
  <si>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</si>
  <si>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</si>
  <si>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</si>
  <si>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</si>
  <si>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</si>
  <si>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</si>
  <si>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</si>
  <si>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</si>
  <si>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</si>
  <si>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</si>
  <si>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</si>
  <si>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</si>
  <si>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</si>
  <si>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</si>
  <si>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</si>
  <si>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</si>
  <si>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</si>
  <si>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</si>
  <si>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</si>
  <si>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</si>
  <si>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</si>
  <si>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</si>
  <si>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</si>
  <si>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</si>
  <si>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</si>
  <si>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</si>
  <si>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</si>
  <si>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</si>
  <si>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</si>
  <si>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</si>
  <si>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</si>
  <si>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</si>
  <si>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</si>
  <si>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</si>
  <si>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</si>
  <si>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</si>
  <si>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</si>
  <si>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</si>
  <si>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</si>
  <si>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</si>
  <si>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</si>
  <si>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</si>
  <si>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</si>
  <si>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</si>
  <si>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</si>
  <si>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</si>
  <si>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</si>
  <si>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</si>
  <si>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</si>
  <si>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</si>
  <si>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</si>
  <si>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</si>
  <si>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</si>
  <si>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</si>
  <si>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</si>
  <si>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</si>
  <si>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</si>
  <si>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</si>
  <si>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</si>
  <si>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</si>
  <si>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</si>
  <si>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</si>
  <si>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</si>
  <si>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</si>
  <si>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</si>
  <si>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</si>
  <si>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</si>
  <si>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</si>
  <si>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</si>
  <si>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</si>
  <si>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</si>
  <si>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</si>
  <si>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</si>
  <si>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</si>
  <si>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</si>
  <si>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</si>
  <si>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</si>
  <si>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</si>
  <si>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</si>
  <si>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</si>
  <si>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</si>
  <si>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</si>
  <si>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</si>
  <si>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</si>
  <si>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</si>
  <si>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</si>
  <si>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</si>
  <si>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</si>
  <si>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</si>
  <si>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</si>
  <si>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</si>
  <si>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</si>
  <si>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</si>
  <si>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</si>
  <si>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</si>
  <si>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</si>
  <si>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</si>
  <si>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</si>
  <si>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</si>
  <si>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</si>
  <si>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</si>
  <si>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</si>
  <si>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</si>
  <si>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</si>
  <si>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</si>
  <si>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</si>
  <si>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</si>
  <si>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</si>
  <si>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</si>
  <si>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</si>
  <si>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</si>
  <si>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</si>
  <si>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</si>
  <si>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</si>
  <si>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</si>
  <si>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</si>
  <si>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</si>
  <si>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</si>
  <si>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</si>
  <si>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</si>
  <si>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</si>
  <si>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</si>
  <si>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</si>
  <si>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</si>
  <si>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</si>
  <si>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</si>
  <si>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</si>
  <si>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</si>
  <si>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</si>
  <si>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</si>
  <si>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</si>
  <si>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</si>
  <si>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</si>
  <si>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</si>
  <si>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</si>
  <si>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</si>
  <si>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</si>
  <si>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</si>
  <si>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</si>
  <si>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</si>
  <si>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</si>
  <si>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</si>
  <si>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</si>
  <si>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</si>
  <si>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</si>
  <si>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</si>
  <si>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</si>
  <si>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</si>
  <si>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</si>
  <si>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</si>
  <si>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</si>
  <si>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</si>
  <si>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</si>
  <si>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</si>
  <si>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</si>
  <si>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</si>
  <si>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</si>
  <si>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</si>
  <si>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</si>
  <si>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</si>
  <si>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</si>
  <si>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</si>
  <si>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</si>
  <si>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</si>
  <si>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</si>
  <si>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</si>
  <si>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</si>
  <si>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</si>
  <si>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</si>
  <si>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</si>
  <si>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</si>
  <si>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</si>
  <si>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</si>
  <si>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</si>
  <si>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</si>
  <si>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</si>
  <si>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</si>
  <si>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</si>
  <si>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</si>
  <si>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</si>
  <si>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</si>
  <si>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</si>
  <si>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</si>
  <si>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</si>
  <si>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</si>
  <si>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</si>
  <si>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</si>
  <si>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</si>
  <si>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</si>
  <si>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</si>
  <si>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</si>
  <si>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</si>
  <si>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</si>
  <si>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</si>
  <si>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</si>
  <si>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</si>
  <si>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</si>
  <si>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</si>
  <si>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</si>
  <si>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</si>
  <si>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</si>
  <si>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</si>
  <si>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</si>
  <si>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</si>
  <si>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</si>
  <si>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</si>
  <si>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</si>
  <si>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</si>
  <si>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</si>
  <si>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</si>
  <si>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</si>
  <si>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</si>
  <si>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</si>
  <si>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</si>
  <si>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</si>
  <si>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</si>
  <si>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</si>
  <si>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</si>
  <si>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</si>
  <si>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</si>
  <si>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</si>
  <si>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</si>
  <si>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</si>
  <si>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</si>
  <si>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</si>
  <si>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</si>
  <si>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</si>
  <si>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</si>
  <si>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</si>
  <si>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</si>
  <si>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</si>
  <si>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</si>
  <si>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</si>
  <si>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</si>
  <si>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</si>
  <si>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</si>
  <si>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</si>
  <si>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</si>
  <si>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</si>
  <si>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</si>
  <si>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</si>
  <si>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</si>
  <si>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</si>
  <si>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</si>
  <si>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</si>
  <si>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</si>
  <si>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</si>
  <si>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</si>
  <si>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</si>
  <si>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</si>
  <si>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</si>
  <si>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</si>
  <si>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</si>
  <si>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</si>
  <si>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</si>
  <si>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</si>
  <si>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</si>
  <si>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</si>
  <si>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</si>
  <si>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</si>
  <si>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</si>
  <si>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</si>
  <si>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</si>
  <si>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</si>
  <si>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</si>
  <si>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</si>
  <si>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</si>
  <si>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</si>
  <si>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</si>
  <si>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</si>
  <si>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</si>
  <si>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</si>
  <si>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</si>
  <si>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</si>
  <si>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</si>
  <si>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</si>
  <si>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</si>
  <si>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</si>
  <si>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</si>
  <si>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</si>
  <si>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</si>
  <si>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</si>
  <si>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</si>
  <si>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</si>
  <si>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</si>
  <si>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</si>
  <si>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</si>
  <si>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</si>
  <si>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</si>
  <si>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</si>
  <si>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</si>
  <si>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</si>
  <si>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</si>
  <si>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</si>
  <si>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</si>
  <si>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</si>
  <si>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</si>
  <si>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</si>
  <si>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</si>
  <si>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</si>
  <si>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</si>
  <si>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</si>
  <si>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</si>
  <si>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</si>
  <si>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</si>
  <si>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</si>
  <si>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</si>
  <si>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</si>
  <si>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</si>
  <si>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</si>
  <si>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</si>
  <si>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</si>
  <si>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</si>
  <si>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</si>
  <si>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</si>
  <si>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</si>
  <si>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</si>
  <si>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</si>
  <si>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</si>
  <si>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</si>
  <si>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</si>
  <si>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</si>
  <si>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</si>
  <si>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</si>
  <si>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</si>
  <si>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</si>
  <si>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</si>
  <si>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</si>
  <si>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</si>
  <si>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</si>
  <si>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</si>
  <si>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</si>
  <si>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</si>
  <si>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</si>
  <si>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</si>
  <si>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</si>
  <si>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</si>
  <si>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</si>
  <si>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</si>
  <si>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</si>
  <si>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</si>
  <si>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</si>
  <si>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</si>
  <si>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</si>
  <si>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</si>
  <si>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</si>
  <si>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</si>
  <si>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</si>
  <si>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</si>
  <si>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</si>
  <si>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</si>
  <si>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</si>
  <si>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</si>
  <si>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</si>
  <si>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</si>
  <si>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</si>
  <si>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</si>
  <si>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</si>
  <si>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</si>
  <si>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</si>
  <si>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</si>
  <si>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</si>
  <si>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</si>
  <si>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</si>
  <si>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</si>
  <si>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</si>
  <si>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</si>
  <si>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</si>
  <si>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</si>
  <si>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</si>
  <si>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</si>
  <si>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</si>
  <si>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</si>
  <si>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</si>
  <si>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</si>
  <si>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</si>
  <si>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</si>
  <si>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</si>
  <si>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</si>
  <si>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</si>
  <si>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</si>
  <si>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</si>
  <si>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</si>
  <si>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</si>
  <si>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</si>
  <si>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</si>
  <si>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</si>
  <si>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</si>
  <si>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</si>
  <si>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</si>
  <si>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</si>
  <si>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</si>
  <si>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</si>
  <si>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</si>
  <si>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</si>
  <si>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</si>
  <si>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</si>
  <si>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</si>
  <si>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</si>
  <si>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</si>
  <si>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</si>
  <si>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</si>
  <si>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</si>
  <si>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</si>
  <si>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</si>
  <si>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</si>
  <si>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</si>
  <si>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</si>
  <si>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</si>
  <si>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</si>
  <si>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</si>
  <si>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</si>
  <si>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</si>
  <si>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</si>
  <si>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</si>
  <si>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</si>
  <si>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</si>
  <si>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</si>
  <si>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</si>
  <si>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</si>
  <si>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</si>
  <si>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</si>
  <si>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</si>
  <si>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</si>
  <si>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</si>
  <si>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</si>
  <si>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</si>
  <si>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</si>
  <si>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</si>
  <si>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</si>
  <si>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</si>
  <si>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</si>
  <si>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</si>
  <si>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</si>
  <si>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</si>
  <si>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</si>
  <si>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</si>
  <si>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</si>
  <si>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</si>
  <si>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</si>
  <si>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</si>
  <si>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</si>
  <si>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</si>
  <si>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</si>
  <si>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</si>
  <si>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</si>
  <si>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</si>
  <si>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</si>
  <si>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</si>
  <si>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</si>
  <si>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</si>
  <si>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</si>
  <si>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</si>
  <si>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</si>
  <si>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</si>
  <si>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</si>
  <si>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</si>
  <si>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</si>
  <si>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</si>
  <si>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</si>
  <si>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</si>
  <si>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</si>
  <si>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</si>
  <si>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</si>
  <si>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</si>
  <si>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</si>
  <si>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</si>
  <si>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</si>
  <si>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</si>
  <si>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</si>
  <si>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</si>
  <si>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</si>
  <si>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</si>
  <si>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</si>
  <si>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</si>
  <si>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</si>
  <si>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</si>
  <si>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</si>
  <si>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</si>
  <si>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</si>
  <si>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</si>
  <si>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</si>
  <si>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</si>
  <si>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</si>
  <si>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</si>
  <si>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</si>
  <si>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</si>
  <si>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</si>
  <si>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</si>
  <si>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</si>
  <si>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</si>
  <si>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</si>
  <si>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</si>
  <si>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</si>
  <si>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</si>
  <si>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</si>
  <si>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</si>
  <si>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</si>
  <si>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</si>
  <si>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</si>
  <si>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</si>
  <si>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</si>
  <si>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</si>
  <si>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</si>
  <si>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</si>
  <si>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</si>
  <si>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</si>
  <si>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</si>
  <si>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</si>
  <si>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</si>
  <si>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</si>
  <si>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</si>
  <si>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</si>
  <si>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</si>
  <si>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</si>
  <si>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</si>
  <si>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</si>
  <si>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</si>
  <si>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</si>
  <si>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</si>
  <si>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</si>
  <si>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</si>
  <si>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</si>
  <si>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</si>
  <si>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</si>
  <si>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</si>
  <si>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</si>
  <si>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</si>
  <si>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</si>
  <si>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</si>
  <si>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</si>
  <si>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</si>
  <si>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</si>
  <si>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</si>
  <si>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</si>
  <si>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</si>
  <si>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</si>
  <si>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</si>
  <si>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</si>
  <si>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</si>
  <si>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</si>
  <si>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</si>
  <si>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</si>
  <si>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</si>
  <si>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</si>
  <si>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</si>
  <si>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</si>
  <si>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</si>
  <si>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</si>
  <si>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</si>
  <si>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</si>
  <si>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</si>
  <si>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</si>
  <si>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</si>
  <si>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</si>
  <si>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</si>
  <si>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</si>
  <si>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</si>
  <si>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</si>
  <si>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</si>
  <si>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</si>
  <si>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</si>
  <si>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</si>
  <si>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</si>
  <si>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</si>
  <si>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</si>
  <si>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</si>
  <si>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</si>
  <si>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</si>
  <si>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</si>
  <si>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</si>
  <si>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</si>
  <si>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</si>
  <si>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</si>
  <si>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</si>
  <si>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</si>
  <si>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</si>
  <si>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</si>
  <si>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</si>
  <si>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</si>
  <si>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</si>
  <si>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</si>
  <si>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</si>
  <si>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</si>
  <si>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</si>
  <si>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</si>
  <si>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</si>
  <si>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</si>
  <si>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</si>
  <si>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</si>
  <si>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</si>
  <si>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</si>
  <si>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</si>
  <si>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</si>
  <si>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</si>
  <si>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</si>
  <si>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</si>
  <si>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</si>
  <si>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</si>
  <si>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</si>
  <si>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</si>
  <si>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</si>
  <si>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</si>
  <si>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</si>
  <si>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</si>
  <si>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</si>
  <si>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</si>
  <si>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</si>
  <si>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</si>
  <si>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</si>
  <si>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</si>
  <si>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</si>
  <si>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</si>
  <si>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</si>
  <si>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</si>
  <si>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</si>
  <si>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</si>
  <si>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</si>
  <si>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</si>
  <si>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</si>
  <si>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</si>
  <si>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</si>
  <si>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</si>
  <si>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</si>
  <si>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</si>
  <si>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</si>
  <si>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</si>
  <si>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</si>
  <si>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</si>
  <si>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</si>
  <si>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</si>
  <si>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</si>
  <si>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</si>
  <si>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</si>
  <si>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</si>
  <si>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</si>
  <si>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</si>
  <si>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</si>
  <si>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</si>
  <si>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</si>
  <si>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</si>
  <si>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</si>
  <si>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</si>
  <si>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</si>
  <si>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</si>
  <si>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</si>
  <si>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</si>
  <si>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</si>
  <si>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</si>
  <si>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</si>
  <si>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</si>
  <si>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</si>
  <si>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</si>
  <si>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</si>
  <si>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</si>
  <si>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</si>
  <si>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</si>
  <si>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</si>
  <si>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</si>
  <si>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</si>
  <si>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</si>
  <si>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</si>
  <si>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</si>
  <si>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</si>
  <si>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</si>
  <si>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</si>
  <si>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</si>
  <si>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</si>
  <si>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</si>
  <si>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</si>
  <si>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</si>
  <si>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</si>
  <si>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</si>
  <si>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</si>
  <si>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</si>
  <si>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</si>
  <si>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</si>
  <si>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</si>
  <si>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</si>
  <si>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</si>
  <si>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</si>
  <si>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</si>
  <si>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</si>
  <si>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</si>
  <si>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</si>
  <si>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</si>
  <si>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</si>
  <si>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</si>
  <si>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</si>
  <si>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</si>
  <si>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</si>
  <si>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</si>
  <si>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</si>
  <si>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</si>
  <si>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</si>
  <si>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</si>
  <si>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</si>
  <si>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</si>
  <si>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</si>
  <si>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</si>
  <si>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</si>
  <si>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</si>
  <si>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</si>
  <si>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</si>
  <si>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</si>
  <si>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</si>
  <si>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</si>
  <si>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</si>
  <si>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</si>
  <si>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</si>
  <si>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</si>
  <si>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</si>
  <si>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</si>
  <si>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</si>
  <si>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</si>
  <si>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</si>
  <si>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</si>
  <si>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</si>
  <si>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</si>
  <si>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</si>
  <si>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</si>
  <si>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</si>
  <si>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</si>
  <si>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</si>
  <si>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</si>
  <si>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</si>
  <si>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</si>
  <si>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</si>
  <si>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</si>
  <si>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</si>
  <si>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</si>
  <si>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</si>
  <si>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</si>
  <si>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</si>
  <si>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</si>
  <si>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</si>
  <si>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</si>
  <si>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</si>
  <si>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</si>
  <si>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</si>
  <si>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</si>
  <si>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</si>
  <si>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</si>
  <si>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</si>
  <si>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</si>
  <si>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</si>
  <si>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</si>
  <si>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</si>
  <si>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</si>
  <si>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</si>
  <si>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</si>
  <si>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</si>
  <si>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</si>
  <si>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</si>
  <si>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</si>
  <si>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</si>
  <si>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</si>
  <si>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</si>
  <si>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</si>
  <si>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</si>
  <si>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</si>
  <si>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</si>
  <si>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</si>
  <si>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</si>
  <si>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</si>
  <si>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</si>
  <si>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</si>
  <si>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</si>
  <si>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</si>
  <si>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</si>
  <si>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</si>
  <si>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</si>
  <si>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</si>
  <si>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</si>
  <si>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</si>
  <si>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</si>
  <si>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</si>
  <si>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</si>
  <si>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</si>
  <si>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</si>
  <si>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</si>
  <si>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</si>
  <si>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</si>
  <si>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</si>
  <si>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</si>
  <si>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</si>
  <si>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</si>
  <si>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</si>
  <si>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</si>
  <si>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</si>
  <si>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</si>
  <si>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</si>
  <si>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</si>
  <si>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</si>
  <si>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</si>
  <si>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</si>
  <si>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</si>
  <si>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</si>
  <si>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</si>
  <si>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</si>
  <si>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</si>
  <si>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</si>
  <si>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</si>
  <si>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</si>
  <si>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</si>
  <si>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</si>
  <si>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</si>
  <si>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</si>
  <si>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</si>
  <si>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</si>
  <si>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</si>
  <si>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</si>
  <si>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</si>
  <si>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</si>
  <si>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</si>
  <si>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</si>
  <si>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</si>
  <si>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</si>
  <si>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</si>
  <si>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</si>
  <si>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</si>
  <si>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</si>
  <si>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</si>
  <si>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</si>
  <si>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</si>
  <si>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</si>
  <si>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</si>
  <si>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</si>
  <si>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</si>
  <si>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</si>
  <si>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</si>
  <si>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</si>
  <si>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</si>
  <si>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</si>
  <si>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</si>
  <si>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</si>
  <si>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</si>
  <si>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</si>
  <si>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</si>
  <si>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</si>
  <si>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</si>
  <si>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</si>
  <si>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</si>
  <si>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</si>
  <si>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</si>
  <si>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</si>
  <si>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</si>
  <si>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</si>
  <si>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</si>
  <si>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</si>
  <si>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</si>
  <si>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</si>
  <si>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</si>
  <si>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</si>
  <si>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</si>
  <si>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</si>
  <si>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</si>
  <si>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</si>
  <si>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</si>
  <si>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</si>
  <si>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</si>
  <si>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</si>
  <si>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</si>
  <si>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</si>
  <si>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</si>
  <si>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</si>
  <si>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</si>
  <si>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</si>
  <si>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</si>
  <si>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</si>
  <si>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</si>
  <si>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</si>
  <si>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</si>
  <si>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</si>
  <si>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</si>
  <si>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</si>
  <si>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</si>
  <si>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</si>
  <si>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</si>
  <si>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</si>
  <si>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</si>
  <si>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</si>
  <si>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</si>
  <si>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</si>
  <si>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</si>
  <si>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</si>
  <si>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</si>
  <si>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</si>
  <si>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</si>
  <si>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</si>
  <si>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</si>
  <si>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</si>
  <si>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</si>
  <si>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</si>
  <si>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</si>
  <si>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</si>
  <si>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</si>
  <si>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</si>
  <si>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</si>
  <si>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</si>
  <si>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</si>
  <si>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</si>
  <si>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</si>
  <si>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</si>
  <si>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</si>
  <si>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</si>
  <si>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</si>
  <si>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</si>
  <si>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</si>
  <si>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</si>
  <si>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</si>
  <si>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</si>
  <si>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</si>
  <si>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</si>
  <si>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</si>
  <si>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</si>
  <si>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</si>
  <si>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</si>
  <si>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</si>
  <si>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</si>
  <si>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</si>
  <si>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</si>
  <si>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</si>
  <si>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</si>
  <si>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</si>
  <si>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</si>
  <si>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</si>
  <si>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</si>
  <si>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</si>
  <si>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</si>
  <si>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</si>
  <si>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</si>
  <si>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</si>
  <si>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</si>
  <si>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</si>
  <si>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</si>
  <si>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</si>
  <si>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</si>
  <si>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</si>
  <si>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</si>
  <si>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</si>
  <si>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</si>
  <si>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</si>
  <si>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</si>
  <si>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</si>
  <si>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</si>
  <si>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</si>
  <si>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</si>
  <si>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</si>
  <si>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</si>
  <si>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</si>
  <si>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</si>
  <si>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</si>
  <si>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</si>
  <si>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</si>
  <si>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</si>
  <si>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</si>
  <si>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</si>
  <si>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</si>
  <si>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</si>
  <si>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</si>
  <si>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</si>
  <si>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</si>
  <si>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</si>
  <si>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</si>
  <si>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</si>
  <si>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</si>
  <si>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</si>
  <si>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</si>
  <si>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</si>
  <si>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</si>
  <si>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</si>
  <si>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</si>
  <si>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</si>
  <si>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</si>
  <si>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</si>
  <si>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</si>
  <si>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</si>
  <si>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</si>
  <si>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</si>
  <si>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</si>
  <si>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</si>
  <si>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</si>
  <si>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</si>
  <si>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</si>
  <si>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</si>
  <si>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</si>
  <si>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</si>
  <si>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</si>
  <si>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</si>
  <si>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</si>
  <si>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</si>
  <si>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</si>
  <si>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</si>
  <si>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</si>
  <si>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</si>
  <si>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</si>
  <si>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</si>
  <si>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</si>
  <si>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</si>
  <si>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</si>
  <si>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</si>
  <si>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</si>
  <si>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</si>
  <si>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</si>
  <si>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</si>
  <si>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</si>
  <si>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</si>
  <si>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</si>
  <si>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</si>
  <si>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</si>
  <si>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</si>
  <si>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</si>
  <si>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</si>
  <si>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</si>
  <si>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</si>
  <si>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</si>
  <si>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</si>
  <si>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</si>
  <si>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</si>
  <si>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</si>
  <si>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</si>
  <si>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</si>
  <si>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</si>
  <si>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</si>
  <si>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</si>
  <si>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</si>
  <si>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</si>
  <si>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</si>
  <si>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</si>
  <si>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</si>
  <si>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</si>
  <si>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</si>
  <si>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</si>
  <si>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</si>
  <si>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</si>
  <si>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</si>
  <si>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</si>
  <si>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</si>
  <si>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</si>
  <si>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</si>
  <si>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</si>
  <si>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</si>
  <si>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</si>
  <si>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</si>
  <si>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</si>
  <si>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</si>
  <si>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</si>
  <si>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</si>
  <si>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</si>
  <si>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</si>
  <si>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</si>
  <si>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</si>
  <si>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</si>
  <si>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</si>
  <si>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</si>
  <si>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</si>
  <si>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</si>
  <si>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</si>
  <si>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</si>
  <si>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</si>
  <si>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</si>
  <si>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</si>
  <si>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</si>
  <si>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</si>
  <si>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</si>
  <si>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</si>
  <si>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</si>
  <si>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</si>
  <si>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</si>
  <si>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</si>
  <si>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</si>
  <si>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</si>
  <si>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</si>
  <si>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</si>
  <si>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</si>
  <si>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</si>
  <si>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</si>
  <si>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</si>
  <si>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</si>
  <si>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</si>
  <si>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</si>
  <si>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</si>
  <si>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</si>
  <si>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</si>
  <si>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</si>
  <si>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</si>
  <si>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</si>
  <si>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</si>
  <si>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</si>
  <si>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</si>
  <si>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</si>
  <si>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</si>
  <si>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</si>
  <si>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</si>
  <si>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</si>
  <si>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</si>
  <si>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</si>
  <si>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</si>
  <si>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</si>
  <si>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</si>
  <si>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</si>
  <si>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</si>
  <si>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</si>
  <si>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</si>
  <si>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</si>
  <si>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</si>
  <si>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</si>
  <si>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</si>
  <si>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</si>
  <si>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</si>
  <si>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</si>
  <si>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</si>
  <si>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</si>
  <si>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</si>
  <si>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</si>
  <si>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</si>
  <si>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</si>
  <si>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</si>
  <si>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</si>
  <si>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</si>
  <si>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</si>
  <si>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</si>
  <si>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</si>
  <si>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</si>
  <si>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</si>
  <si>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</si>
  <si>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</si>
  <si>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</si>
  <si>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</si>
  <si>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</si>
  <si>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</si>
  <si>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</si>
  <si>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</si>
  <si>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</si>
  <si>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</si>
  <si>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</si>
  <si>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</si>
  <si>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</si>
  <si>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</si>
  <si>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</si>
  <si>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</si>
  <si>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</si>
  <si>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</si>
  <si>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</si>
  <si>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</si>
  <si>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</si>
  <si>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</si>
  <si>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</si>
  <si>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</si>
  <si>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</si>
  <si>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</si>
  <si>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</si>
  <si>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</si>
  <si>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</si>
  <si>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</si>
  <si>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</si>
  <si>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</si>
  <si>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</si>
  <si>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</si>
  <si>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</si>
  <si>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</si>
  <si>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</si>
  <si>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</si>
  <si>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</si>
  <si>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</si>
  <si>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</si>
  <si>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</si>
  <si>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</si>
  <si>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</si>
  <si>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</si>
  <si>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</si>
  <si>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</si>
  <si>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</si>
  <si>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</si>
  <si>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</si>
  <si>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</si>
  <si>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</si>
  <si>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</si>
  <si>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</si>
  <si>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</si>
  <si>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</si>
  <si>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</si>
  <si>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</si>
  <si>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</si>
  <si>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</si>
  <si>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</si>
  <si>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</si>
  <si>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</si>
  <si>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</si>
  <si>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</si>
  <si>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</si>
  <si>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</si>
  <si>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</si>
  <si>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</si>
  <si>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</si>
  <si>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</si>
  <si>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</si>
  <si>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</si>
  <si>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</si>
  <si>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</si>
  <si>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</si>
  <si>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</si>
  <si>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</si>
  <si>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</si>
  <si>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</si>
  <si>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</si>
  <si>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</si>
  <si>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</si>
  <si>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</si>
  <si>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</si>
  <si>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</si>
  <si>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</si>
  <si>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</si>
  <si>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</si>
  <si>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</si>
  <si>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</si>
  <si>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</si>
  <si>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</si>
  <si>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</si>
  <si>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</si>
  <si>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</si>
  <si>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</si>
  <si>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</si>
  <si>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</si>
  <si>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</si>
  <si>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</si>
  <si>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</si>
  <si>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</si>
  <si>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</si>
  <si>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</si>
  <si>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</si>
  <si>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</si>
  <si>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</si>
  <si>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</si>
  <si>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</si>
  <si>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</si>
  <si>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</si>
  <si>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</si>
  <si>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</si>
  <si>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</si>
  <si>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</si>
  <si>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</si>
  <si>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</si>
  <si>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</si>
  <si>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</si>
  <si>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</si>
  <si>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</si>
  <si>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</si>
  <si>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</si>
  <si>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</si>
  <si>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</si>
  <si>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</si>
  <si>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</si>
  <si>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</si>
  <si>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</si>
  <si>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</si>
  <si>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</si>
  <si>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</si>
  <si>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</si>
  <si>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</si>
  <si>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</si>
  <si>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</si>
  <si>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</si>
  <si>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</si>
  <si>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</si>
  <si>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</si>
  <si>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</si>
  <si>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</si>
  <si>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</si>
  <si>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</si>
  <si>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</si>
  <si>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</si>
  <si>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</si>
  <si>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</si>
  <si>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</si>
  <si>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</si>
  <si>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</si>
  <si>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</si>
  <si>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</si>
  <si>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</si>
  <si>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</si>
  <si>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</si>
  <si>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</si>
  <si>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</si>
  <si>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</si>
  <si>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</si>
  <si>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</si>
  <si>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</si>
  <si>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</si>
  <si>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</si>
  <si>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</si>
  <si>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</si>
  <si>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</si>
  <si>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</si>
  <si>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</si>
  <si>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</si>
  <si>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</si>
  <si>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</si>
  <si>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</si>
  <si>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</si>
  <si>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</si>
  <si>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</si>
  <si>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</si>
  <si>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</si>
  <si>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</si>
  <si>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</si>
  <si>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</si>
  <si>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</si>
  <si>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</si>
  <si>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</si>
  <si>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</si>
  <si>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</si>
  <si>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</si>
  <si>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</si>
  <si>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</si>
  <si>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</si>
  <si>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</si>
  <si>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</si>
  <si>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</si>
  <si>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</si>
  <si>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</si>
  <si>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</si>
  <si>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</si>
  <si>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</si>
  <si>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</si>
  <si>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</si>
  <si>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</si>
  <si>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</si>
  <si>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</si>
  <si>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</si>
  <si>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</si>
  <si>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</si>
  <si>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</si>
  <si>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</si>
  <si>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</si>
  <si>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</si>
  <si>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</si>
  <si>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</si>
  <si>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</si>
  <si>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</si>
  <si>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</si>
  <si>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</si>
  <si>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</si>
  <si>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</si>
  <si>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</si>
  <si>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</si>
  <si>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</si>
  <si>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</si>
  <si>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</si>
  <si>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</si>
  <si>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</si>
  <si>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</si>
  <si>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</si>
  <si>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</si>
  <si>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</si>
  <si>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</si>
  <si>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</si>
  <si>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</si>
  <si>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</si>
  <si>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</si>
  <si>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</si>
  <si>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</si>
  <si>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</si>
  <si>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</si>
  <si>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</si>
  <si>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</si>
  <si>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</si>
  <si>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</si>
  <si>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</si>
  <si>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</si>
  <si>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</si>
  <si>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</si>
  <si>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</si>
  <si>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</si>
  <si>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</si>
  <si>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</si>
  <si>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</si>
  <si>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</si>
  <si>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</si>
  <si>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</si>
  <si>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</si>
  <si>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</si>
  <si>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</si>
  <si>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</si>
  <si>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</si>
  <si>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</si>
  <si>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</si>
  <si>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</si>
  <si>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</si>
  <si>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</si>
  <si>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</si>
  <si>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</si>
  <si>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</si>
  <si>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</si>
  <si>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</si>
  <si>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</si>
  <si>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</si>
  <si>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</si>
  <si>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</si>
  <si>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</si>
  <si>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</si>
  <si>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</si>
  <si>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</si>
  <si>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</si>
  <si>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</si>
  <si>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</si>
  <si>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</si>
  <si>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</si>
  <si>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</si>
  <si>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</si>
  <si>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</si>
  <si>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</si>
  <si>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</si>
  <si>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</si>
  <si>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</si>
  <si>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</si>
  <si>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</si>
  <si>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</si>
  <si>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</si>
  <si>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</si>
  <si>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</si>
  <si>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</si>
  <si>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</si>
  <si>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</si>
  <si>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</si>
  <si>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</si>
  <si>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</si>
  <si>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</si>
  <si>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</si>
  <si>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</si>
  <si>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</si>
  <si>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</si>
  <si>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</si>
  <si>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</si>
  <si>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</si>
  <si>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</si>
  <si>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</si>
  <si>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</si>
  <si>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</si>
  <si>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</si>
  <si>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</si>
  <si>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</si>
  <si>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</si>
  <si>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</si>
  <si>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</si>
  <si>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</si>
  <si>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</si>
  <si>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</si>
  <si>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</si>
  <si>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</si>
  <si>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</si>
  <si>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</si>
  <si>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</si>
  <si>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</si>
  <si>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</si>
  <si>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</si>
  <si>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</si>
  <si>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</si>
  <si>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</si>
  <si>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</si>
  <si>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</si>
  <si>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</si>
  <si>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</si>
  <si>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</si>
  <si>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</si>
  <si>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</si>
  <si>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</si>
  <si>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</si>
  <si>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</si>
  <si>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</si>
  <si>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</si>
  <si>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</si>
  <si>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</si>
  <si>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</si>
  <si>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</si>
  <si>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</si>
  <si>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</si>
  <si>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</si>
  <si>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</si>
  <si>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</si>
  <si>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</si>
  <si>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</si>
  <si>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</si>
  <si>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</si>
  <si>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</si>
  <si>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</si>
  <si>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</si>
  <si>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</si>
  <si>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</si>
  <si>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</si>
  <si>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</si>
  <si>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</si>
  <si>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</si>
  <si>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</si>
  <si>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</si>
  <si>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</si>
  <si>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</si>
  <si>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</si>
  <si>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</si>
  <si>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</si>
  <si>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</si>
  <si>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</si>
  <si>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</si>
  <si>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</si>
  <si>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</si>
  <si>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</si>
  <si>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</si>
  <si>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</si>
  <si>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</si>
  <si>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</si>
  <si>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</si>
  <si>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</si>
  <si>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</si>
  <si>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</si>
  <si>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</si>
  <si>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</si>
  <si>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</si>
  <si>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</si>
  <si>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</si>
  <si>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</si>
  <si>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</si>
  <si>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</si>
  <si>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</si>
  <si>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</si>
  <si>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</si>
  <si>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</si>
  <si>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</si>
  <si>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</si>
  <si>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</si>
  <si>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</si>
  <si>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</si>
  <si>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</si>
  <si>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</si>
  <si>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</si>
  <si>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</si>
  <si>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</si>
  <si>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</si>
  <si>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</si>
  <si>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</si>
  <si>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</si>
  <si>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</si>
  <si>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</si>
  <si>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</si>
  <si>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</si>
  <si>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</si>
  <si>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</si>
  <si>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</si>
  <si>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</si>
  <si>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</si>
  <si>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</si>
  <si>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</si>
  <si>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</si>
  <si>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</si>
  <si>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</si>
  <si>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</si>
  <si>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</si>
  <si>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</si>
  <si>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</si>
  <si>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</si>
  <si>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</si>
  <si>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</si>
  <si>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</si>
  <si>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</si>
  <si>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</si>
  <si>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</si>
  <si>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</si>
  <si>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</si>
  <si>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</si>
  <si>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</si>
  <si>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</si>
  <si>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</si>
  <si>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</si>
  <si>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</si>
  <si>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</si>
  <si>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</si>
  <si>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</si>
  <si>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</si>
  <si>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</si>
  <si>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</si>
  <si>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</si>
  <si>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</si>
  <si>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</si>
  <si>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</si>
  <si>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</si>
  <si>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</si>
  <si>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</si>
  <si>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</si>
  <si>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</si>
  <si>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</si>
  <si>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</si>
  <si>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</si>
  <si>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</si>
  <si>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</si>
  <si>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</si>
  <si>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</si>
  <si>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</si>
  <si>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</si>
  <si>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</si>
  <si>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</si>
  <si>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</si>
  <si>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</si>
  <si>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</si>
  <si>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</si>
  <si>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</si>
  <si>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</si>
  <si>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</si>
  <si>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</si>
  <si>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</si>
  <si>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</si>
  <si>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</si>
  <si>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</si>
  <si>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</si>
  <si>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</si>
  <si>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</si>
  <si>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</si>
  <si>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</si>
  <si>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</si>
  <si>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</si>
  <si>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</si>
  <si>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</si>
  <si>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</si>
  <si>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</si>
  <si>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</si>
  <si>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</si>
  <si>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</si>
  <si>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</si>
  <si>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</si>
  <si>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</si>
  <si>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</si>
  <si>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</si>
  <si>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</si>
  <si>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</si>
  <si>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</si>
  <si>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</si>
  <si>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</si>
  <si>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</si>
  <si>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</si>
  <si>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</si>
  <si>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</si>
  <si>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</si>
  <si>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</si>
  <si>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</si>
  <si>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</si>
  <si>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</si>
  <si>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</si>
  <si>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</si>
  <si>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</si>
  <si>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</si>
  <si>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</si>
  <si>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</si>
  <si>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</si>
  <si>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</si>
  <si>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</si>
  <si>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</si>
  <si>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</si>
  <si>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</si>
  <si>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</si>
  <si>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</si>
  <si>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</si>
  <si>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</si>
  <si>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</si>
  <si>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</si>
  <si>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</si>
  <si>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</si>
  <si>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</si>
  <si>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</si>
  <si>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</si>
  <si>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</si>
  <si>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</si>
  <si>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</si>
  <si>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</si>
  <si>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</si>
  <si>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</si>
  <si>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</si>
  <si>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</si>
  <si>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</si>
  <si>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</si>
  <si>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</si>
  <si>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</si>
  <si>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</si>
  <si>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</si>
  <si>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</si>
  <si>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</si>
  <si>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</si>
  <si>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</si>
  <si>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</si>
  <si>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</si>
  <si>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</si>
  <si>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</si>
  <si>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</si>
  <si>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</si>
  <si>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</si>
  <si>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</si>
  <si>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</si>
  <si>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</si>
  <si>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</si>
  <si>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</si>
  <si>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</si>
  <si>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</si>
  <si>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</si>
  <si>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</si>
  <si>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</si>
  <si>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</si>
  <si>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</si>
  <si>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</si>
  <si>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</si>
  <si>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</si>
  <si>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</si>
  <si>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</si>
  <si>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</si>
  <si>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</si>
  <si>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</si>
  <si>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</si>
  <si>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</si>
  <si>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</si>
  <si>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</si>
  <si>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</si>
  <si>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</si>
  <si>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</si>
  <si>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</si>
  <si>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</si>
  <si>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</si>
  <si>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</si>
  <si>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</si>
  <si>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</si>
  <si>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</si>
  <si>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</si>
  <si>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</si>
  <si>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</si>
  <si>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</si>
  <si>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</si>
  <si>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</si>
  <si>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</si>
  <si>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</si>
  <si>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</si>
  <si>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</si>
  <si>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</si>
  <si>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</si>
  <si>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</si>
  <si>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</si>
  <si>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</si>
  <si>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</si>
  <si>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</si>
  <si>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</si>
  <si>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</si>
  <si>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</si>
  <si>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</si>
  <si>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</si>
  <si>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</si>
  <si>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</si>
  <si>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</si>
  <si>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</si>
  <si>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</si>
  <si>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</si>
  <si>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</si>
  <si>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</si>
  <si>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</si>
  <si>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</si>
  <si>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</si>
  <si>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</si>
  <si>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</si>
  <si>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</si>
  <si>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</si>
  <si>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</si>
  <si>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</si>
  <si>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</si>
  <si>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</si>
  <si>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</si>
  <si>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</si>
  <si>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</si>
  <si>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</si>
  <si>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</si>
  <si>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</si>
  <si>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</si>
  <si>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</si>
  <si>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</si>
  <si>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</si>
  <si>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</si>
  <si>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</si>
  <si>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</si>
  <si>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</si>
  <si>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</si>
  <si>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</si>
  <si>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</si>
  <si>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</si>
  <si>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</si>
  <si>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</si>
  <si>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</si>
  <si>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</si>
  <si>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</si>
  <si>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</si>
  <si>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</si>
  <si>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</si>
  <si>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</si>
  <si>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</si>
  <si>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</si>
  <si>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</si>
  <si>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</si>
  <si>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</si>
  <si>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</si>
  <si>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</si>
  <si>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</si>
  <si>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</si>
  <si>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</si>
  <si>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</si>
  <si>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</si>
  <si>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</si>
  <si>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</si>
  <si>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</si>
  <si>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</si>
  <si>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</si>
  <si>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</si>
  <si>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</si>
  <si>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</si>
  <si>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</si>
  <si>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</si>
  <si>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</si>
  <si>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</si>
  <si>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</si>
  <si>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</si>
  <si>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</si>
  <si>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</si>
  <si>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</si>
  <si>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</si>
  <si>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</si>
  <si>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</si>
  <si>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</si>
  <si>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</si>
  <si>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</si>
  <si>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</si>
  <si>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</si>
  <si>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</si>
  <si>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</si>
  <si>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</si>
  <si>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</si>
  <si>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</si>
  <si>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</si>
  <si>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</si>
  <si>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</si>
  <si>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</si>
  <si>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</si>
  <si>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</si>
  <si>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</si>
  <si>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</si>
  <si>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</si>
  <si>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</si>
  <si>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</si>
  <si>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</si>
  <si>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</si>
  <si>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</si>
  <si>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</si>
  <si>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</si>
  <si>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</si>
  <si>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</si>
  <si>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</si>
  <si>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</si>
  <si>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</si>
  <si>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</si>
  <si>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</si>
  <si>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</si>
  <si>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</si>
  <si>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</si>
  <si>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</si>
  <si>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</si>
  <si>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</si>
  <si>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</si>
  <si>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</si>
  <si>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</si>
  <si>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</si>
  <si>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</si>
  <si>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</si>
  <si>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</si>
  <si>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</si>
  <si>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</si>
  <si>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</si>
  <si>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</si>
  <si>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</si>
  <si>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</si>
  <si>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</si>
  <si>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</si>
  <si>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</si>
  <si>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</si>
  <si>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</si>
  <si>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</si>
  <si>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</si>
  <si>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</si>
  <si>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</si>
  <si>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</si>
  <si>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</si>
  <si>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</si>
  <si>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</si>
  <si>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</si>
  <si>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</si>
  <si>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</si>
  <si>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</si>
  <si>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</si>
  <si>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</si>
  <si>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</si>
  <si>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</si>
  <si>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</si>
  <si>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</si>
  <si>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</si>
  <si>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</si>
  <si>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</si>
  <si>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</si>
  <si>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</si>
  <si>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</si>
  <si>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</si>
  <si>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</si>
  <si>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</si>
  <si>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</si>
  <si>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</si>
  <si>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</si>
  <si>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</si>
  <si>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</si>
  <si>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</si>
  <si>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</si>
  <si>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</si>
  <si>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</si>
  <si>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</si>
  <si>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</si>
  <si>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</si>
  <si>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</si>
  <si>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</si>
  <si>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</si>
  <si>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</si>
  <si>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</si>
  <si>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</si>
  <si>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</si>
  <si>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</si>
  <si>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</si>
  <si>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</si>
  <si>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</si>
  <si>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</si>
  <si>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</si>
  <si>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</si>
  <si>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</si>
  <si>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</si>
  <si>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</si>
  <si>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</si>
  <si>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</si>
  <si>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</si>
  <si>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</si>
  <si>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</si>
  <si>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</si>
  <si>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</si>
  <si>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</si>
  <si>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</si>
  <si>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</si>
  <si>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</si>
  <si>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</si>
  <si>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</si>
  <si>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</si>
  <si>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</si>
  <si>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</si>
  <si>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</si>
  <si>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</si>
  <si>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</si>
  <si>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</si>
  <si>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</si>
  <si>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</si>
  <si>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</si>
  <si>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</si>
  <si>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</si>
  <si>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</si>
  <si>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</si>
  <si>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</si>
  <si>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</si>
  <si>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</si>
  <si>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</si>
  <si>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</si>
  <si>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</si>
  <si>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</si>
  <si>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</si>
  <si>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</si>
  <si>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</si>
  <si>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</si>
  <si>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</si>
  <si>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</si>
  <si>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</si>
  <si>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</si>
  <si>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</si>
  <si>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</si>
  <si>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</si>
  <si>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</si>
  <si>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</si>
  <si>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</si>
  <si>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</si>
  <si>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</si>
  <si>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</si>
  <si>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</si>
  <si>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</si>
  <si>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</si>
  <si>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</si>
  <si>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</si>
  <si>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</si>
  <si>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</si>
  <si>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</si>
  <si>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</si>
  <si>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</si>
  <si>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</si>
  <si>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</si>
  <si>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</si>
  <si>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</si>
  <si>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</si>
  <si>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</si>
  <si>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</si>
  <si>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</si>
  <si>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</si>
  <si>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</si>
  <si>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</si>
  <si>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</si>
  <si>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</si>
  <si>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</si>
  <si>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</si>
  <si>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</si>
  <si>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</si>
  <si>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</si>
  <si>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</si>
  <si>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</si>
  <si>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</si>
  <si>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</si>
  <si>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</si>
  <si>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</si>
  <si>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</si>
  <si>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</si>
  <si>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</si>
  <si>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</si>
  <si>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</si>
  <si>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</si>
  <si>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</si>
  <si>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</si>
  <si>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</si>
  <si>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</si>
  <si>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</si>
  <si>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</si>
  <si>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</si>
  <si>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</si>
  <si>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</si>
  <si>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</si>
  <si>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</si>
  <si>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</si>
  <si>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</si>
  <si>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</si>
  <si>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</si>
  <si>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</si>
  <si>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</si>
  <si>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</si>
  <si>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</si>
  <si>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</si>
  <si>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</si>
  <si>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</si>
  <si>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</si>
  <si>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</si>
  <si>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</si>
  <si>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</si>
  <si>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</si>
  <si>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</si>
  <si>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</si>
  <si>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</si>
  <si>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</si>
  <si>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</si>
  <si>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</si>
  <si>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</si>
  <si>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</si>
  <si>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</si>
  <si>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</si>
  <si>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</si>
  <si>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</si>
  <si>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</si>
  <si>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</si>
  <si>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</si>
  <si>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</si>
  <si>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</si>
  <si>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</si>
  <si>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</si>
  <si>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</si>
  <si>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</si>
  <si>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</si>
  <si>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</si>
  <si>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</si>
  <si>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</si>
  <si>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</si>
  <si>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</si>
  <si>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</si>
  <si>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</si>
  <si>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</si>
  <si>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</si>
  <si>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</si>
  <si>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</si>
  <si>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</si>
  <si>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</si>
  <si>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</si>
  <si>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</si>
  <si>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</si>
  <si>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</si>
  <si>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</si>
  <si>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</si>
  <si>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</si>
  <si>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</si>
  <si>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</si>
  <si>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</si>
  <si>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</si>
  <si>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</si>
  <si>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</si>
  <si>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</si>
  <si>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</si>
  <si>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</si>
  <si>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</si>
  <si>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</si>
  <si>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</si>
  <si>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</si>
  <si>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</si>
  <si>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</si>
  <si>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</si>
  <si>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</si>
  <si>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</si>
  <si>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</si>
  <si>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</si>
  <si>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</si>
  <si>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</si>
  <si>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</si>
  <si>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</si>
  <si>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</si>
  <si>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</si>
  <si>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</si>
  <si>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</si>
  <si>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</si>
  <si>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</si>
  <si>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</si>
  <si>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</si>
  <si>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</si>
  <si>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</si>
  <si>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</si>
  <si>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</si>
  <si>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</si>
  <si>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</si>
  <si>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</si>
  <si>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</si>
  <si>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</si>
  <si>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</si>
  <si>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</si>
  <si>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</si>
  <si>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</si>
  <si>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</si>
  <si>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</si>
  <si>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</si>
  <si>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</si>
  <si>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</si>
  <si>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</si>
  <si>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</si>
  <si>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</si>
  <si>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</si>
  <si>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</si>
  <si>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</si>
  <si>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</si>
  <si>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</si>
  <si>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</si>
  <si>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</si>
  <si>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</si>
  <si>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</si>
  <si>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</si>
  <si>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</si>
  <si>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</si>
  <si>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</si>
  <si>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</si>
  <si>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</si>
  <si>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</si>
  <si>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</si>
  <si>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</si>
  <si>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</si>
  <si>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</si>
  <si>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</si>
  <si>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</si>
  <si>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</si>
  <si>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</si>
  <si>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</si>
  <si>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</si>
  <si>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</si>
  <si>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</si>
  <si>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</si>
  <si>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</si>
  <si>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</si>
  <si>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</si>
  <si>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</si>
  <si>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</si>
  <si>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</si>
  <si>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</si>
  <si>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</si>
  <si>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</si>
  <si>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</si>
  <si>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</si>
  <si>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</si>
  <si>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</si>
  <si>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</si>
  <si>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</si>
  <si>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</si>
  <si>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</si>
  <si>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</si>
  <si>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</si>
  <si>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</si>
  <si>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</si>
  <si>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</si>
  <si>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</si>
  <si>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</si>
  <si>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</si>
  <si>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</si>
  <si>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</si>
  <si>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</si>
  <si>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</si>
  <si>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</si>
  <si>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</si>
  <si>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</si>
  <si>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</si>
  <si>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</si>
  <si>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</si>
  <si>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</si>
  <si>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</si>
  <si>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</si>
  <si>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</si>
  <si>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</si>
  <si>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</si>
  <si>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</si>
  <si>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</si>
  <si>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</si>
  <si>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</si>
  <si>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</si>
  <si>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</si>
  <si>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</si>
  <si>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</si>
  <si>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</si>
  <si>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</si>
  <si>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</si>
  <si>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</si>
  <si>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</si>
  <si>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</si>
  <si>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</si>
  <si>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</si>
  <si>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</si>
  <si>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</si>
  <si>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</si>
  <si>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</si>
  <si>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</si>
  <si>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</si>
  <si>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</si>
  <si>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</si>
  <si>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</si>
  <si>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</si>
  <si>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</si>
  <si>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</si>
  <si>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</si>
  <si>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</si>
  <si>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</si>
  <si>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</si>
  <si>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</si>
  <si>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</si>
  <si>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</si>
  <si>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</si>
  <si>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</si>
  <si>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</si>
  <si>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</si>
  <si>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</si>
  <si>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</si>
  <si>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</si>
  <si>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</si>
  <si>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</si>
  <si>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</si>
  <si>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</si>
  <si>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</si>
  <si>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</si>
  <si>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</si>
  <si>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</si>
  <si>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</si>
  <si>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</si>
  <si>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</si>
  <si>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</si>
  <si>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</si>
  <si>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</si>
  <si>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</si>
  <si>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</si>
  <si>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</si>
  <si>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</si>
  <si>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</si>
  <si>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</si>
  <si>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</si>
  <si>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</si>
  <si>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</si>
  <si>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</si>
  <si>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</si>
  <si>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</si>
  <si>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</si>
  <si>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</si>
  <si>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</si>
  <si>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</si>
  <si>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</si>
  <si>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</si>
  <si>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</si>
  <si>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</si>
  <si>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</si>
  <si>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</si>
  <si>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</si>
  <si>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</si>
  <si>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</si>
  <si>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</si>
  <si>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</si>
  <si>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</si>
  <si>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</si>
  <si>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</si>
  <si>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</si>
  <si>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</si>
  <si>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</si>
  <si>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</si>
  <si>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</si>
  <si>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</si>
  <si>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</si>
  <si>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</si>
  <si>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</si>
  <si>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</si>
  <si>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</si>
  <si>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</si>
  <si>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</si>
  <si>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</si>
  <si>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</si>
  <si>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</si>
  <si>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</si>
  <si>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</si>
  <si>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</si>
  <si>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</si>
  <si>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</si>
  <si>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</si>
  <si>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</si>
  <si>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</si>
  <si>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</si>
  <si>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</si>
  <si>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</si>
  <si>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</si>
  <si>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</si>
  <si>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</si>
  <si>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</si>
  <si>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</si>
  <si>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</si>
  <si>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</si>
  <si>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</si>
  <si>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</si>
  <si>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</si>
  <si>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</si>
  <si>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</si>
  <si>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</si>
  <si>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</si>
  <si>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</si>
  <si>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</si>
  <si>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</si>
  <si>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</si>
  <si>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</si>
  <si>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</si>
  <si>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</si>
  <si>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</si>
  <si>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</si>
  <si>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</si>
  <si>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</si>
  <si>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</si>
  <si>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</si>
  <si>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</si>
  <si>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</si>
  <si>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</si>
  <si>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</si>
  <si>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</si>
  <si>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</si>
  <si>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</si>
  <si>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</si>
  <si>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</si>
  <si>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</si>
  <si>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</si>
  <si>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</si>
  <si>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</si>
  <si>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</si>
  <si>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</si>
  <si>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</si>
  <si>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</si>
  <si>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</si>
  <si>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</si>
  <si>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</si>
  <si>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</si>
  <si>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</si>
  <si>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</si>
  <si>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</si>
  <si>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</si>
  <si>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</si>
  <si>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</si>
  <si>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</si>
  <si>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</si>
  <si>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</si>
  <si>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</si>
  <si>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</si>
  <si>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</si>
  <si>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</si>
  <si>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</si>
  <si>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</si>
  <si>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</si>
  <si>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</si>
  <si>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</si>
  <si>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</si>
  <si>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</si>
  <si>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</si>
  <si>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</si>
  <si>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</si>
  <si>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</si>
  <si>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</si>
  <si>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</si>
  <si>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</si>
  <si>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</si>
  <si>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</si>
  <si>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</si>
  <si>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</si>
  <si>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</si>
  <si>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</si>
  <si>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</si>
  <si>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</si>
  <si>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</si>
  <si>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</si>
  <si>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</si>
  <si>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</si>
  <si>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</si>
  <si>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</si>
  <si>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</si>
  <si>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</si>
  <si>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</si>
  <si>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</si>
  <si>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</si>
  <si>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</si>
  <si>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</si>
  <si>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</si>
  <si>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</si>
  <si>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</si>
  <si>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</si>
  <si>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</si>
  <si>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</si>
  <si>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</si>
  <si>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</si>
  <si>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</si>
  <si>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</si>
  <si>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</si>
  <si>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</si>
  <si>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</si>
  <si>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</si>
  <si>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</si>
  <si>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</si>
  <si>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</si>
  <si>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</si>
  <si>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</si>
  <si>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</si>
  <si>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</si>
  <si>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</si>
  <si>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</si>
  <si>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</si>
  <si>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</si>
  <si>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</si>
  <si>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</si>
  <si>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</si>
  <si>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</si>
  <si>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</si>
  <si>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</si>
  <si>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</si>
  <si>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</si>
  <si>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</si>
  <si>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</si>
  <si>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</si>
  <si>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</si>
  <si>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</si>
  <si>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</si>
  <si>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</si>
  <si>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</si>
  <si>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</si>
  <si>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</si>
  <si>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</si>
  <si>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</si>
  <si>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</si>
  <si>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</si>
  <si>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</si>
  <si>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</si>
  <si>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</si>
  <si>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</si>
  <si>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</si>
  <si>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</si>
  <si>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</si>
  <si>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</si>
  <si>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</si>
  <si>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</si>
  <si>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</si>
  <si>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</si>
  <si>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</si>
  <si>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</si>
  <si>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</si>
  <si>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</si>
  <si>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</si>
  <si>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</si>
  <si>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</si>
  <si>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</si>
  <si>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</si>
  <si>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</si>
  <si>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</si>
  <si>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</si>
  <si>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</si>
  <si>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</si>
  <si>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</si>
  <si>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</si>
  <si>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</si>
  <si>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</si>
  <si>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</si>
  <si>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</si>
  <si>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</si>
  <si>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</si>
  <si>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</si>
  <si>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</si>
  <si>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</si>
  <si>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</si>
  <si>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</si>
  <si>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</si>
  <si>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</si>
  <si>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</si>
  <si>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</si>
  <si>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</si>
  <si>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</si>
  <si>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</si>
  <si>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</si>
  <si>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</si>
  <si>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</si>
  <si>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</si>
  <si>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</si>
  <si>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</si>
  <si>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</si>
  <si>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</si>
  <si>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</si>
  <si>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</si>
  <si>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</si>
  <si>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</si>
  <si>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</si>
  <si>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</si>
  <si>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</si>
  <si>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</si>
  <si>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</si>
  <si>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</si>
  <si>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</si>
  <si>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</si>
  <si>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</si>
  <si>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</si>
  <si>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</si>
  <si>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</si>
  <si>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</si>
  <si>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</si>
  <si>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</si>
  <si>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</si>
  <si>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</si>
  <si>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</si>
  <si>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</si>
  <si>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</si>
  <si>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</si>
  <si>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</si>
  <si>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</si>
  <si>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</si>
  <si>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</si>
  <si>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</si>
  <si>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</si>
  <si>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</si>
  <si>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</si>
  <si>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</si>
  <si>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</si>
  <si>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</si>
  <si>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</si>
  <si>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</si>
  <si>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</si>
  <si>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</si>
  <si>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</si>
  <si>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</si>
  <si>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</si>
  <si>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</si>
  <si>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</si>
  <si>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</si>
  <si>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</si>
  <si>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</si>
  <si>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</si>
  <si>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</si>
  <si>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</si>
  <si>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</si>
  <si>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</si>
  <si>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</si>
  <si>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</si>
  <si>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</si>
  <si>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</si>
  <si>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</si>
  <si>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</si>
  <si>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</si>
  <si>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</si>
  <si>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</si>
  <si>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</si>
  <si>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</si>
  <si>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</si>
  <si>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</si>
  <si>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</si>
  <si>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</si>
  <si>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</si>
  <si>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</si>
  <si>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</si>
  <si>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</si>
  <si>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</si>
  <si>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</si>
  <si>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</si>
  <si>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</si>
  <si>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</si>
  <si>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</si>
  <si>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</si>
  <si>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</si>
  <si>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</si>
  <si>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</si>
  <si>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</si>
  <si>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</si>
  <si>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</si>
  <si>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</si>
  <si>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</si>
  <si>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</si>
  <si>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</si>
  <si>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</si>
  <si>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</si>
  <si>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</si>
  <si>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</si>
  <si>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</si>
  <si>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</si>
  <si>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</si>
  <si>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</si>
  <si>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</si>
  <si>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</si>
  <si>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</si>
  <si>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</si>
  <si>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</si>
  <si>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</si>
  <si>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</si>
  <si>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</si>
  <si>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</si>
  <si>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</si>
  <si>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</si>
  <si>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</si>
  <si>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</si>
  <si>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</si>
  <si>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</si>
  <si>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</si>
  <si>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</si>
  <si>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</si>
  <si>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</si>
  <si>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</si>
  <si>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</si>
  <si>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</si>
  <si>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</si>
  <si>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</si>
  <si>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</si>
  <si>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</si>
  <si>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</si>
  <si>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</si>
  <si>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</si>
  <si>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</si>
  <si>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</si>
  <si>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</si>
  <si>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</si>
  <si>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</si>
  <si>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</si>
  <si>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</si>
  <si>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</si>
  <si>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</si>
  <si>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</si>
  <si>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</si>
  <si>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</si>
  <si>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</si>
  <si>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</si>
  <si>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</si>
  <si>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</si>
  <si>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</si>
  <si>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</si>
  <si>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</si>
  <si>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</si>
  <si>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</si>
  <si>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</si>
  <si>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</si>
  <si>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</si>
  <si>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</si>
  <si>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</si>
  <si>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</si>
  <si>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</si>
  <si>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</si>
  <si>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</si>
  <si>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</si>
  <si>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</si>
  <si>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</si>
  <si>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</si>
  <si>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</si>
  <si>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</si>
  <si>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</si>
  <si>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</si>
  <si>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</si>
  <si>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</si>
  <si>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</si>
  <si>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</si>
  <si>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</si>
  <si>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</si>
  <si>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</si>
  <si>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</si>
  <si>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</si>
  <si>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</si>
  <si>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</si>
  <si>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</si>
  <si>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</si>
  <si>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</si>
  <si>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</si>
  <si>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</si>
  <si>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</si>
  <si>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</si>
  <si>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</si>
  <si>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</si>
  <si>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</si>
  <si>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</si>
  <si>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</si>
  <si>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</si>
  <si>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</si>
  <si>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</si>
  <si>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</si>
  <si>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</si>
  <si>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</si>
  <si>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</si>
  <si>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</si>
  <si>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</si>
  <si>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</si>
  <si>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</si>
  <si>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</si>
  <si>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</si>
  <si>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</si>
  <si>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</si>
  <si>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</si>
  <si>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</si>
  <si>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</si>
  <si>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</si>
  <si>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</si>
  <si>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</si>
  <si>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</si>
  <si>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</si>
  <si>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</si>
  <si>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</si>
  <si>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</si>
  <si>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</si>
  <si>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</si>
  <si>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</si>
  <si>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</si>
  <si>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</si>
  <si>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</si>
  <si>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</si>
  <si>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</si>
  <si>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</si>
  <si>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</si>
  <si>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</si>
  <si>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</si>
  <si>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</si>
  <si>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</si>
  <si>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</si>
  <si>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</si>
  <si>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</si>
  <si>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</si>
  <si>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</si>
  <si>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</si>
  <si>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</si>
  <si>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</si>
  <si>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</si>
  <si>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</si>
  <si>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</si>
  <si>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</si>
  <si>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</si>
  <si>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</si>
  <si>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</si>
  <si>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</si>
  <si>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</si>
  <si>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</si>
  <si>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</si>
  <si>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</si>
  <si>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</si>
  <si>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</si>
  <si>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</si>
  <si>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</si>
  <si>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</si>
  <si>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</si>
  <si>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</si>
  <si>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</si>
  <si>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</si>
  <si>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</si>
  <si>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</si>
  <si>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</si>
  <si>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</si>
  <si>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</si>
  <si>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</si>
  <si>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</si>
  <si>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</si>
  <si>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</si>
  <si>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</si>
  <si>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</si>
  <si>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</si>
  <si>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</si>
  <si>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</si>
  <si>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</si>
  <si>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</si>
  <si>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</si>
  <si>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</si>
  <si>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</si>
  <si>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</si>
  <si>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</si>
  <si>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</si>
  <si>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</si>
  <si>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</si>
  <si>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</si>
  <si>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</si>
  <si>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</si>
  <si>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</si>
  <si>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</si>
  <si>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</si>
  <si>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</si>
  <si>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</si>
  <si>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</si>
  <si>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</si>
  <si>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</si>
  <si>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</si>
  <si>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</si>
  <si>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</si>
  <si>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</si>
  <si>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</si>
  <si>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</si>
  <si>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</si>
  <si>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</si>
  <si>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</si>
  <si>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</si>
  <si>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</si>
  <si>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</si>
  <si>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</si>
  <si>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</si>
  <si>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</si>
  <si>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</si>
  <si>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</si>
  <si>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</si>
  <si>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</si>
  <si>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</si>
  <si>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</si>
  <si>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</si>
  <si>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</si>
  <si>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</si>
  <si>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</si>
  <si>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</si>
  <si>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</si>
  <si>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</si>
  <si>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</si>
  <si>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</si>
  <si>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</si>
  <si>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</si>
  <si>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</si>
  <si>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</si>
  <si>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</si>
  <si>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</si>
  <si>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</si>
  <si>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</si>
  <si>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</si>
  <si>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</si>
  <si>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</si>
  <si>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</si>
  <si>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</si>
  <si>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</si>
  <si>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</si>
  <si>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</si>
  <si>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</si>
  <si>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</si>
  <si>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</si>
  <si>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</si>
  <si>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</si>
  <si>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</si>
  <si>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</si>
  <si>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</si>
  <si>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</si>
  <si>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</si>
  <si>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</si>
  <si>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</si>
  <si>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</si>
  <si>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</si>
  <si>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</si>
  <si>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</si>
  <si>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</si>
  <si>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</si>
  <si>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</si>
  <si>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</si>
  <si>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</si>
  <si>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</si>
  <si>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</si>
  <si>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</si>
  <si>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</si>
  <si>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</si>
  <si>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</si>
  <si>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</si>
  <si>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</si>
  <si>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</si>
  <si>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</si>
  <si>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</si>
  <si>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</si>
  <si>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</si>
  <si>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</si>
  <si>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</si>
  <si>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</si>
  <si>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</si>
  <si>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</si>
  <si>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</si>
  <si>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</si>
  <si>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</si>
  <si>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</si>
  <si>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</si>
  <si>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</si>
  <si>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</si>
  <si>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</si>
  <si>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</si>
  <si>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</si>
  <si>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</si>
  <si>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</si>
  <si>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</si>
  <si>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</si>
  <si>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</si>
  <si>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</si>
  <si>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</si>
  <si>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</si>
  <si>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</si>
  <si>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</si>
  <si>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</si>
  <si>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</si>
  <si>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</si>
  <si>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</si>
  <si>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</si>
  <si>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</si>
  <si>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</si>
  <si>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</si>
  <si>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</si>
  <si>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</si>
  <si>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</si>
  <si>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</si>
  <si>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</si>
  <si>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</si>
  <si>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</si>
  <si>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</si>
  <si>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</si>
  <si>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</si>
  <si>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</si>
  <si>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</si>
  <si>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</si>
  <si>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</si>
  <si>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</si>
  <si>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</si>
  <si>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</si>
  <si>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</si>
  <si>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</si>
  <si>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</si>
  <si>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</si>
  <si>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</si>
  <si>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</si>
  <si>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</si>
  <si>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</si>
  <si>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</si>
  <si>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</si>
  <si>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</si>
  <si>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</si>
  <si>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</si>
  <si>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</si>
  <si>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</si>
  <si>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</si>
  <si>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</si>
  <si>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</si>
  <si>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</si>
  <si>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</si>
  <si>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</si>
  <si>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</si>
  <si>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</si>
  <si>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</si>
  <si>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</si>
  <si>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</si>
  <si>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</si>
  <si>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</si>
  <si>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</si>
  <si>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</si>
  <si>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</si>
  <si>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</si>
  <si>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</si>
  <si>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</si>
  <si>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</si>
  <si>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</si>
  <si>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</si>
  <si>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</si>
  <si>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</si>
  <si>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</si>
  <si>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</si>
  <si>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</si>
  <si>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</si>
  <si>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</si>
  <si>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</si>
  <si>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</si>
  <si>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</si>
  <si>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</si>
  <si>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</si>
  <si>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</si>
  <si>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</si>
  <si>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</si>
  <si>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</si>
  <si>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</si>
  <si>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</si>
  <si>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</si>
  <si>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</si>
  <si>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</si>
  <si>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</si>
  <si>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</si>
  <si>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</si>
  <si>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</si>
  <si>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</si>
  <si>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</si>
  <si>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</si>
  <si>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</si>
  <si>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</si>
  <si>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</si>
  <si>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</si>
  <si>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</si>
  <si>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</si>
  <si>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</si>
  <si>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</si>
  <si>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</si>
  <si>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</si>
  <si>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</si>
  <si>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</si>
  <si>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</si>
  <si>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</si>
  <si>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</si>
  <si>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</si>
  <si>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</si>
  <si>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</si>
  <si>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</si>
  <si>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</si>
  <si>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</si>
  <si>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</si>
  <si>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</si>
  <si>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</si>
  <si>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</si>
  <si>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</si>
  <si>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</si>
  <si>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</si>
  <si>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</si>
  <si>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</si>
  <si>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</si>
  <si>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</si>
  <si>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</si>
  <si>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</si>
  <si>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</si>
  <si>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</si>
  <si>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</si>
  <si>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</si>
  <si>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</si>
  <si>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</si>
  <si>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</si>
  <si>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</si>
  <si>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</si>
  <si>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</si>
  <si>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</si>
  <si>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</si>
  <si>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</si>
  <si>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</si>
  <si>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</si>
  <si>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</si>
  <si>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</si>
  <si>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</si>
  <si>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</si>
  <si>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</si>
  <si>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</si>
  <si>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</si>
  <si>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</si>
  <si>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</si>
  <si>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</si>
  <si>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</si>
  <si>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</si>
  <si>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</si>
  <si>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</si>
  <si>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</si>
  <si>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</si>
  <si>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</si>
  <si>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</si>
  <si>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</si>
  <si>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</si>
  <si>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</si>
  <si>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</si>
  <si>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</si>
  <si>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</si>
  <si>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</si>
  <si>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</si>
  <si>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</si>
  <si>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</si>
  <si>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</si>
  <si>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</si>
  <si>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</si>
  <si>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</si>
  <si>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</si>
  <si>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</si>
  <si>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</si>
  <si>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</si>
  <si>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</si>
  <si>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</si>
  <si>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</si>
  <si>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</si>
  <si>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</si>
  <si>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</si>
  <si>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</si>
  <si>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</si>
  <si>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</si>
  <si>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</si>
  <si>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</si>
  <si>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</si>
  <si>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</si>
  <si>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</si>
  <si>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</si>
  <si>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</si>
  <si>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</si>
  <si>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</si>
  <si>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</si>
  <si>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</si>
  <si>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</si>
  <si>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</si>
  <si>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</si>
  <si>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</si>
  <si>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</si>
  <si>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</si>
  <si>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</si>
  <si>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</si>
  <si>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</si>
  <si>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</si>
  <si>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</si>
  <si>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</si>
  <si>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</si>
  <si>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</si>
  <si>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</si>
  <si>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</si>
  <si>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</si>
  <si>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</si>
  <si>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</si>
  <si>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</si>
  <si>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</si>
  <si>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</si>
  <si>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</si>
  <si>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</si>
  <si>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</si>
  <si>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</si>
  <si>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</si>
  <si>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</si>
  <si>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</si>
  <si>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</si>
  <si>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</si>
  <si>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</si>
  <si>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</si>
  <si>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</si>
  <si>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</si>
  <si>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</si>
  <si>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</si>
  <si>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</si>
  <si>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</si>
  <si>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</si>
  <si>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</si>
  <si>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</si>
  <si>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</si>
  <si>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</si>
  <si>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</si>
  <si>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</si>
  <si>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</si>
  <si>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</si>
  <si>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</si>
  <si>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</si>
  <si>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</si>
  <si>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</si>
  <si>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</si>
  <si>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</si>
  <si>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</si>
  <si>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</si>
  <si>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</si>
  <si>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</si>
  <si>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</si>
  <si>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</si>
  <si>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</si>
  <si>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</si>
  <si>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</si>
  <si>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</si>
  <si>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</si>
  <si>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</si>
  <si>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</si>
  <si>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</si>
  <si>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</si>
  <si>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</si>
  <si>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</si>
  <si>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</si>
  <si>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</si>
  <si>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</si>
  <si>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</si>
  <si>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</si>
  <si>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</si>
  <si>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</si>
  <si>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</si>
  <si>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</si>
  <si>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</si>
  <si>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</si>
  <si>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</si>
  <si>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</si>
  <si>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</si>
  <si>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</si>
  <si>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</si>
  <si>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</si>
  <si>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</si>
  <si>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</si>
  <si>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</si>
  <si>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</si>
  <si>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</si>
  <si>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</si>
  <si>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</si>
  <si>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</si>
  <si>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</si>
  <si>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</si>
  <si>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</si>
  <si>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</si>
  <si>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</si>
  <si>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</si>
  <si>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</si>
  <si>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</si>
  <si>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</si>
  <si>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</si>
  <si>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</si>
  <si>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</si>
  <si>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</si>
  <si>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</si>
  <si>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</si>
  <si>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</si>
  <si>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</si>
  <si>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</si>
  <si>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</si>
  <si>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</si>
  <si>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</si>
  <si>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</si>
  <si>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</si>
  <si>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</si>
  <si>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</si>
  <si>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</si>
  <si>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</si>
  <si>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</si>
  <si>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</si>
  <si>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</si>
  <si>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</si>
  <si>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</si>
  <si>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</si>
  <si>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</si>
  <si>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</si>
  <si>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</si>
  <si>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</si>
  <si>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</si>
  <si>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</si>
  <si>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</si>
  <si>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</si>
  <si>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</si>
  <si>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</si>
  <si>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</si>
  <si>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</si>
  <si>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</si>
  <si>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</si>
  <si>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</si>
  <si>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</si>
  <si>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</si>
  <si>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</si>
  <si>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</si>
  <si>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</si>
  <si>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</si>
  <si>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</si>
  <si>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</si>
  <si>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</si>
  <si>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</si>
  <si>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</si>
  <si>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</si>
  <si>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</si>
  <si>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</si>
  <si>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</si>
  <si>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</si>
  <si>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</si>
  <si>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</si>
  <si>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</si>
  <si>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</si>
  <si>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</si>
  <si>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</si>
  <si>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</si>
  <si>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</si>
  <si>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</si>
  <si>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</si>
  <si>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</si>
  <si>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</si>
  <si>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</si>
  <si>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</si>
  <si>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</si>
  <si>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</si>
  <si>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</si>
  <si>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</si>
  <si>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</si>
  <si>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</si>
  <si>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</si>
  <si>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</si>
  <si>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</si>
  <si>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</si>
  <si>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</si>
  <si>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</si>
  <si>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</si>
  <si>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</si>
  <si>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</si>
  <si>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</si>
  <si>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</si>
  <si>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</si>
  <si>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</si>
  <si>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</si>
  <si>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</si>
  <si>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</si>
  <si>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</si>
  <si>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</si>
  <si>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</si>
  <si>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</si>
  <si>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</si>
  <si>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</si>
  <si>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</si>
  <si>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</si>
  <si>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</si>
  <si>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</si>
  <si>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</si>
  <si>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</si>
  <si>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</si>
  <si>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</si>
  <si>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</si>
  <si>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</si>
  <si>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</si>
  <si>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</si>
  <si>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</si>
  <si>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</si>
  <si>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</si>
  <si>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</si>
  <si>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</si>
  <si>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</si>
  <si>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</si>
  <si>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</si>
  <si>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</si>
  <si>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</si>
  <si>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</si>
  <si>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</si>
  <si>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</si>
  <si>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</si>
  <si>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</si>
  <si>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</si>
  <si>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</si>
  <si>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</si>
  <si>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</si>
  <si>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</si>
  <si>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</si>
  <si>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</si>
  <si>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</si>
  <si>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</si>
  <si>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</si>
  <si>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</si>
  <si>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</si>
  <si>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</si>
  <si>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</si>
  <si>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</si>
  <si>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</si>
  <si>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</si>
  <si>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</si>
  <si>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</si>
  <si>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</si>
  <si>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</si>
  <si>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</si>
  <si>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</si>
  <si>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</si>
  <si>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</si>
  <si>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</si>
  <si>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</si>
  <si>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</si>
  <si>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</si>
  <si>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</si>
  <si>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</si>
  <si>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</si>
  <si>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</si>
  <si>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</si>
  <si>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</si>
  <si>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</si>
  <si>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</si>
  <si>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</si>
  <si>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</si>
  <si>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</si>
  <si>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</si>
  <si>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</si>
  <si>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</si>
  <si>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</si>
  <si>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</si>
  <si>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</si>
  <si>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</si>
  <si>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</si>
  <si>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</si>
  <si>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</si>
  <si>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</si>
  <si>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</si>
  <si>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</si>
  <si>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</si>
  <si>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</si>
  <si>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</si>
  <si>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</si>
  <si>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</si>
  <si>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</si>
  <si>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</si>
  <si>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</si>
  <si>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</si>
  <si>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</si>
  <si>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</si>
  <si>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</si>
  <si>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</si>
  <si>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</si>
  <si>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</si>
  <si>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</si>
  <si>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</si>
  <si>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</si>
  <si>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</si>
  <si>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</si>
  <si>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</si>
  <si>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</si>
  <si>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</si>
  <si>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</si>
  <si>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</si>
  <si>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</si>
  <si>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</si>
  <si>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</si>
  <si>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</si>
  <si>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</si>
  <si>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</si>
  <si>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</si>
  <si>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</si>
  <si>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</si>
  <si>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</si>
  <si>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</si>
  <si>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</si>
  <si>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</si>
  <si>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</si>
  <si>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</si>
  <si>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</si>
  <si>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</si>
  <si>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</si>
  <si>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</si>
  <si>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</si>
  <si>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</si>
  <si>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</si>
  <si>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</si>
  <si>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</si>
  <si>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</si>
  <si>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</si>
  <si>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</si>
  <si>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</si>
  <si>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</si>
  <si>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</si>
  <si>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</si>
  <si>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</si>
  <si>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</si>
  <si>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</si>
  <si>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</si>
  <si>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</si>
  <si>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</si>
  <si>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</si>
  <si>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</si>
  <si>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</si>
  <si>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</si>
  <si>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</si>
  <si>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</si>
  <si>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</si>
  <si>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</si>
  <si>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</si>
  <si>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</si>
  <si>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</si>
  <si>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</si>
  <si>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</si>
  <si>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</si>
  <si>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</si>
  <si>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</si>
  <si>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</si>
  <si>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</si>
  <si>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</si>
  <si>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</si>
  <si>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</si>
  <si>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</si>
  <si>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</si>
  <si>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</si>
  <si>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</si>
  <si>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</si>
  <si>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</si>
  <si>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</si>
  <si>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</si>
  <si>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</si>
  <si>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</si>
  <si>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</si>
  <si>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</si>
  <si>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</si>
  <si>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</si>
  <si>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</si>
  <si>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</si>
  <si>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</si>
  <si>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</si>
  <si>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</si>
  <si>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</si>
  <si>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</si>
  <si>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</si>
  <si>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</si>
  <si>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</si>
  <si>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</si>
  <si>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</si>
  <si>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</si>
  <si>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</si>
  <si>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</si>
  <si>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</si>
  <si>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</si>
  <si>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</si>
  <si>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</si>
  <si>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</si>
  <si>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</si>
  <si>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</si>
  <si>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</si>
  <si>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</si>
  <si>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</si>
  <si>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</si>
  <si>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</si>
  <si>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</si>
  <si>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</si>
  <si>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</si>
  <si>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</si>
  <si>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</si>
  <si>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</si>
  <si>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</si>
  <si>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</si>
  <si>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</si>
  <si>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</si>
  <si>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</si>
  <si>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</si>
  <si>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</si>
  <si>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</si>
  <si>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</si>
  <si>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</si>
  <si>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</si>
  <si>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</si>
  <si>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</si>
  <si>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</si>
  <si>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</si>
  <si>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</si>
  <si>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</si>
  <si>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</si>
  <si>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</si>
  <si>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</si>
  <si>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</si>
  <si>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</si>
  <si>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</si>
  <si>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</si>
  <si>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</si>
  <si>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</si>
  <si>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</si>
  <si>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</si>
  <si>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</si>
  <si>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</si>
  <si>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</si>
  <si>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</si>
  <si>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</si>
  <si>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</si>
  <si>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</si>
  <si>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</si>
  <si>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</si>
  <si>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</si>
  <si>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</si>
  <si>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</si>
  <si>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</si>
  <si>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</si>
  <si>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</si>
  <si>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</si>
  <si>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</si>
  <si>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</si>
  <si>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</si>
  <si>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</si>
  <si>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</si>
  <si>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</si>
  <si>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</si>
  <si>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</si>
  <si>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</si>
  <si>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</si>
  <si>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</si>
  <si>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</si>
  <si>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</si>
  <si>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</si>
  <si>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</si>
  <si>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</si>
  <si>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</si>
  <si>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</si>
  <si>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</si>
  <si>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</si>
  <si>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</si>
  <si>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</si>
  <si>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</si>
  <si>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</si>
  <si>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</si>
  <si>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</si>
  <si>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</si>
  <si>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</si>
  <si>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</si>
  <si>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</si>
  <si>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</si>
  <si>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</si>
  <si>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</si>
  <si>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</si>
  <si>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</si>
  <si>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</si>
  <si>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</si>
  <si>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</si>
  <si>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</si>
  <si>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</si>
  <si>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</si>
  <si>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</si>
  <si>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</si>
  <si>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</si>
  <si>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</si>
  <si>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</si>
  <si>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</si>
  <si>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</si>
  <si>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</si>
  <si>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</si>
  <si>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</si>
  <si>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</si>
  <si>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</si>
  <si>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</si>
  <si>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</si>
  <si>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</si>
  <si>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</si>
  <si>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</si>
  <si>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</si>
  <si>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</si>
  <si>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</si>
  <si>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</si>
  <si>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</si>
  <si>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</si>
  <si>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</si>
  <si>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</si>
  <si>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</si>
  <si>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</si>
  <si>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</si>
  <si>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</si>
  <si>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</si>
  <si>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</si>
  <si>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</si>
  <si>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</si>
  <si>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</si>
  <si>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</si>
  <si>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</si>
  <si>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</si>
  <si>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</si>
  <si>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</si>
  <si>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</si>
  <si>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</si>
  <si>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</si>
  <si>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</si>
  <si>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</si>
  <si>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</si>
  <si>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</si>
  <si>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</si>
  <si>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</si>
  <si>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</si>
  <si>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</si>
  <si>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</si>
  <si>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</si>
  <si>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</si>
  <si>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</si>
  <si>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</si>
  <si>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</si>
  <si>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</si>
  <si>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</si>
  <si>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</si>
  <si>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</si>
  <si>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</si>
  <si>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</si>
  <si>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</si>
  <si>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</si>
  <si>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</si>
  <si>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</si>
  <si>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</si>
  <si>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</si>
  <si>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</si>
  <si>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</si>
  <si>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</si>
  <si>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</si>
  <si>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</si>
  <si>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</si>
  <si>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</si>
  <si>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</si>
  <si>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</si>
  <si>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</si>
  <si>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</si>
  <si>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</si>
  <si>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</si>
  <si>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</si>
  <si>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</si>
  <si>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</si>
  <si>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</si>
  <si>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</si>
  <si>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</si>
  <si>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</si>
  <si>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</si>
  <si>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</si>
  <si>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</si>
  <si>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</si>
  <si>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</si>
  <si>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</si>
  <si>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</si>
  <si>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</si>
  <si>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</si>
  <si>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</si>
  <si>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</si>
  <si>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</si>
  <si>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</si>
  <si>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</si>
  <si>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</si>
  <si>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</si>
  <si>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</si>
  <si>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</si>
  <si>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</si>
  <si>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</si>
  <si>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</si>
  <si>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</si>
  <si>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</si>
  <si>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</si>
  <si>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</si>
  <si>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</si>
  <si>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</si>
  <si>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</si>
  <si>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</si>
  <si>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</si>
  <si>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</si>
  <si>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</si>
  <si>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</si>
  <si>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</si>
  <si>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</si>
  <si>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</si>
  <si>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</si>
  <si>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</si>
  <si>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</si>
  <si>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</si>
  <si>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</si>
  <si>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</si>
  <si>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</si>
  <si>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</si>
  <si>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</si>
  <si>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</si>
  <si>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</si>
  <si>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</si>
  <si>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</si>
  <si>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</si>
  <si>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</si>
  <si>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</si>
  <si>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</si>
  <si>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</si>
  <si>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</si>
  <si>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</si>
  <si>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</si>
  <si>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</si>
  <si>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</si>
  <si>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</si>
  <si>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</si>
  <si>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</si>
  <si>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</si>
  <si>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</si>
  <si>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</si>
  <si>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</si>
  <si>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</si>
  <si>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</si>
  <si>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</si>
  <si>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</si>
  <si>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</si>
  <si>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</si>
  <si>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</si>
  <si>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</si>
  <si>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</si>
  <si>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</si>
  <si>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</si>
  <si>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</si>
  <si>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</si>
  <si>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</si>
  <si>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</si>
  <si>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</si>
  <si>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</si>
  <si>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</si>
  <si>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</si>
  <si>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</si>
  <si>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</si>
  <si>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</si>
  <si>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</si>
  <si>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</si>
  <si>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</si>
  <si>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</si>
  <si>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</si>
  <si>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</si>
  <si>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</si>
  <si>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</si>
  <si>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</si>
  <si>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</si>
  <si>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</si>
  <si>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</si>
  <si>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</si>
  <si>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</si>
  <si>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</si>
  <si>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</si>
  <si>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</si>
  <si>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</si>
  <si>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</si>
  <si>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</si>
  <si>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</si>
  <si>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</si>
  <si>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</si>
  <si>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</si>
  <si>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</si>
  <si>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</si>
  <si>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</si>
  <si>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</si>
  <si>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</si>
  <si>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</si>
  <si>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</si>
  <si>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</si>
  <si>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</si>
  <si>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</si>
  <si>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</si>
  <si>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</si>
  <si>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</si>
  <si>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</si>
  <si>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</si>
  <si>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</si>
  <si>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</si>
  <si>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</si>
  <si>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</si>
  <si>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</si>
  <si>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</si>
  <si>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</si>
  <si>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</si>
  <si>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</si>
  <si>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</si>
  <si>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</si>
  <si>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</si>
  <si>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</si>
  <si>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</si>
  <si>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</si>
  <si>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</si>
  <si>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</si>
  <si>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</si>
  <si>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</si>
  <si>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</si>
  <si>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</si>
  <si>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</si>
  <si>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</si>
  <si>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</si>
  <si>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</si>
  <si>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</si>
  <si>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</si>
  <si>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</si>
  <si>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</si>
  <si>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</si>
  <si>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</si>
  <si>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</si>
  <si>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</si>
  <si>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</si>
  <si>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</si>
  <si>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</si>
  <si>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</si>
  <si>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</si>
  <si>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</si>
  <si>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</si>
  <si>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</si>
  <si>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</si>
  <si>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</si>
  <si>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</si>
  <si>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</si>
  <si>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</si>
  <si>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</si>
  <si>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</si>
  <si>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</si>
  <si>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</si>
  <si>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</si>
  <si>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</si>
  <si>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</si>
  <si>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</si>
  <si>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</si>
  <si>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</si>
  <si>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</si>
  <si>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</si>
  <si>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</si>
  <si>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</si>
  <si>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</si>
  <si>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</si>
  <si>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</si>
  <si>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</si>
  <si>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</si>
  <si>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</si>
  <si>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</si>
  <si>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</si>
  <si>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</si>
  <si>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</si>
  <si>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</si>
  <si>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</si>
  <si>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</si>
  <si>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</si>
  <si>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</si>
  <si>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</si>
  <si>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</si>
  <si>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</si>
  <si>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</si>
  <si>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</si>
  <si>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</si>
  <si>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</si>
  <si>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</si>
  <si>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</si>
  <si>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</si>
  <si>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</si>
  <si>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</si>
  <si>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</si>
  <si>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</si>
  <si>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</si>
  <si>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</si>
  <si>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</si>
  <si>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</si>
  <si>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</si>
  <si>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</si>
  <si>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</si>
  <si>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</si>
  <si>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</si>
  <si>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</si>
  <si>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</si>
  <si>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</si>
  <si>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</si>
  <si>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</si>
  <si>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</si>
  <si>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</si>
  <si>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</si>
  <si>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</si>
  <si>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</si>
  <si>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</si>
  <si>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</si>
  <si>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</si>
  <si>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</si>
  <si>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</si>
  <si>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</si>
  <si>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</si>
  <si>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</si>
  <si>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</si>
  <si>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</si>
  <si>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</si>
  <si>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</si>
  <si>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</si>
  <si>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</si>
  <si>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</si>
  <si>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</si>
  <si>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</si>
  <si>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</si>
  <si>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</si>
  <si>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</si>
  <si>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</si>
  <si>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</si>
  <si>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</si>
  <si>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</si>
  <si>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</si>
  <si>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</si>
  <si>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</si>
  <si>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</si>
  <si>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</si>
  <si>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</si>
  <si>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</si>
  <si>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</si>
  <si>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</si>
  <si>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</si>
  <si>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</si>
  <si>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</si>
  <si>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</si>
  <si>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</si>
  <si>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</si>
  <si>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</si>
  <si>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</si>
  <si>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</si>
  <si>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</si>
  <si>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</si>
  <si>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</si>
  <si>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</si>
  <si>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</si>
  <si>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</si>
  <si>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</si>
  <si>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</si>
  <si>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</si>
  <si>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</si>
  <si>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</si>
  <si>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</si>
  <si>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</si>
  <si>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</si>
  <si>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</si>
  <si>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</si>
  <si>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</si>
  <si>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</si>
  <si>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</si>
  <si>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</si>
  <si>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</si>
  <si>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</si>
  <si>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</si>
  <si>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</si>
  <si>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</si>
  <si>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</si>
  <si>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</si>
  <si>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</si>
  <si>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</si>
  <si>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</si>
  <si>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</si>
  <si>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</si>
  <si>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</si>
  <si>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</si>
  <si>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</si>
  <si>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</si>
  <si>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</si>
  <si>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</si>
  <si>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</si>
  <si>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</si>
  <si>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</si>
  <si>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</si>
  <si>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</si>
  <si>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</si>
  <si>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</si>
  <si>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</si>
  <si>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</si>
  <si>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</si>
  <si>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</si>
  <si>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</si>
  <si>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</si>
  <si>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</si>
  <si>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</si>
  <si>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</si>
  <si>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</si>
  <si>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</si>
  <si>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</si>
  <si>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</si>
  <si>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</si>
  <si>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</si>
  <si>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</si>
  <si>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</si>
  <si>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</si>
  <si>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</si>
  <si>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</si>
  <si>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</si>
  <si>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</si>
  <si>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</si>
  <si>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</si>
  <si>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</si>
  <si>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</si>
  <si>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</si>
  <si>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</si>
  <si>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</si>
  <si>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</si>
  <si>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</si>
  <si>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</si>
  <si>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</si>
  <si>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</si>
  <si>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</si>
  <si>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</si>
  <si>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</si>
  <si>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</si>
  <si>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</si>
  <si>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</si>
  <si>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</si>
  <si>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</si>
  <si>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</si>
  <si>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</si>
  <si>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</si>
  <si>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</si>
  <si>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</si>
  <si>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</si>
  <si>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</si>
  <si>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</si>
  <si>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</si>
  <si>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</si>
  <si>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</si>
  <si>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</si>
  <si>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</si>
  <si>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</si>
  <si>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</si>
  <si>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</si>
  <si>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</si>
  <si>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</si>
  <si>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</si>
  <si>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</si>
  <si>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</si>
  <si>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</si>
  <si>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</si>
  <si>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</si>
  <si>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</si>
  <si>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</si>
  <si>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</si>
  <si>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</si>
  <si>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</si>
  <si>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</si>
  <si>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</si>
  <si>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</si>
  <si>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</si>
  <si>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</si>
  <si>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</si>
  <si>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</si>
  <si>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</si>
  <si>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</si>
  <si>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</si>
  <si>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</si>
  <si>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</si>
  <si>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</si>
  <si>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</si>
  <si>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</si>
  <si>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</si>
  <si>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</si>
  <si>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</si>
  <si>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</si>
  <si>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</si>
  <si>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</si>
  <si>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</si>
  <si>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</si>
  <si>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</si>
  <si>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</si>
  <si>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</si>
  <si>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</si>
  <si>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</si>
  <si>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</si>
  <si>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</si>
  <si>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</si>
  <si>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</si>
  <si>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</si>
  <si>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</si>
  <si>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</si>
  <si>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</si>
  <si>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</si>
  <si>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</si>
  <si>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</si>
  <si>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</si>
  <si>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</si>
  <si>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</si>
  <si>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</si>
  <si>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</si>
  <si>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</si>
  <si>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</si>
  <si>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</si>
  <si>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</si>
  <si>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</si>
  <si>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</si>
  <si>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</si>
  <si>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</si>
  <si>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</si>
  <si>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</si>
  <si>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</si>
  <si>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</si>
  <si>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</si>
  <si>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</si>
  <si>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</si>
  <si>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</si>
  <si>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</si>
  <si>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</si>
  <si>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</si>
  <si>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</si>
  <si>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</si>
  <si>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</si>
  <si>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</si>
  <si>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</si>
  <si>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</si>
  <si>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</si>
  <si>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</si>
  <si>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</si>
  <si>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</si>
  <si>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</si>
  <si>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</si>
  <si>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</si>
  <si>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</si>
  <si>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</si>
  <si>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</si>
  <si>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</si>
  <si>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</si>
  <si>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</si>
  <si>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</si>
  <si>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</si>
  <si>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</si>
  <si>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</si>
  <si>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</si>
  <si>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</si>
  <si>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</si>
  <si>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</si>
  <si>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</si>
  <si>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</si>
  <si>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</si>
  <si>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</si>
  <si>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</si>
  <si>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</si>
  <si>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</si>
  <si>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</si>
  <si>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</si>
  <si>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</si>
  <si>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</si>
  <si>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</si>
  <si>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</si>
  <si>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</si>
  <si>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</si>
  <si>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</si>
  <si>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</si>
  <si>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</si>
  <si>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</si>
  <si>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</si>
  <si>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</si>
  <si>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</si>
  <si>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</si>
  <si>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</si>
  <si>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</si>
  <si>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</si>
  <si>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</si>
  <si>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</si>
  <si>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</si>
  <si>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</si>
  <si>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</si>
  <si>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</si>
  <si>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</si>
  <si>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</si>
  <si>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</si>
  <si>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</si>
  <si>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</si>
  <si>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</si>
  <si>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</si>
  <si>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</si>
  <si>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</si>
  <si>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</si>
  <si>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</si>
  <si>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</si>
  <si>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</si>
  <si>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</si>
  <si>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</si>
  <si>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</si>
  <si>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</si>
  <si>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</si>
  <si>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</si>
  <si>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</si>
  <si>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</si>
  <si>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</si>
  <si>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</si>
  <si>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</si>
  <si>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</si>
  <si>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</si>
  <si>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</si>
  <si>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</si>
  <si>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</si>
  <si>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</si>
  <si>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</si>
  <si>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</si>
  <si>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</si>
  <si>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</si>
  <si>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</si>
  <si>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</si>
  <si>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</si>
  <si>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</si>
  <si>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</si>
  <si>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</si>
  <si>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</si>
  <si>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</si>
  <si>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</si>
  <si>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</si>
  <si>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</si>
  <si>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</si>
  <si>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</si>
  <si>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</si>
  <si>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</si>
  <si>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</si>
  <si>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</si>
  <si>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</si>
  <si>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</si>
  <si>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</si>
  <si>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</si>
  <si>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</si>
  <si>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</si>
  <si>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</si>
  <si>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</si>
  <si>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</si>
  <si>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</si>
  <si>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</si>
  <si>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</si>
  <si>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</si>
  <si>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</si>
  <si>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</si>
  <si>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</si>
  <si>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</si>
  <si>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</si>
  <si>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</si>
  <si>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</si>
  <si>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</si>
  <si>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</si>
  <si>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</si>
  <si>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</si>
  <si>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</si>
  <si>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</si>
  <si>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</si>
  <si>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</si>
  <si>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</si>
  <si>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</si>
  <si>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</si>
  <si>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</si>
  <si>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</si>
  <si>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</si>
  <si>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</si>
  <si>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</si>
  <si>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</si>
  <si>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</si>
  <si>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</si>
  <si>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</si>
  <si>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</si>
  <si>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</si>
  <si>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</si>
  <si>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</si>
  <si>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</si>
  <si>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</si>
  <si>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</si>
  <si>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</si>
  <si>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</si>
  <si>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</si>
  <si>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</si>
  <si>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</si>
  <si>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</si>
  <si>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</si>
  <si>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</si>
  <si>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</si>
  <si>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</si>
  <si>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</si>
  <si>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</si>
  <si>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</si>
  <si>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</si>
  <si>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</si>
  <si>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</si>
  <si>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</si>
  <si>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</si>
  <si>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</si>
  <si>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</si>
  <si>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</si>
  <si>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</si>
  <si>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</si>
  <si>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</si>
  <si>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</si>
  <si>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</si>
  <si>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</si>
  <si>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</si>
  <si>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</si>
  <si>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</si>
  <si>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</si>
  <si>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</si>
  <si>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</si>
  <si>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</si>
  <si>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</si>
  <si>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</si>
  <si>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</si>
  <si>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</si>
  <si>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</si>
  <si>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</si>
  <si>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</si>
  <si>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</si>
  <si>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</si>
  <si>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</si>
  <si>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</si>
  <si>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</si>
  <si>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</si>
  <si>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</si>
  <si>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</si>
  <si>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</si>
  <si>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</si>
  <si>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</si>
  <si>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</si>
  <si>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</si>
  <si>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</si>
  <si>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</si>
  <si>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</si>
  <si>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</si>
  <si>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</si>
  <si>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</si>
  <si>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</si>
  <si>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</si>
  <si>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</si>
  <si>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</si>
  <si>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</si>
  <si>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</si>
  <si>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</si>
  <si>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</si>
  <si>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</si>
  <si>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</si>
  <si>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</si>
  <si>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</si>
  <si>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</si>
  <si>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</si>
  <si>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</si>
  <si>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</si>
  <si>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</si>
  <si>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</si>
  <si>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</si>
  <si>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</si>
  <si>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</si>
  <si>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</si>
  <si>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</si>
  <si>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</si>
  <si>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</si>
  <si>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</si>
  <si>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</si>
  <si>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</si>
  <si>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</si>
  <si>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</si>
  <si>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</si>
  <si>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</si>
  <si>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</si>
  <si>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</si>
  <si>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</si>
  <si>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</si>
  <si>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</si>
  <si>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</si>
  <si>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</si>
  <si>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</si>
  <si>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</si>
  <si>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</si>
  <si>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</si>
  <si>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</si>
  <si>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</si>
  <si>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</si>
  <si>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</si>
  <si>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</si>
  <si>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</si>
  <si>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</si>
  <si>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</si>
  <si>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</si>
  <si>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</si>
  <si>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</si>
  <si>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</si>
  <si>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</si>
  <si>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</si>
  <si>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</si>
  <si>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</si>
  <si>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</si>
  <si>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</si>
  <si>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</si>
  <si>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</si>
  <si>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</si>
  <si>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</si>
  <si>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</si>
  <si>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</si>
  <si>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</si>
  <si>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</si>
  <si>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</si>
  <si>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</si>
  <si>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</si>
  <si>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</si>
  <si>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</si>
  <si>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</si>
  <si>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</si>
  <si>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</si>
  <si>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</si>
  <si>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</si>
  <si>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</si>
  <si>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</si>
  <si>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</si>
  <si>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</si>
  <si>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</si>
  <si>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</si>
  <si>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</si>
  <si>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</si>
  <si>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</si>
  <si>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</si>
  <si>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</si>
  <si>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</si>
  <si>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</si>
  <si>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</si>
  <si>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</si>
  <si>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</si>
  <si>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</si>
  <si>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</si>
  <si>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</si>
  <si>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</si>
  <si>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</si>
  <si>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</si>
  <si>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</si>
  <si>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</si>
  <si>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</si>
  <si>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</si>
  <si>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</si>
  <si>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</si>
  <si>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</si>
  <si>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</si>
  <si>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</si>
  <si>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</si>
  <si>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</si>
  <si>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</si>
  <si>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</si>
  <si>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</si>
  <si>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</si>
  <si>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</si>
  <si>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</si>
  <si>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</si>
  <si>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</si>
  <si>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</si>
  <si>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</si>
  <si>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</si>
  <si>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</si>
  <si>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</si>
  <si>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</si>
  <si>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</si>
  <si>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</si>
  <si>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</si>
  <si>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</si>
  <si>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</si>
  <si>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</si>
  <si>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</si>
  <si>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</si>
  <si>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</si>
  <si>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</si>
  <si>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</si>
  <si>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</si>
  <si>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</si>
  <si>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</si>
  <si>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</si>
  <si>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</si>
  <si>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</si>
  <si>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</si>
  <si>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</si>
  <si>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</si>
  <si>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</si>
  <si>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</si>
  <si>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</si>
  <si>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</si>
  <si>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</si>
  <si>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</si>
  <si>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</si>
  <si>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</si>
  <si>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</si>
  <si>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</si>
  <si>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</si>
  <si>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</si>
  <si>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</si>
  <si>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</si>
  <si>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</si>
  <si>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</si>
  <si>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</si>
  <si>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</si>
  <si>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</si>
  <si>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</si>
  <si>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</si>
  <si>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</si>
  <si>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</si>
  <si>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</si>
  <si>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</si>
  <si>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</si>
  <si>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</si>
  <si>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</si>
  <si>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</si>
  <si>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</si>
  <si>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</si>
  <si>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</si>
  <si>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</si>
  <si>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</si>
  <si>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</si>
  <si>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</si>
  <si>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</si>
  <si>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</si>
  <si>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</si>
  <si>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</si>
  <si>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</si>
  <si>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</si>
  <si>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</si>
  <si>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</si>
  <si>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</si>
  <si>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</si>
  <si>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</si>
  <si>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</si>
  <si>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</si>
  <si>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</si>
  <si>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</si>
  <si>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</si>
  <si>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</si>
  <si>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</si>
  <si>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</si>
  <si>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</si>
  <si>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</si>
  <si>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</si>
  <si>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</si>
  <si>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</si>
  <si>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</si>
  <si>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</si>
  <si>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</si>
  <si>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</si>
  <si>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</si>
  <si>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</si>
  <si>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</si>
  <si>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</si>
  <si>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</si>
  <si>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</si>
  <si>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</si>
  <si>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</si>
  <si>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</si>
  <si>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</si>
  <si>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</si>
  <si>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</si>
  <si>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</si>
  <si>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</si>
  <si>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</si>
  <si>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</si>
  <si>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</si>
  <si>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</si>
  <si>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</si>
  <si>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</si>
  <si>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</si>
  <si>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</si>
  <si>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</si>
  <si>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</si>
  <si>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</si>
  <si>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</si>
  <si>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</si>
  <si>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</si>
  <si>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</si>
  <si>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</si>
  <si>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</si>
  <si>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</si>
  <si>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</si>
  <si>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</si>
  <si>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</si>
  <si>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</si>
  <si>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</si>
  <si>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</si>
  <si>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</si>
  <si>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</si>
  <si>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</si>
  <si>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</si>
  <si>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</si>
  <si>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</si>
  <si>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</si>
  <si>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</si>
  <si>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</si>
  <si>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</si>
  <si>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</si>
  <si>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</si>
  <si>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</si>
  <si>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</si>
  <si>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</si>
  <si>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</si>
  <si>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</si>
  <si>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</si>
  <si>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</si>
  <si>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</si>
  <si>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</si>
  <si>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</si>
  <si>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</si>
  <si>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</si>
  <si>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</si>
  <si>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</si>
  <si>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</si>
  <si>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</si>
  <si>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</si>
  <si>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</si>
  <si>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</si>
  <si>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</si>
  <si>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</si>
  <si>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</si>
  <si>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</si>
  <si>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</si>
  <si>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</si>
  <si>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</si>
  <si>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</si>
  <si>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</si>
  <si>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</si>
  <si>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</si>
  <si>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</si>
  <si>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</si>
  <si>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</si>
  <si>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</si>
  <si>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</si>
  <si>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</si>
  <si>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</si>
  <si>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</si>
  <si>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</si>
  <si>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</si>
  <si>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</si>
  <si>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</si>
  <si>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</si>
  <si>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</si>
  <si>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</si>
  <si>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</si>
  <si>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</si>
  <si>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</si>
  <si>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</si>
  <si>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</si>
  <si>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</si>
  <si>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</si>
  <si>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</si>
  <si>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</si>
  <si>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</si>
  <si>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</si>
  <si>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</si>
  <si>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</si>
  <si>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</si>
  <si>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</si>
  <si>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</si>
  <si>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</si>
  <si>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</si>
  <si>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</si>
  <si>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</si>
  <si>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</si>
  <si>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</si>
  <si>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</si>
  <si>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</si>
  <si>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</si>
  <si>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</si>
  <si>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</si>
  <si>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</si>
  <si>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</si>
  <si>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</si>
  <si>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</si>
  <si>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</si>
  <si>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</si>
  <si>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</si>
  <si>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</si>
  <si>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</si>
  <si>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</si>
  <si>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</si>
  <si>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</si>
  <si>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</si>
  <si>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</si>
  <si>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</si>
  <si>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</si>
  <si>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</si>
  <si>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</si>
  <si>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</si>
  <si>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</si>
  <si>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</si>
  <si>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</si>
  <si>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</si>
  <si>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</si>
  <si>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</si>
  <si>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</si>
  <si>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</si>
  <si>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</si>
  <si>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</si>
  <si>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</si>
  <si>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</si>
  <si>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</si>
  <si>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</si>
  <si>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</si>
  <si>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</si>
  <si>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</si>
  <si>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</si>
  <si>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</si>
  <si>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</si>
  <si>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</si>
  <si>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</si>
  <si>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</si>
  <si>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</si>
  <si>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</si>
  <si>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</si>
  <si>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</si>
  <si>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</si>
  <si>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</si>
  <si>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</si>
  <si>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</si>
  <si>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</si>
  <si>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</si>
  <si>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</si>
  <si>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</si>
  <si>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</si>
  <si>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</si>
  <si>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</si>
  <si>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</si>
  <si>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</si>
  <si>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</si>
  <si>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</si>
  <si>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</si>
  <si>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</si>
  <si>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</si>
  <si>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</si>
  <si>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</si>
  <si>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</si>
  <si>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</si>
  <si>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</si>
  <si>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</si>
  <si>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</si>
  <si>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</si>
  <si>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</si>
  <si>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</si>
  <si>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</si>
  <si>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</si>
  <si>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</si>
  <si>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</si>
  <si>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</si>
  <si>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</si>
  <si>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</si>
  <si>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</si>
  <si>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</si>
  <si>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</si>
  <si>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</si>
  <si>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</si>
  <si>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</si>
  <si>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</si>
  <si>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</si>
  <si>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</si>
  <si>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</si>
  <si>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</si>
  <si>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</si>
  <si>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</si>
  <si>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</si>
  <si>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</si>
  <si>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</si>
  <si>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</si>
  <si>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</si>
  <si>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</si>
  <si>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</si>
  <si>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</si>
  <si>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</si>
  <si>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</si>
  <si>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</si>
  <si>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</si>
  <si>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</si>
  <si>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</si>
  <si>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</si>
  <si>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</si>
  <si>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</si>
  <si>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</si>
  <si>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</si>
  <si>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</si>
  <si>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</si>
  <si>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</si>
  <si>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</si>
  <si>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</si>
  <si>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</si>
  <si>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</si>
  <si>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</si>
  <si>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</si>
  <si>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</si>
  <si>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</si>
  <si>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</si>
  <si>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</si>
  <si>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</si>
  <si>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</si>
  <si>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</si>
  <si>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</si>
  <si>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</si>
  <si>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</si>
  <si>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</si>
  <si>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</si>
  <si>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</si>
  <si>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</si>
  <si>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</si>
  <si>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</si>
  <si>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</si>
  <si>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</si>
  <si>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</si>
  <si>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</si>
  <si>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</si>
  <si>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</si>
  <si>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</si>
  <si>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</si>
  <si>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</si>
  <si>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</si>
  <si>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</si>
  <si>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</si>
  <si>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</si>
  <si>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</si>
  <si>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</si>
  <si>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</si>
  <si>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</si>
  <si>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</si>
  <si>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</si>
  <si>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</si>
  <si>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</si>
  <si>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</si>
  <si>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</si>
  <si>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</si>
  <si>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</si>
  <si>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</si>
  <si>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</si>
  <si>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</si>
  <si>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</si>
  <si>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</si>
  <si>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</si>
  <si>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</si>
  <si>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</si>
  <si>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</si>
  <si>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</si>
  <si>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</si>
  <si>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</si>
  <si>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</si>
  <si>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</si>
  <si>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</si>
  <si>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</si>
  <si>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</si>
  <si>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</si>
  <si>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</si>
  <si>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</si>
  <si>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</si>
  <si>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</si>
  <si>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</si>
  <si>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</si>
  <si>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</si>
  <si>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</si>
  <si>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</si>
  <si>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</si>
  <si>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</si>
  <si>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</si>
  <si>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</si>
  <si>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</si>
  <si>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</si>
  <si>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</si>
  <si>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</si>
  <si>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</si>
  <si>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</si>
  <si>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</si>
  <si>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</si>
  <si>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</si>
  <si>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</si>
  <si>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</si>
  <si>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</si>
  <si>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</si>
  <si>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</si>
  <si>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</si>
  <si>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</si>
  <si>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</si>
  <si>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</si>
  <si>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</si>
  <si>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</si>
  <si>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</si>
  <si>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</si>
  <si>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</si>
  <si>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</si>
  <si>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</si>
  <si>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</si>
  <si>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</si>
  <si>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</si>
  <si>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</si>
  <si>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</si>
  <si>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</si>
  <si>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</si>
  <si>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</si>
  <si>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</si>
  <si>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</si>
  <si>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</si>
  <si>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</si>
  <si>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</si>
  <si>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</si>
  <si>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</si>
  <si>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</si>
  <si>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</si>
  <si>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</si>
  <si>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</si>
  <si>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</si>
  <si>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</si>
  <si>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</si>
  <si>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</si>
  <si>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</si>
  <si>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</si>
  <si>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</si>
  <si>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</si>
  <si>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</si>
  <si>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</si>
  <si>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</si>
  <si>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</si>
  <si>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</si>
  <si>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</si>
  <si>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</si>
  <si>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</si>
  <si>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</si>
  <si>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</si>
  <si>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</si>
  <si>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</si>
  <si>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</si>
  <si>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</si>
  <si>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</si>
  <si>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</si>
  <si>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</si>
  <si>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</si>
  <si>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</si>
  <si>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</si>
  <si>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</si>
  <si>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</si>
  <si>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</si>
  <si>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</si>
  <si>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</si>
  <si>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</si>
  <si>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</si>
  <si>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</si>
  <si>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</si>
  <si>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</si>
  <si>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</si>
  <si>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</si>
  <si>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</si>
  <si>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</si>
  <si>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</si>
  <si>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</si>
  <si>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</si>
  <si>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</si>
  <si>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</si>
  <si>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</si>
  <si>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</si>
  <si>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</si>
  <si>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</si>
  <si>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</si>
  <si>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</si>
  <si>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</si>
  <si>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</si>
  <si>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</si>
  <si>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</si>
  <si>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</si>
  <si>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</si>
  <si>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</si>
  <si>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</si>
  <si>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</si>
  <si>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</si>
  <si>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</si>
  <si>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</si>
  <si>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</si>
  <si>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</si>
  <si>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</si>
  <si>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</si>
  <si>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</si>
  <si>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</si>
  <si>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</si>
  <si>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</si>
  <si>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</si>
  <si>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</si>
  <si>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</si>
  <si>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</si>
  <si>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</si>
  <si>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</si>
  <si>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</si>
  <si>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</si>
  <si>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</si>
  <si>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</si>
  <si>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</si>
  <si>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</si>
  <si>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</si>
  <si>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</si>
  <si>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</si>
  <si>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</si>
  <si>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</si>
  <si>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</si>
  <si>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</si>
  <si>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</si>
  <si>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</si>
  <si>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</si>
  <si>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</si>
  <si>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</si>
  <si>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</si>
  <si>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</si>
  <si>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</si>
  <si>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</si>
  <si>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</si>
  <si>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</si>
  <si>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</si>
  <si>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</si>
  <si>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</si>
  <si>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</si>
  <si>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</si>
  <si>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</si>
  <si>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</si>
  <si>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</si>
  <si>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</si>
  <si>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</si>
  <si>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</si>
  <si>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</si>
  <si>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</si>
  <si>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</si>
  <si>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</si>
  <si>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</si>
  <si>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</si>
  <si>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</si>
  <si>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</si>
  <si>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</si>
  <si>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</si>
  <si>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</si>
  <si>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</si>
  <si>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</si>
  <si>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</si>
  <si>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</si>
  <si>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</si>
  <si>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</si>
  <si>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</si>
  <si>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</si>
  <si>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</si>
  <si>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</si>
  <si>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</si>
  <si>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</si>
  <si>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</si>
  <si>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</si>
  <si>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</si>
  <si>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</si>
  <si>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</si>
  <si>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</si>
  <si>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</si>
  <si>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</si>
  <si>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</si>
  <si>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</si>
  <si>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</si>
  <si>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</si>
  <si>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</si>
  <si>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</si>
  <si>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</si>
  <si>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</si>
  <si>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</si>
  <si>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</si>
  <si>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</si>
  <si>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</si>
  <si>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</si>
  <si>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</si>
  <si>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</si>
  <si>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</si>
  <si>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</si>
  <si>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</si>
  <si>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</si>
  <si>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</si>
  <si>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</si>
  <si>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</si>
  <si>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</si>
  <si>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</si>
  <si>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</si>
  <si>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</si>
  <si>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</si>
  <si>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</si>
  <si>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</si>
  <si>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</si>
  <si>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</si>
  <si>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</si>
  <si>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</si>
  <si>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</si>
  <si>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</si>
  <si>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</si>
  <si>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</si>
  <si>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</si>
  <si>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</si>
  <si>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</si>
  <si>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</si>
  <si>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</si>
  <si>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</si>
  <si>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</si>
  <si>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</si>
  <si>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</si>
  <si>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</si>
  <si>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</si>
  <si>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</si>
  <si>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</si>
  <si>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</si>
  <si>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</si>
  <si>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</si>
  <si>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</si>
  <si>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</si>
  <si>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</si>
  <si>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</si>
  <si>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</si>
  <si>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</si>
  <si>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</si>
  <si>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</si>
  <si>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</si>
  <si>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</si>
  <si>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</si>
  <si>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</si>
  <si>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</si>
  <si>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</si>
  <si>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</si>
  <si>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</si>
  <si>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</si>
  <si>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</si>
  <si>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</si>
  <si>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</si>
  <si>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</si>
  <si>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</si>
  <si>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</si>
  <si>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</si>
  <si>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</si>
  <si>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</si>
  <si>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</si>
  <si>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</si>
  <si>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</si>
  <si>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</si>
  <si>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</si>
  <si>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</si>
  <si>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</si>
  <si>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</si>
  <si>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</si>
  <si>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</si>
  <si>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</si>
  <si>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</si>
  <si>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</si>
  <si>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</si>
  <si>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</si>
  <si>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</si>
  <si>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</si>
  <si>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</si>
  <si>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</si>
  <si>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</si>
  <si>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</si>
  <si>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</si>
  <si>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</si>
  <si>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</si>
  <si>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</si>
  <si>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</si>
  <si>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</si>
  <si>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</si>
  <si>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</si>
  <si>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</si>
  <si>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</si>
  <si>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</si>
  <si>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</si>
  <si>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</si>
  <si>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</si>
  <si>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</si>
  <si>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</si>
  <si>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</si>
  <si>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</si>
  <si>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</si>
  <si>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</si>
  <si>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</si>
  <si>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</si>
  <si>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</si>
  <si>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</si>
  <si>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</si>
  <si>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</si>
  <si>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</si>
  <si>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</si>
  <si>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</si>
  <si>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</si>
  <si>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</si>
  <si>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</si>
  <si>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</si>
  <si>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</si>
  <si>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</si>
  <si>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</si>
  <si>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</si>
  <si>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</si>
  <si>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</si>
  <si>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</si>
  <si>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</si>
  <si>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</si>
  <si>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</si>
  <si>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</si>
  <si>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</si>
  <si>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</si>
  <si>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</si>
  <si>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</si>
  <si>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</si>
  <si>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</si>
  <si>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</si>
  <si>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</si>
  <si>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</si>
  <si>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</si>
  <si>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</si>
  <si>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</si>
  <si>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</si>
  <si>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</si>
  <si>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</si>
  <si>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</si>
  <si>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</si>
  <si>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</si>
  <si>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</si>
  <si>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</si>
  <si>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</si>
  <si>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</si>
  <si>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</si>
  <si>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</si>
  <si>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</si>
  <si>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</si>
  <si>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</si>
  <si>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</si>
  <si>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</si>
  <si>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</si>
  <si>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</si>
  <si>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</si>
  <si>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</si>
  <si>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</si>
  <si>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</si>
  <si>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</si>
  <si>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</si>
  <si>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</si>
  <si>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</si>
  <si>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</si>
  <si>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</si>
  <si>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</si>
  <si>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</si>
  <si>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</si>
  <si>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</si>
  <si>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</si>
  <si>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</si>
  <si>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</si>
  <si>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</si>
  <si>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</si>
  <si>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</si>
  <si>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</si>
  <si>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</si>
  <si>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</si>
  <si>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</si>
  <si>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</si>
  <si>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</si>
  <si>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</si>
  <si>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</si>
  <si>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</si>
  <si>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</si>
  <si>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</si>
  <si>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</si>
  <si>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</si>
  <si>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</si>
  <si>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</si>
  <si>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</si>
  <si>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</si>
  <si>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</si>
  <si>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</si>
  <si>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</si>
  <si>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</si>
  <si>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</si>
  <si>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</si>
  <si>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</si>
  <si>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</si>
  <si>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</si>
  <si>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</si>
  <si>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</si>
  <si>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</si>
  <si>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</si>
  <si>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</si>
  <si>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</si>
  <si>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</si>
  <si>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</si>
  <si>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</si>
  <si>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</si>
  <si>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</si>
  <si>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</si>
  <si>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</si>
  <si>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</si>
  <si>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</si>
  <si>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</si>
  <si>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</si>
  <si>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</si>
  <si>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</si>
  <si>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</si>
  <si>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</si>
  <si>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</si>
  <si>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</si>
  <si>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</si>
  <si>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</si>
  <si>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</si>
  <si>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</si>
  <si>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</si>
  <si>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</si>
  <si>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</si>
  <si>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</si>
  <si>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</si>
  <si>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</si>
  <si>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</si>
  <si>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</si>
  <si>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</si>
  <si>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</si>
  <si>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</si>
  <si>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</si>
  <si>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</si>
  <si>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</si>
  <si>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</si>
  <si>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</si>
  <si>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</si>
  <si>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</si>
  <si>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</si>
  <si>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</si>
  <si>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</si>
  <si>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</si>
  <si>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</si>
  <si>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</si>
  <si>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</si>
  <si>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</si>
  <si>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</si>
  <si>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</si>
  <si>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</si>
  <si>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</si>
  <si>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</si>
  <si>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</si>
  <si>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</si>
  <si>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</si>
  <si>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</si>
  <si>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</si>
  <si>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</si>
  <si>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</si>
  <si>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</si>
  <si>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</si>
  <si>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</si>
  <si>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</si>
  <si>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</si>
  <si>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</si>
  <si>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</si>
  <si>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</si>
  <si>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</si>
  <si>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</si>
  <si>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</si>
  <si>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</si>
  <si>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</si>
  <si>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</si>
  <si>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</si>
  <si>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</si>
  <si>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</si>
  <si>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</si>
  <si>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</si>
  <si>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</si>
  <si>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</si>
  <si>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</si>
  <si>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</si>
  <si>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</si>
  <si>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</si>
  <si>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</si>
  <si>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</si>
  <si>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</si>
  <si>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</si>
  <si>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</si>
  <si>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</si>
  <si>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</si>
  <si>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</si>
  <si>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</si>
  <si>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</si>
  <si>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</si>
  <si>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</si>
  <si>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</si>
  <si>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</si>
  <si>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</si>
  <si>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</si>
  <si>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</si>
  <si>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</si>
  <si>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</si>
  <si>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</si>
  <si>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</si>
  <si>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</si>
  <si>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</si>
  <si>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</si>
  <si>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</si>
  <si>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</si>
  <si>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</si>
  <si>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</si>
  <si>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</si>
  <si>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</si>
  <si>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</si>
  <si>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</si>
  <si>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</si>
  <si>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</si>
  <si>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</si>
  <si>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</si>
  <si>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</si>
  <si>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</si>
  <si>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</si>
  <si>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</si>
  <si>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</si>
  <si>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</si>
  <si>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</si>
  <si>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</si>
  <si>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</si>
  <si>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</si>
  <si>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</si>
  <si>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</si>
  <si>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</si>
  <si>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</si>
  <si>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</si>
  <si>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</si>
  <si>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</si>
  <si>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</si>
  <si>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</si>
  <si>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</si>
  <si>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</si>
  <si>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</si>
  <si>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</si>
  <si>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</si>
  <si>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</si>
  <si>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</si>
  <si>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</si>
  <si>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</si>
  <si>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</si>
  <si>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</si>
  <si>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</si>
  <si>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</si>
  <si>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</si>
  <si>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</si>
  <si>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</si>
  <si>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</si>
  <si>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</si>
  <si>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</si>
  <si>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</si>
  <si>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</si>
  <si>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</si>
  <si>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</si>
  <si>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</si>
  <si>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</si>
  <si>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</si>
  <si>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</si>
  <si>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</si>
  <si>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</si>
  <si>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</si>
  <si>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</si>
  <si>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</si>
  <si>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</si>
  <si>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</si>
  <si>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</si>
  <si>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</si>
  <si>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</si>
  <si>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</si>
  <si>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</si>
  <si>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</si>
  <si>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</si>
  <si>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</si>
  <si>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</si>
  <si>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</si>
  <si>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</si>
  <si>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</si>
  <si>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</si>
  <si>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</si>
  <si>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</si>
  <si>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</si>
  <si>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</si>
  <si>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</si>
  <si>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</si>
  <si>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</si>
  <si>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</si>
  <si>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</si>
  <si>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</si>
  <si>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</si>
  <si>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</si>
  <si>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</si>
  <si>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</si>
  <si>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</si>
  <si>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</si>
  <si>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</si>
  <si>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</si>
  <si>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</si>
  <si>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</si>
  <si>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</si>
  <si>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</si>
  <si>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</si>
  <si>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</si>
  <si>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</si>
  <si>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</si>
  <si>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</si>
  <si>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</si>
  <si>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</si>
  <si>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</si>
  <si>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</si>
  <si>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</si>
  <si>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</si>
  <si>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</si>
  <si>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</si>
  <si>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</si>
  <si>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</si>
  <si>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</si>
  <si>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</si>
  <si>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</si>
  <si>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</si>
  <si>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</si>
  <si>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</si>
  <si>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</si>
  <si>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</si>
  <si>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</si>
  <si>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</si>
  <si>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</si>
  <si>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</si>
  <si>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</si>
  <si>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</si>
  <si>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</si>
  <si>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</si>
  <si>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</si>
  <si>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</si>
  <si>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</si>
  <si>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</si>
  <si>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</si>
  <si>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</si>
  <si>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</si>
  <si>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</si>
  <si>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</si>
  <si>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</si>
  <si>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</si>
  <si>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</si>
  <si>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</si>
  <si>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</si>
  <si>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</si>
  <si>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</si>
  <si>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</si>
  <si>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</si>
  <si>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</si>
  <si>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</si>
  <si>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</si>
  <si>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</si>
  <si>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</si>
  <si>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</si>
  <si>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</si>
  <si>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</si>
  <si>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</si>
  <si>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</si>
  <si>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</si>
  <si>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</si>
  <si>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</si>
  <si>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</si>
  <si>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</si>
  <si>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</si>
  <si>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</si>
  <si>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</si>
  <si>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</si>
  <si>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</si>
  <si>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</si>
  <si>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</si>
  <si>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</si>
  <si>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</si>
  <si>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</si>
  <si>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</si>
  <si>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</si>
  <si>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</si>
  <si>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</si>
  <si>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</si>
  <si>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</si>
  <si>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</si>
  <si>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</si>
  <si>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</si>
  <si>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</si>
  <si>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</si>
  <si>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</si>
  <si>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</si>
  <si>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</si>
  <si>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</si>
  <si>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</si>
  <si>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</si>
  <si>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</si>
  <si>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</si>
  <si>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</si>
  <si>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</si>
  <si>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</si>
  <si>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</si>
  <si>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</si>
  <si>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</si>
  <si>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</si>
  <si>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</si>
  <si>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</si>
  <si>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</si>
  <si>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</si>
  <si>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</si>
  <si>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</si>
  <si>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</si>
  <si>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</si>
  <si>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</si>
  <si>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</si>
  <si>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</si>
  <si>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</si>
  <si>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</si>
  <si>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</si>
  <si>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</si>
  <si>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</si>
  <si>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</si>
  <si>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</si>
  <si>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</si>
  <si>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</si>
  <si>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</si>
  <si>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</si>
  <si>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</si>
  <si>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</si>
  <si>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</si>
  <si>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</si>
  <si>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</si>
  <si>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</si>
  <si>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</si>
  <si>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</si>
  <si>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</si>
  <si>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</si>
  <si>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</si>
  <si>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</si>
  <si>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</si>
  <si>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</si>
  <si>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</si>
  <si>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</si>
  <si>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</si>
  <si>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</si>
  <si>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</si>
  <si>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</si>
  <si>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</si>
  <si>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</si>
  <si>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</si>
  <si>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</si>
  <si>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</si>
  <si>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</si>
  <si>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</si>
  <si>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</si>
  <si>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</si>
  <si>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</si>
  <si>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</si>
  <si>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</si>
  <si>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</si>
  <si>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</si>
  <si>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</si>
  <si>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</si>
  <si>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</si>
  <si>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</si>
  <si>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</si>
  <si>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</si>
  <si>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</si>
  <si>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</si>
  <si>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</si>
  <si>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</si>
  <si>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</si>
  <si>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</si>
  <si>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</si>
  <si>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</si>
  <si>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</si>
  <si>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</si>
  <si>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</si>
  <si>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</si>
  <si>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</si>
  <si>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</si>
  <si>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</si>
  <si>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</si>
  <si>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</si>
  <si>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</si>
  <si>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</si>
  <si>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</si>
  <si>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</si>
  <si>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</si>
  <si>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</si>
  <si>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</si>
  <si>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</si>
  <si>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</si>
  <si>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</si>
  <si>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</si>
  <si>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</si>
  <si>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</si>
  <si>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</si>
  <si>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</si>
  <si>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</si>
  <si>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</si>
  <si>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</si>
  <si>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</si>
  <si>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</si>
  <si>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</si>
  <si>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</si>
  <si>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</si>
  <si>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</si>
  <si>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</si>
  <si>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</si>
  <si>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</si>
  <si>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</si>
  <si>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</si>
  <si>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</si>
  <si>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</si>
  <si>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</si>
  <si>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</si>
  <si>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</si>
  <si>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</si>
  <si>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</si>
  <si>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</si>
  <si>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</si>
  <si>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</si>
  <si>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</si>
  <si>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</si>
  <si>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</si>
  <si>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</si>
  <si>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</si>
  <si>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</si>
  <si>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</si>
  <si>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</si>
  <si>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</si>
  <si>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</si>
  <si>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</si>
  <si>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</si>
  <si>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</si>
  <si>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</si>
  <si>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</si>
  <si>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</si>
  <si>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</si>
  <si>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</si>
  <si>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</si>
  <si>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</si>
  <si>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</si>
  <si>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</si>
  <si>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</si>
  <si>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</si>
  <si>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</si>
  <si>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</si>
  <si>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</si>
  <si>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</si>
  <si>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</si>
  <si>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</si>
  <si>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</si>
  <si>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</si>
  <si>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</si>
  <si>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</si>
  <si>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</si>
  <si>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</si>
  <si>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</si>
  <si>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</si>
  <si>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</si>
  <si>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</si>
  <si>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</si>
  <si>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</si>
  <si>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</si>
  <si>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</si>
  <si>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</si>
  <si>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</si>
  <si>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</si>
  <si>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</si>
  <si>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</si>
  <si>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</si>
  <si>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</si>
  <si>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</si>
  <si>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</si>
  <si>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</si>
  <si>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</si>
  <si>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</si>
  <si>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</si>
  <si>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</si>
  <si>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</si>
  <si>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</si>
  <si>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</si>
  <si>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</si>
  <si>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</si>
  <si>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</si>
  <si>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</si>
  <si>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</si>
  <si>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</si>
  <si>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</si>
  <si>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</si>
  <si>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</si>
  <si>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</si>
  <si>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</si>
  <si>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</si>
  <si>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</si>
  <si>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</si>
  <si>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</si>
  <si>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</si>
  <si>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</si>
  <si>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</si>
  <si>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</si>
  <si>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</si>
  <si>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</si>
  <si>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</si>
  <si>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</si>
  <si>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</si>
  <si>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</si>
  <si>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</si>
  <si>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</si>
  <si>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</si>
  <si>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</si>
  <si>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</si>
  <si>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</si>
  <si>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</si>
  <si>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</si>
  <si>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</si>
  <si>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</si>
  <si>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</si>
  <si>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</si>
  <si>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</si>
  <si>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</si>
  <si>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</si>
  <si>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</si>
  <si>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</si>
  <si>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</si>
  <si>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</si>
  <si>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</si>
  <si>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</si>
  <si>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</si>
  <si>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</si>
  <si>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</si>
  <si>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</si>
  <si>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</si>
  <si>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</si>
  <si>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</si>
  <si>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</si>
  <si>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</si>
  <si>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</si>
  <si>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</si>
  <si>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</si>
  <si>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</si>
  <si>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</si>
  <si>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</si>
  <si>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</si>
  <si>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</si>
  <si>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</si>
  <si>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</si>
  <si>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</si>
  <si>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</si>
  <si>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</si>
  <si>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</si>
  <si>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</si>
  <si>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</si>
  <si>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</si>
  <si>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</si>
  <si>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</si>
  <si>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</si>
  <si>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</si>
  <si>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</si>
  <si>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</si>
  <si>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</si>
  <si>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</si>
  <si>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</si>
  <si>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</si>
  <si>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</si>
  <si>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</si>
  <si>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</si>
  <si>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</si>
  <si>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</si>
  <si>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</si>
  <si>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</si>
  <si>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</si>
  <si>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</si>
  <si>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</si>
  <si>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</si>
  <si>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</si>
  <si>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</si>
  <si>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</si>
  <si>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</si>
  <si>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</si>
  <si>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</si>
  <si>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</si>
  <si>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</si>
  <si>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</si>
  <si>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</si>
  <si>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</si>
  <si>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</si>
  <si>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</si>
  <si>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</si>
  <si>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</si>
  <si>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</si>
  <si>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</si>
  <si>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</si>
  <si>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</si>
  <si>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</si>
  <si>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</si>
  <si>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</si>
  <si>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</si>
  <si>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</si>
  <si>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</si>
  <si>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</si>
  <si>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</si>
  <si>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</si>
  <si>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</si>
  <si>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</si>
  <si>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</si>
  <si>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</si>
  <si>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</si>
  <si>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</si>
  <si>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</si>
  <si>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</si>
  <si>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</si>
  <si>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</si>
  <si>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</si>
  <si>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</si>
  <si>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</si>
  <si>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</si>
  <si>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</si>
  <si>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</si>
  <si>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</si>
  <si>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</si>
  <si>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</si>
  <si>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</si>
  <si>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</si>
  <si>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</si>
  <si>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</si>
  <si>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</si>
  <si>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</si>
  <si>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</si>
  <si>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</si>
  <si>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</si>
  <si>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</si>
  <si>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</si>
  <si>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</si>
  <si>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</si>
  <si>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</si>
  <si>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</si>
  <si>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</si>
  <si>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</si>
  <si>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</si>
  <si>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</si>
  <si>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</si>
  <si>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</si>
  <si>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</si>
  <si>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</si>
  <si>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</si>
  <si>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</si>
  <si>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</si>
  <si>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</si>
  <si>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</si>
  <si>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</si>
  <si>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</si>
  <si>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</si>
  <si>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</si>
  <si>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</si>
  <si>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</si>
  <si>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</si>
  <si>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</si>
  <si>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</si>
  <si>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</si>
  <si>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</si>
  <si>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</si>
  <si>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</si>
  <si>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</si>
  <si>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</si>
  <si>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</si>
  <si>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</si>
  <si>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</si>
  <si>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</si>
  <si>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</si>
  <si>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</si>
  <si>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</si>
  <si>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</si>
  <si>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</si>
  <si>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</si>
  <si>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</si>
  <si>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</si>
  <si>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</si>
  <si>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</si>
  <si>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</si>
  <si>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</si>
  <si>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</si>
  <si>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</si>
  <si>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</si>
  <si>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</si>
  <si>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</si>
  <si>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</si>
  <si>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</si>
  <si>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</si>
  <si>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</si>
  <si>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</si>
  <si>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</si>
  <si>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</si>
  <si>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</si>
  <si>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</si>
  <si>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</si>
  <si>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</si>
  <si>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</si>
  <si>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</si>
  <si>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</si>
  <si>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</si>
  <si>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</si>
  <si>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</si>
  <si>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</si>
  <si>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</si>
  <si>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</si>
  <si>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</si>
  <si>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</si>
  <si>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</si>
  <si>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</si>
  <si>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</si>
  <si>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</si>
  <si>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</si>
  <si>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</si>
  <si>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</si>
  <si>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</si>
  <si>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</si>
  <si>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</si>
  <si>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</si>
  <si>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</si>
  <si>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</si>
  <si>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</si>
  <si>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</si>
  <si>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</si>
  <si>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</si>
  <si>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</si>
  <si>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</si>
  <si>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</si>
  <si>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</si>
  <si>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</si>
  <si>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</si>
  <si>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</si>
  <si>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</si>
  <si>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</si>
  <si>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</si>
  <si>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</si>
  <si>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</si>
  <si>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</si>
  <si>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</si>
  <si>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</si>
  <si>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</si>
  <si>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</si>
  <si>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</si>
  <si>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</si>
  <si>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</si>
  <si>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</si>
  <si>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</si>
  <si>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</si>
  <si>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</si>
  <si>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</si>
  <si>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</si>
  <si>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</si>
  <si>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</si>
  <si>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</si>
  <si>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</si>
  <si>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</si>
  <si>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</si>
  <si>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</si>
  <si>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</si>
  <si>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</si>
  <si>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</si>
  <si>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</si>
  <si>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</si>
  <si>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</si>
  <si>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</si>
  <si>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</si>
  <si>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</si>
  <si>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</si>
  <si>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</si>
  <si>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</si>
  <si>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</si>
  <si>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</si>
  <si>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</si>
  <si>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</si>
  <si>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</si>
  <si>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</si>
  <si>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</si>
  <si>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</si>
  <si>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</si>
  <si>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</si>
  <si>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</si>
  <si>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</si>
  <si>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</si>
  <si>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</si>
  <si>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</si>
  <si>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</si>
  <si>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</si>
  <si>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</si>
  <si>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</si>
  <si>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</si>
  <si>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</si>
  <si>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</si>
  <si>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</si>
  <si>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</si>
  <si>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</si>
  <si>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</si>
  <si>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</si>
  <si>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</si>
  <si>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</si>
  <si>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</si>
  <si>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</si>
  <si>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</si>
  <si>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</si>
  <si>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</si>
  <si>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</si>
  <si>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</si>
  <si>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</si>
  <si>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</si>
  <si>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</si>
  <si>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</si>
  <si>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</si>
  <si>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</si>
  <si>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</si>
  <si>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</si>
  <si>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</si>
  <si>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</si>
  <si>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</si>
  <si>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</si>
  <si>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</si>
  <si>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</si>
  <si>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</si>
  <si>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</si>
  <si>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</si>
  <si>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</si>
  <si>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</si>
  <si>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</si>
  <si>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</si>
  <si>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</si>
  <si>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</si>
  <si>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</si>
  <si>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</si>
  <si>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</si>
  <si>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</si>
  <si>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</si>
  <si>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</si>
  <si>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</si>
  <si>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</si>
  <si>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</si>
  <si>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</si>
  <si>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</si>
  <si>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</si>
  <si>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</si>
  <si>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</si>
  <si>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</si>
  <si>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</si>
  <si>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</si>
  <si>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</si>
  <si>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</si>
  <si>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</si>
  <si>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</si>
  <si>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</si>
  <si>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</si>
  <si>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</si>
  <si>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</si>
  <si>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</si>
  <si>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</si>
  <si>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</si>
  <si>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</si>
  <si>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</si>
  <si>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</si>
  <si>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</si>
  <si>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</si>
  <si>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</si>
  <si>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</si>
  <si>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</si>
  <si>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</si>
  <si>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</si>
  <si>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</si>
  <si>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</si>
  <si>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</si>
  <si>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</si>
  <si>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</si>
  <si>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</si>
  <si>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</si>
  <si>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</si>
  <si>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</si>
  <si>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</si>
  <si>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</si>
  <si>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</si>
  <si>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</si>
  <si>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</si>
  <si>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</si>
  <si>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</si>
  <si>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</si>
  <si>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</si>
  <si>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</si>
  <si>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</si>
  <si>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</si>
  <si>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</si>
  <si>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</si>
  <si>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</si>
  <si>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</si>
  <si>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</si>
  <si>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</si>
  <si>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</si>
  <si>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</si>
  <si>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</si>
  <si>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</si>
  <si>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</si>
  <si>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</si>
  <si>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</si>
  <si>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</si>
  <si>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</si>
  <si>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</si>
  <si>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</si>
  <si>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</si>
  <si>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</si>
  <si>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</si>
  <si>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</si>
  <si>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</si>
  <si>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</si>
  <si>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</si>
  <si>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</si>
  <si>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</si>
  <si>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</si>
  <si>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</si>
  <si>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</si>
  <si>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</si>
  <si>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</si>
  <si>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</si>
  <si>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</si>
  <si>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</si>
  <si>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</si>
  <si>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</si>
  <si>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</si>
  <si>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</si>
  <si>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</si>
  <si>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</si>
  <si>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</si>
  <si>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</si>
  <si>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</si>
  <si>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</si>
  <si>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</si>
  <si>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</si>
  <si>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</si>
  <si>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</si>
  <si>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</si>
  <si>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</si>
  <si>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</si>
  <si>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</si>
  <si>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</si>
  <si>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</si>
  <si>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</si>
  <si>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</si>
  <si>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</si>
  <si>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</si>
  <si>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</si>
  <si>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</si>
  <si>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</si>
  <si>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</si>
  <si>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</si>
  <si>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</si>
  <si>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</si>
  <si>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</si>
  <si>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</si>
  <si>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</si>
  <si>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</si>
  <si>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</si>
  <si>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</si>
  <si>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</si>
  <si>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</si>
  <si>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</si>
  <si>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</si>
  <si>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</si>
  <si>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</si>
  <si>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</si>
  <si>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</si>
  <si>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</si>
  <si>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</si>
  <si>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</si>
  <si>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</si>
  <si>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</si>
  <si>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</si>
  <si>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</si>
  <si>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</si>
  <si>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</si>
  <si>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</si>
  <si>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</si>
  <si>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</si>
  <si>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</si>
  <si>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</si>
  <si>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</si>
  <si>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</si>
  <si>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</si>
  <si>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</si>
  <si>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</si>
  <si>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</si>
  <si>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</si>
  <si>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</si>
  <si>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</si>
  <si>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</si>
  <si>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</si>
  <si>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</si>
  <si>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</si>
  <si>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</si>
  <si>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</si>
  <si>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</si>
  <si>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</si>
  <si>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</si>
  <si>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</si>
  <si>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</si>
  <si>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</si>
  <si>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</si>
  <si>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</si>
  <si>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</si>
  <si>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</si>
  <si>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</si>
  <si>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</si>
  <si>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</si>
  <si>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</si>
  <si>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</si>
  <si>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</si>
  <si>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</si>
  <si>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</si>
  <si>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</si>
  <si>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</si>
  <si>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</si>
  <si>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</si>
  <si>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</si>
  <si>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</si>
  <si>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</si>
  <si>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</si>
  <si>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</si>
  <si>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</si>
  <si>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</si>
  <si>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</si>
  <si>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</si>
  <si>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</si>
  <si>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</si>
  <si>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</si>
  <si>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</si>
  <si>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</si>
  <si>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</si>
  <si>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</si>
  <si>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</si>
  <si>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</si>
  <si>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</si>
  <si>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</si>
  <si>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</si>
  <si>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</si>
  <si>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</si>
  <si>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</si>
  <si>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</si>
  <si>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</si>
  <si>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</si>
  <si>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</si>
  <si>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</si>
  <si>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</si>
  <si>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</si>
  <si>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</si>
  <si>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</si>
  <si>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</si>
  <si>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</si>
  <si>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</si>
  <si>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</si>
  <si>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</si>
  <si>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</si>
  <si>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</si>
  <si>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</si>
  <si>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</si>
  <si>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</si>
  <si>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</si>
  <si>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</si>
  <si>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</si>
  <si>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</si>
  <si>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</si>
  <si>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</si>
  <si>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</si>
  <si>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</si>
  <si>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</si>
  <si>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</si>
  <si>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</si>
  <si>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</si>
  <si>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</si>
  <si>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</si>
  <si>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</si>
  <si>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</si>
  <si>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</si>
  <si>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</si>
  <si>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</si>
  <si>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</si>
  <si>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</si>
  <si>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</si>
  <si>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</si>
  <si>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</si>
  <si>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</si>
  <si>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</si>
  <si>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</si>
  <si>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</si>
  <si>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</si>
  <si>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</si>
  <si>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</si>
  <si>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</si>
  <si>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</si>
  <si>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</si>
  <si>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</si>
  <si>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</si>
  <si>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</si>
  <si>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</si>
  <si>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</si>
  <si>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</si>
  <si>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</si>
  <si>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</si>
  <si>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</si>
  <si>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</si>
  <si>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</si>
  <si>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</si>
  <si>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</si>
  <si>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</si>
  <si>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</si>
  <si>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</si>
  <si>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</si>
  <si>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</si>
  <si>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</si>
  <si>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</si>
  <si>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</si>
  <si>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</si>
  <si>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</si>
  <si>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</si>
  <si>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</si>
  <si>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</si>
  <si>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</si>
  <si>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</si>
  <si>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</si>
  <si>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</si>
  <si>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</si>
  <si>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</si>
  <si>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</si>
  <si>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</si>
  <si>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</si>
  <si>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</si>
  <si>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</si>
  <si>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</si>
  <si>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</si>
  <si>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</si>
  <si>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</si>
  <si>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</si>
  <si>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</si>
  <si>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</si>
  <si>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</si>
  <si>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</si>
  <si>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</si>
  <si>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</si>
  <si>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</si>
  <si>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</si>
  <si>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</si>
  <si>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</si>
  <si>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</si>
  <si>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</si>
  <si>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</si>
  <si>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</si>
  <si>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</si>
  <si>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</si>
  <si>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</si>
  <si>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</si>
  <si>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</si>
  <si>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</si>
  <si>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</si>
  <si>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</si>
  <si>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</si>
  <si>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</si>
  <si>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</si>
  <si>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</si>
  <si>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</si>
  <si>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</si>
  <si>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</si>
  <si>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</si>
  <si>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</si>
  <si>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</si>
  <si>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</si>
  <si>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</si>
  <si>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</si>
  <si>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</si>
  <si>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</si>
  <si>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</si>
  <si>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</si>
  <si>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</si>
  <si>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</si>
  <si>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</si>
  <si>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</si>
  <si>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</si>
  <si>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</si>
  <si>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</si>
  <si>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</si>
  <si>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</si>
  <si>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</si>
  <si>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</si>
  <si>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</si>
  <si>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</si>
  <si>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</si>
  <si>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</si>
  <si>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</si>
  <si>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</si>
  <si>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</si>
  <si>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</si>
  <si>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</si>
  <si>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</si>
  <si>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</si>
  <si>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</si>
  <si>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</si>
  <si>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</si>
  <si>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</si>
  <si>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</si>
  <si>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</si>
  <si>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</si>
  <si>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</si>
  <si>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</si>
  <si>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</si>
  <si>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</si>
  <si>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</si>
  <si>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</si>
  <si>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</si>
  <si>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</si>
  <si>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</si>
  <si>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</si>
  <si>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</si>
  <si>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</si>
  <si>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</si>
  <si>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</si>
  <si>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</si>
  <si>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</si>
  <si>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</si>
  <si>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</si>
  <si>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</si>
  <si>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</si>
  <si>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</si>
  <si>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</si>
  <si>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</si>
  <si>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</si>
  <si>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</si>
  <si>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</si>
  <si>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</si>
  <si>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</si>
  <si>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</si>
  <si>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</si>
  <si>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</si>
  <si>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</si>
  <si>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</si>
  <si>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</si>
  <si>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</si>
  <si>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</si>
  <si>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</si>
  <si>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</si>
  <si>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</si>
  <si>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</si>
  <si>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</si>
  <si>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</si>
  <si>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</si>
  <si>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</si>
  <si>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</si>
  <si>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</si>
  <si>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</si>
  <si>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</si>
  <si>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</si>
  <si>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</si>
  <si>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</si>
  <si>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</si>
  <si>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</si>
  <si>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</si>
  <si>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</si>
  <si>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</si>
  <si>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</si>
  <si>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</si>
  <si>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</si>
  <si>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</si>
  <si>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</si>
  <si>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</si>
  <si>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</si>
  <si>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</si>
  <si>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</si>
  <si>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</si>
  <si>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</si>
  <si>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</si>
  <si>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</si>
  <si>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</si>
  <si>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</si>
  <si>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</si>
  <si>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</si>
  <si>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</si>
  <si>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</si>
  <si>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</si>
  <si>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</si>
  <si>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</si>
  <si>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</si>
  <si>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</si>
  <si>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</si>
  <si>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</si>
  <si>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</si>
  <si>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</si>
  <si>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</si>
  <si>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</si>
  <si>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</si>
  <si>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</si>
  <si>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</si>
  <si>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</si>
  <si>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</si>
  <si>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</si>
  <si>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</si>
  <si>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</si>
  <si>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</si>
  <si>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</si>
  <si>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</si>
  <si>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</si>
  <si>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</si>
  <si>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</si>
  <si>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</si>
  <si>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</si>
  <si>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</si>
  <si>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</si>
  <si>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</si>
  <si>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</si>
  <si>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</si>
  <si>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</si>
  <si>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</si>
  <si>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</si>
  <si>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</si>
  <si>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</si>
  <si>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</si>
  <si>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</si>
  <si>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</si>
  <si>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</si>
  <si>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</si>
  <si>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</si>
  <si>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</si>
  <si>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</si>
  <si>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</si>
  <si>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</si>
  <si>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</si>
  <si>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</si>
  <si>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</si>
  <si>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</si>
  <si>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</si>
  <si>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</si>
  <si>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</si>
  <si>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</si>
  <si>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</si>
  <si>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</si>
  <si>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</si>
  <si>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</si>
  <si>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</si>
  <si>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</si>
  <si>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</si>
  <si>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</si>
  <si>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</si>
  <si>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</si>
  <si>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</si>
  <si>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</si>
  <si>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</si>
  <si>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</si>
  <si>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</si>
  <si>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</si>
  <si>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</si>
  <si>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</si>
  <si>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</si>
  <si>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</si>
  <si>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</si>
  <si>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</si>
  <si>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</si>
  <si>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</si>
  <si>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</si>
  <si>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</si>
  <si>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</si>
  <si>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</si>
  <si>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</si>
  <si>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</si>
  <si>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</si>
  <si>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</si>
  <si>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</si>
  <si>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</si>
  <si>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</si>
  <si>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</si>
  <si>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</si>
  <si>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</si>
  <si>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</si>
  <si>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</si>
  <si>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</si>
  <si>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</si>
  <si>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</si>
  <si>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</si>
  <si>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</si>
  <si>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</si>
  <si>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</si>
  <si>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</si>
  <si>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</si>
  <si>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</si>
  <si>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</si>
  <si>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</si>
  <si>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</si>
  <si>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</si>
  <si>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</si>
  <si>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</si>
  <si>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</si>
  <si>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</si>
  <si>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</si>
  <si>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</si>
  <si>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</si>
  <si>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</si>
  <si>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</si>
  <si>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</si>
  <si>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</si>
  <si>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</si>
  <si>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</si>
  <si>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</si>
  <si>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</si>
  <si>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</si>
  <si>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</si>
  <si>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</si>
  <si>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</si>
  <si>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</si>
  <si>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</si>
  <si>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</si>
  <si>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</si>
  <si>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</si>
  <si>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</si>
  <si>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</si>
  <si>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</si>
  <si>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</si>
  <si>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</si>
  <si>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</si>
  <si>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</si>
  <si>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</si>
  <si>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</si>
  <si>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</si>
  <si>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</si>
  <si>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</si>
  <si>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</si>
  <si>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</si>
  <si>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</si>
  <si>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</si>
  <si>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</si>
  <si>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</si>
  <si>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</si>
  <si>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</si>
  <si>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</si>
  <si>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</si>
  <si>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</si>
  <si>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</si>
  <si>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</si>
  <si>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</si>
  <si>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</si>
  <si>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</si>
  <si>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</si>
  <si>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</si>
  <si>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</si>
  <si>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</si>
  <si>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</si>
  <si>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</si>
  <si>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</si>
  <si>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</si>
  <si>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</si>
  <si>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</si>
  <si>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</si>
  <si>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</si>
  <si>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</si>
  <si>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</si>
  <si>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</si>
  <si>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</si>
  <si>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</si>
  <si>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</si>
  <si>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</si>
  <si>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</si>
  <si>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</si>
  <si>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</si>
  <si>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</si>
  <si>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</si>
  <si>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</si>
  <si>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</si>
  <si>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</si>
  <si>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</si>
  <si>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</si>
  <si>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</si>
  <si>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</si>
  <si>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</si>
  <si>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</si>
  <si>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</si>
  <si>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</si>
  <si>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</si>
  <si>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</si>
  <si>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</si>
  <si>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</si>
  <si>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</si>
  <si>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</si>
  <si>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</si>
  <si>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</si>
  <si>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</si>
  <si>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</si>
  <si>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</si>
  <si>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</si>
  <si>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</si>
  <si>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</si>
  <si>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</si>
  <si>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</si>
  <si>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</si>
  <si>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</si>
  <si>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</si>
  <si>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</si>
  <si>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</si>
  <si>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</si>
  <si>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</si>
  <si>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</si>
  <si>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</si>
  <si>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</si>
  <si>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</si>
  <si>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</si>
  <si>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</si>
  <si>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</si>
  <si>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</si>
  <si>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</si>
  <si>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</si>
  <si>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</si>
  <si>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</si>
  <si>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</si>
  <si>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</si>
  <si>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</si>
  <si>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</si>
  <si>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</si>
  <si>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</si>
  <si>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</si>
  <si>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</si>
  <si>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</si>
  <si>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</si>
  <si>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</si>
  <si>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</si>
  <si>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</si>
  <si>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</si>
  <si>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</si>
  <si>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</si>
  <si>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</si>
  <si>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</si>
  <si>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</si>
  <si>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</si>
  <si>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</si>
  <si>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</si>
  <si>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</si>
  <si>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</si>
  <si>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</si>
  <si>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</si>
  <si>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</si>
  <si>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</si>
  <si>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</si>
  <si>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</si>
  <si>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</si>
  <si>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</si>
  <si>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</si>
  <si>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</si>
  <si>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</si>
  <si>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</si>
  <si>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</si>
  <si>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</si>
  <si>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</si>
  <si>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</si>
  <si>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</si>
  <si>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</si>
  <si>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</si>
  <si>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</si>
  <si>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</si>
  <si>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</si>
  <si>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</si>
  <si>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</si>
  <si>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</si>
  <si>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</si>
  <si>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</si>
  <si>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</si>
  <si>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</si>
  <si>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</si>
  <si>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</si>
  <si>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</si>
  <si>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</si>
  <si>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</si>
  <si>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</si>
  <si>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</si>
  <si>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</si>
  <si>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</si>
  <si>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</si>
  <si>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</si>
  <si>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</si>
  <si>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</si>
  <si>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</si>
  <si>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</si>
  <si>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</si>
  <si>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</si>
  <si>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</si>
  <si>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</si>
  <si>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</si>
  <si>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</si>
  <si>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</si>
  <si>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</si>
  <si>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</si>
  <si>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</si>
  <si>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</si>
  <si>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</si>
  <si>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</si>
  <si>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</si>
  <si>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</si>
  <si>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</si>
  <si>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</si>
  <si>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</si>
  <si>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</si>
  <si>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</si>
  <si>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</si>
  <si>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</si>
  <si>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</si>
  <si>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</si>
  <si>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</si>
  <si>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</si>
  <si>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</si>
  <si>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</si>
  <si>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</si>
  <si>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</si>
  <si>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</si>
  <si>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</si>
  <si>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</si>
  <si>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</si>
  <si>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</si>
  <si>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</si>
  <si>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</si>
  <si>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</si>
  <si>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</si>
  <si>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</si>
  <si>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</si>
  <si>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</si>
  <si>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</si>
  <si>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</si>
  <si>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</si>
  <si>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</si>
  <si>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</si>
  <si>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</si>
  <si>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</si>
  <si>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</si>
  <si>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</si>
  <si>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</si>
  <si>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</si>
  <si>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</si>
  <si>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</si>
  <si>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</si>
  <si>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</si>
  <si>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</si>
  <si>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</si>
  <si>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</si>
  <si>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</si>
  <si>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</si>
  <si>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</si>
  <si>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</si>
  <si>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</si>
  <si>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</si>
  <si>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</si>
  <si>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</si>
  <si>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</si>
  <si>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</si>
  <si>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</si>
  <si>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</si>
  <si>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</si>
  <si>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</si>
  <si>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</si>
  <si>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</si>
  <si>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</si>
  <si>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</si>
  <si>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</si>
  <si>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</si>
  <si>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</si>
  <si>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</si>
  <si>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</si>
  <si>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</si>
  <si>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</si>
  <si>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</si>
  <si>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</si>
  <si>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</si>
  <si>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</si>
  <si>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</si>
  <si>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</si>
  <si>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</si>
  <si>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</si>
  <si>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</si>
  <si>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</si>
  <si>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</si>
  <si>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</si>
  <si>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</si>
  <si>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</si>
  <si>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</si>
  <si>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</si>
  <si>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</si>
  <si>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</si>
  <si>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</si>
  <si>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</si>
  <si>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</si>
  <si>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</si>
  <si>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</si>
  <si>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</si>
  <si>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</si>
  <si>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</si>
  <si>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</si>
  <si>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</si>
  <si>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</si>
  <si>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</si>
  <si>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</si>
  <si>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</si>
  <si>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</si>
  <si>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</si>
  <si>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</si>
  <si>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</si>
  <si>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</si>
  <si>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</si>
  <si>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</si>
  <si>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</si>
  <si>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</si>
  <si>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</si>
  <si>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</si>
  <si>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</si>
  <si>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</si>
  <si>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</si>
  <si>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</si>
  <si>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</si>
  <si>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</si>
  <si>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</si>
  <si>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</si>
  <si>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</si>
  <si>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</si>
  <si>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</si>
  <si>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</si>
  <si>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</si>
  <si>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</si>
  <si>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</si>
  <si>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</si>
  <si>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</si>
  <si>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</si>
  <si>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</si>
  <si>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</si>
  <si>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</si>
  <si>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</si>
  <si>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</si>
  <si>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</si>
  <si>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</si>
  <si>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</si>
  <si>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</si>
  <si>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</si>
  <si>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</si>
  <si>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</si>
  <si>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</si>
  <si>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</si>
  <si>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</si>
  <si>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</si>
  <si>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</si>
  <si>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</si>
  <si>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</si>
  <si>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</si>
  <si>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</si>
  <si>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</si>
  <si>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</si>
  <si>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</si>
  <si>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</si>
  <si>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</si>
  <si>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</si>
  <si>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</si>
  <si>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</si>
  <si>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</si>
  <si>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</si>
  <si>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</si>
  <si>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</si>
  <si>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</si>
  <si>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</si>
  <si>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</si>
  <si>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</si>
  <si>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</si>
  <si>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</si>
  <si>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</si>
  <si>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</si>
  <si>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</si>
  <si>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</si>
  <si>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</si>
  <si>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</si>
  <si>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</si>
  <si>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</si>
  <si>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</si>
  <si>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</si>
  <si>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</si>
  <si>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</si>
  <si>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</si>
  <si>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</si>
  <si>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</si>
  <si>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</si>
  <si>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</si>
  <si>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</si>
  <si>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</si>
  <si>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</si>
  <si>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</si>
  <si>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</si>
  <si>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</si>
  <si>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</si>
  <si>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</si>
  <si>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</si>
  <si>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</si>
  <si>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</si>
  <si>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</si>
  <si>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</si>
  <si>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</si>
  <si>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</si>
  <si>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</si>
  <si>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</si>
  <si>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</si>
  <si>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</si>
  <si>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</si>
  <si>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</si>
  <si>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</si>
  <si>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</si>
  <si>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</si>
  <si>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</si>
  <si>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</si>
  <si>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</si>
  <si>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</si>
  <si>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</si>
  <si>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</si>
  <si>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</si>
  <si>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</si>
  <si>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</si>
  <si>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</si>
  <si>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</si>
  <si>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</si>
  <si>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</si>
  <si>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</si>
  <si>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</si>
  <si>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</si>
  <si>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</si>
  <si>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</si>
  <si>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</si>
  <si>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</si>
  <si>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</si>
  <si>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</si>
  <si>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</si>
  <si>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</si>
  <si>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</si>
  <si>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</si>
  <si>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</si>
  <si>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</si>
  <si>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</si>
  <si>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</si>
  <si>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</si>
  <si>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</si>
  <si>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</si>
  <si>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</si>
  <si>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</si>
  <si>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</si>
  <si>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</si>
  <si>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</si>
  <si>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</si>
  <si>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</si>
  <si>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</si>
  <si>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</si>
  <si>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</si>
  <si>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</si>
  <si>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</si>
  <si>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</si>
  <si>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</si>
  <si>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</si>
  <si>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</si>
  <si>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</si>
  <si>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</si>
  <si>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</si>
  <si>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</si>
  <si>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</si>
  <si>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</si>
  <si>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</si>
  <si>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</si>
  <si>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</si>
  <si>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</si>
  <si>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</si>
  <si>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</si>
  <si>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</si>
  <si>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</si>
  <si>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</si>
  <si>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</si>
  <si>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</si>
  <si>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</si>
  <si>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</si>
  <si>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</si>
  <si>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</si>
  <si>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</si>
  <si>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</si>
  <si>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</si>
  <si>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</si>
  <si>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</si>
  <si>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</si>
  <si>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</si>
  <si>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</si>
  <si>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</si>
  <si>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</si>
  <si>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</si>
  <si>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</si>
  <si>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</si>
  <si>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</si>
  <si>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</si>
  <si>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</si>
  <si>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</si>
  <si>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</si>
  <si>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</si>
  <si>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</si>
  <si>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</si>
  <si>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</si>
  <si>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</si>
  <si>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</si>
  <si>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</si>
  <si>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</si>
  <si>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</si>
  <si>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</si>
  <si>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</si>
  <si>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</si>
  <si>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</si>
  <si>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</si>
  <si>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</si>
  <si>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</si>
  <si>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</si>
  <si>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</si>
  <si>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</si>
  <si>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</si>
  <si>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</si>
  <si>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</si>
  <si>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</si>
  <si>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</si>
  <si>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</si>
  <si>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</si>
  <si>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</si>
  <si>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</si>
  <si>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</si>
  <si>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</si>
  <si>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</si>
  <si>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</si>
  <si>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</si>
  <si>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</si>
  <si>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</si>
  <si>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</si>
  <si>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</si>
  <si>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</si>
  <si>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</si>
  <si>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</si>
  <si>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</si>
  <si>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</si>
  <si>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</si>
  <si>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</si>
  <si>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</si>
  <si>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</si>
  <si>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</si>
  <si>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</si>
  <si>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</si>
  <si>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</si>
  <si>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</si>
  <si>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</si>
  <si>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</si>
  <si>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</si>
  <si>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</si>
  <si>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</si>
  <si>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</si>
  <si>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</si>
  <si>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</si>
  <si>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</si>
  <si>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</si>
  <si>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</si>
  <si>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</si>
  <si>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</si>
  <si>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</si>
  <si>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</si>
  <si>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</si>
  <si>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</si>
  <si>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</si>
  <si>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</si>
  <si>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</si>
  <si>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</si>
  <si>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</si>
  <si>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</si>
  <si>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</si>
  <si>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</si>
  <si>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</si>
  <si>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</si>
  <si>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</si>
  <si>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</si>
  <si>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</si>
  <si>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</si>
  <si>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</si>
  <si>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</si>
  <si>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</si>
  <si>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</si>
  <si>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</si>
  <si>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</si>
  <si>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</si>
  <si>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</si>
  <si>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</si>
  <si>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</si>
  <si>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</si>
  <si>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</si>
  <si>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</si>
  <si>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</si>
  <si>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</si>
  <si>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</si>
  <si>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</si>
  <si>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</si>
  <si>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</si>
  <si>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</si>
  <si>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</si>
  <si>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</si>
  <si>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</si>
  <si>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</si>
  <si>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</si>
  <si>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</si>
  <si>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</si>
  <si>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</si>
  <si>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</si>
  <si>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</si>
  <si>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</si>
  <si>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</si>
  <si>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</si>
  <si>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</si>
  <si>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</si>
  <si>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</si>
  <si>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</si>
  <si>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</si>
  <si>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</si>
  <si>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</si>
  <si>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</si>
  <si>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</si>
  <si>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</si>
  <si>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</si>
  <si>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</si>
  <si>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</si>
  <si>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</si>
  <si>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</si>
  <si>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</si>
  <si>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</si>
  <si>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</si>
  <si>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</si>
  <si>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</si>
  <si>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</si>
  <si>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</si>
  <si>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</si>
  <si>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</si>
  <si>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</si>
  <si>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</si>
  <si>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</si>
  <si>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</si>
  <si>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</si>
  <si>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</si>
  <si>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</si>
  <si>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</si>
  <si>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</si>
  <si>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</si>
  <si>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</si>
  <si>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</si>
  <si>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</si>
  <si>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</si>
  <si>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</si>
  <si>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</si>
  <si>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</si>
  <si>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</si>
  <si>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</si>
  <si>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</si>
  <si>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</si>
  <si>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</si>
  <si>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</si>
  <si>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</si>
  <si>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</si>
  <si>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</si>
  <si>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</si>
  <si>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</si>
  <si>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</si>
  <si>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</si>
  <si>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</si>
  <si>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</si>
  <si>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</si>
  <si>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</si>
  <si>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</si>
  <si>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</si>
  <si>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</si>
  <si>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</si>
  <si>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</si>
  <si>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</si>
  <si>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</si>
  <si>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</si>
  <si>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</si>
  <si>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</si>
  <si>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</si>
  <si>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</si>
  <si>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</si>
  <si>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</si>
  <si>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</si>
  <si>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</si>
  <si>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</si>
  <si>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</si>
  <si>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</si>
  <si>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</si>
  <si>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</si>
  <si>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</si>
  <si>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</si>
  <si>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</si>
  <si>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</si>
  <si>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</si>
  <si>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</si>
  <si>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</si>
  <si>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</si>
  <si>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</si>
  <si>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</si>
  <si>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</si>
  <si>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</si>
  <si>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</si>
  <si>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</si>
  <si>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</si>
  <si>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</si>
  <si>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</si>
  <si>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</si>
  <si>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</si>
  <si>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</si>
  <si>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</si>
  <si>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</si>
  <si>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</si>
  <si>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</si>
  <si>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</si>
  <si>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</si>
  <si>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</si>
  <si>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</si>
  <si>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</si>
  <si>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</si>
  <si>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</si>
  <si>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</si>
  <si>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</si>
  <si>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</si>
  <si>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</si>
  <si>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</si>
  <si>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</si>
  <si>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</si>
  <si>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</si>
  <si>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</si>
  <si>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</si>
  <si>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</si>
  <si>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</si>
  <si>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</si>
  <si>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</si>
  <si>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</si>
  <si>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</si>
  <si>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</si>
  <si>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</si>
  <si>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</si>
  <si>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</si>
  <si>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</si>
  <si>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</si>
  <si>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</si>
  <si>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</si>
  <si>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</si>
  <si>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</si>
  <si>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</si>
  <si>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</si>
  <si>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</si>
  <si>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</si>
  <si>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</si>
  <si>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</si>
  <si>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</si>
  <si>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</si>
  <si>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</si>
  <si>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</si>
  <si>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</si>
  <si>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</si>
  <si>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</si>
  <si>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</si>
  <si>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</si>
  <si>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</si>
  <si>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</si>
  <si>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</si>
  <si>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</si>
  <si>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</si>
  <si>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</si>
  <si>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</si>
  <si>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</si>
  <si>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</si>
  <si>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</si>
  <si>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</si>
  <si>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</si>
  <si>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</si>
  <si>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</si>
  <si>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</si>
  <si>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</si>
  <si>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</si>
  <si>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</si>
  <si>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</si>
  <si>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</si>
  <si>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</si>
  <si>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</si>
  <si>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</si>
  <si>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</si>
  <si>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</si>
  <si>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</si>
  <si>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</si>
  <si>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</si>
  <si>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</si>
  <si>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</si>
  <si>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</si>
  <si>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</si>
  <si>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</si>
  <si>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</si>
  <si>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</si>
  <si>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</si>
  <si>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</si>
  <si>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</si>
  <si>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</si>
  <si>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</si>
  <si>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</si>
  <si>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</si>
  <si>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</si>
  <si>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</si>
  <si>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</si>
  <si>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</si>
  <si>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</si>
  <si>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</si>
  <si>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</si>
  <si>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</si>
  <si>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</si>
  <si>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</si>
  <si>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</si>
  <si>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</si>
  <si>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</si>
  <si>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</si>
  <si>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</si>
  <si>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</si>
  <si>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</si>
  <si>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</si>
  <si>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</si>
  <si>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</si>
  <si>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</si>
  <si>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</si>
  <si>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</si>
  <si>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</si>
  <si>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</si>
  <si>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</si>
  <si>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</si>
  <si>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</si>
  <si>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</si>
  <si>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</si>
  <si>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</si>
  <si>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</si>
  <si>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</si>
  <si>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</si>
  <si>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</si>
  <si>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</si>
  <si>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</si>
  <si>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</si>
  <si>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</si>
  <si>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</si>
  <si>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</si>
  <si>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</si>
  <si>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</si>
  <si>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</si>
  <si>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</si>
  <si>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</si>
  <si>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</si>
  <si>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</si>
  <si>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</si>
  <si>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</si>
  <si>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</si>
  <si>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</si>
  <si>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</si>
  <si>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</si>
  <si>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</si>
  <si>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</si>
  <si>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</si>
  <si>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</si>
  <si>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</si>
  <si>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</si>
  <si>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</si>
  <si>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</si>
  <si>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</si>
  <si>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</si>
  <si>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</si>
  <si>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</si>
  <si>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</si>
  <si>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</si>
  <si>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</si>
  <si>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</si>
  <si>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</si>
  <si>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</si>
  <si>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</si>
  <si>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</si>
  <si>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</si>
  <si>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</si>
  <si>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</si>
  <si>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</si>
  <si>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</si>
  <si>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</si>
  <si>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</si>
  <si>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</si>
  <si>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</si>
  <si>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</si>
  <si>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</si>
  <si>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</si>
  <si>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</si>
  <si>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</si>
  <si>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</si>
  <si>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</si>
  <si>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</si>
  <si>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</si>
  <si>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</si>
  <si>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</si>
  <si>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</si>
  <si>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</si>
  <si>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</si>
  <si>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</si>
  <si>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</si>
  <si>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</si>
  <si>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</si>
  <si>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</si>
  <si>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</si>
  <si>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</si>
  <si>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</si>
  <si>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</si>
  <si>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</si>
  <si>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</si>
  <si>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</si>
  <si>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</si>
  <si>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</si>
  <si>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</si>
  <si>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</si>
  <si>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</si>
  <si>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</si>
  <si>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</si>
  <si>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</si>
  <si>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</si>
  <si>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</si>
  <si>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</si>
  <si>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</si>
  <si>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</si>
  <si>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</si>
  <si>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</si>
  <si>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</si>
  <si>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</si>
  <si>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</si>
  <si>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</si>
  <si>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</si>
  <si>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</si>
  <si>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</si>
  <si>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</si>
  <si>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</si>
  <si>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</si>
  <si>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</si>
  <si>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</si>
  <si>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</si>
  <si>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</si>
  <si>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</si>
  <si>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</si>
  <si>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</si>
  <si>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</si>
  <si>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</si>
  <si>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</si>
  <si>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</si>
  <si>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</si>
  <si>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</si>
  <si>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</si>
  <si>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</si>
  <si>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</si>
  <si>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</si>
  <si>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</si>
  <si>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</si>
  <si>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</si>
  <si>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</si>
  <si>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</si>
  <si>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</si>
  <si>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</si>
  <si>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</si>
  <si>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</si>
  <si>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</si>
  <si>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</si>
  <si>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</si>
  <si>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</si>
  <si>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</si>
  <si>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</si>
  <si>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</si>
  <si>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</si>
  <si>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</si>
  <si>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</si>
  <si>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</si>
  <si>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</si>
  <si>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</si>
  <si>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</si>
  <si>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</si>
  <si>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</si>
  <si>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</si>
  <si>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</si>
  <si>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</si>
  <si>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</si>
  <si>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</si>
  <si>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</si>
  <si>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</si>
  <si>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</si>
  <si>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</si>
  <si>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</si>
  <si>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</si>
  <si>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</si>
  <si>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</si>
  <si>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</si>
  <si>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</si>
  <si>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</si>
  <si>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</si>
  <si>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</si>
  <si>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</si>
  <si>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</si>
  <si>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</si>
  <si>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</si>
  <si>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</si>
  <si>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</si>
  <si>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</si>
  <si>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</si>
  <si>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</si>
  <si>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</si>
  <si>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</si>
  <si>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</si>
  <si>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</si>
  <si>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</si>
  <si>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</si>
  <si>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</si>
  <si>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</si>
  <si>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</si>
  <si>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</si>
  <si>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</si>
  <si>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</si>
  <si>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</si>
  <si>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</si>
  <si>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</si>
  <si>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</si>
  <si>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</si>
  <si>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</si>
  <si>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</si>
  <si>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</si>
  <si>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</si>
  <si>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</si>
  <si>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</si>
  <si>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</si>
  <si>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</si>
  <si>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</si>
  <si>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</si>
  <si>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</si>
  <si>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</si>
  <si>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</si>
  <si>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</si>
  <si>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</si>
  <si>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</si>
  <si>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</si>
  <si>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</si>
  <si>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</si>
  <si>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</si>
  <si>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</si>
  <si>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</si>
  <si>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</si>
  <si>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</si>
  <si>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</si>
  <si>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</si>
  <si>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</si>
  <si>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</si>
  <si>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</si>
  <si>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</si>
  <si>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</si>
  <si>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</si>
  <si>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</si>
  <si>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</si>
  <si>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</si>
  <si>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</si>
  <si>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</si>
  <si>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</si>
  <si>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</si>
  <si>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</si>
  <si>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</si>
  <si>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</si>
  <si>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</si>
  <si>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</si>
  <si>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</si>
  <si>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</si>
  <si>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</si>
  <si>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</si>
  <si>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</si>
  <si>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</si>
  <si>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</si>
  <si>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</si>
  <si>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</si>
  <si>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</si>
  <si>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</si>
  <si>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</si>
  <si>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</si>
  <si>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</si>
  <si>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</si>
  <si>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</si>
  <si>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</si>
  <si>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</si>
  <si>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</si>
  <si>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</si>
  <si>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</si>
  <si>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</si>
  <si>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</si>
  <si>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</si>
  <si>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</si>
  <si>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</si>
  <si>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</si>
  <si>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</si>
  <si>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</si>
  <si>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</si>
  <si>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</si>
  <si>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</si>
  <si>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</si>
  <si>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</si>
  <si>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</si>
  <si>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</si>
  <si>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</si>
  <si>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</si>
  <si>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</si>
  <si>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</si>
  <si>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</si>
  <si>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</si>
  <si>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</si>
  <si>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</si>
  <si>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</si>
  <si>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</si>
  <si>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</si>
  <si>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</si>
  <si>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</si>
  <si>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</si>
  <si>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</si>
  <si>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</si>
  <si>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</si>
  <si>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</si>
  <si>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</si>
  <si>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</si>
  <si>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</si>
  <si>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</si>
  <si>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</si>
  <si>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</si>
  <si>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</si>
  <si>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</si>
  <si>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</si>
  <si>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</si>
  <si>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</si>
  <si>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</si>
  <si>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</si>
  <si>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</si>
  <si>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</si>
  <si>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</si>
  <si>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</si>
  <si>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</si>
  <si>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</si>
  <si>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</si>
  <si>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</si>
  <si>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</si>
  <si>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</si>
  <si>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</si>
  <si>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</si>
  <si>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</si>
  <si>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</si>
  <si>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</si>
  <si>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</si>
  <si>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</si>
  <si>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</si>
  <si>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</si>
  <si>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</si>
  <si>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</si>
  <si>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</si>
  <si>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</si>
  <si>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</si>
  <si>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</si>
  <si>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</si>
  <si>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</si>
  <si>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</si>
  <si>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</si>
  <si>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</si>
  <si>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</si>
  <si>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</si>
  <si>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</si>
  <si>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</si>
  <si>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</si>
  <si>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</si>
  <si>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</si>
  <si>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</si>
  <si>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</si>
  <si>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</si>
  <si>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</si>
  <si>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</si>
  <si>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</si>
  <si>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</si>
  <si>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</si>
  <si>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</si>
  <si>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</si>
  <si>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</si>
  <si>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</si>
  <si>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</si>
  <si>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</si>
  <si>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</si>
  <si>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</si>
  <si>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</si>
  <si>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</si>
  <si>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</si>
  <si>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</si>
  <si>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</si>
  <si>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</si>
  <si>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</si>
  <si>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</si>
  <si>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</si>
  <si>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</si>
  <si>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</si>
  <si>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</si>
  <si>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</si>
  <si>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</si>
  <si>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</si>
  <si>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</si>
  <si>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</si>
  <si>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</si>
  <si>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</si>
  <si>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</si>
  <si>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</si>
  <si>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</si>
  <si>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</si>
  <si>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</si>
  <si>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</si>
  <si>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</si>
  <si>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</si>
  <si>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</si>
  <si>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</si>
  <si>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</si>
  <si>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</si>
  <si>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</si>
  <si>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</si>
  <si>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</si>
  <si>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</si>
  <si>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</si>
  <si>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</si>
  <si>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</si>
  <si>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</si>
  <si>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</si>
  <si>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</si>
  <si>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</si>
  <si>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</si>
  <si>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</si>
  <si>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</si>
  <si>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</si>
  <si>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</si>
  <si>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</si>
  <si>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</si>
  <si>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</si>
  <si>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</si>
  <si>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</si>
  <si>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</si>
  <si>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</si>
  <si>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</si>
  <si>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</si>
  <si>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</si>
  <si>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</si>
  <si>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</si>
  <si>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</si>
  <si>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</si>
  <si>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</si>
  <si>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</si>
  <si>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</si>
  <si>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</si>
  <si>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</si>
  <si>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</si>
  <si>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</si>
  <si>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</si>
  <si>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</si>
  <si>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</si>
  <si>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</si>
  <si>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</si>
  <si>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</si>
  <si>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</si>
  <si>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</si>
  <si>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</si>
  <si>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</si>
  <si>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</si>
  <si>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</si>
  <si>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</si>
  <si>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</si>
  <si>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</si>
  <si>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</si>
  <si>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</si>
  <si>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</si>
  <si>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</si>
  <si>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</si>
  <si>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</si>
  <si>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</si>
  <si>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</si>
  <si>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</si>
  <si>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</si>
  <si>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</si>
  <si>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</si>
  <si>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</si>
  <si>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</si>
  <si>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</si>
  <si>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</si>
  <si>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</si>
  <si>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</si>
  <si>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</si>
  <si>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</si>
  <si>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</si>
  <si>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</si>
  <si>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</si>
  <si>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</si>
  <si>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</si>
  <si>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</si>
  <si>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</si>
  <si>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</si>
  <si>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</si>
  <si>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</si>
  <si>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</si>
  <si>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</si>
  <si>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</si>
  <si>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</si>
  <si>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</si>
  <si>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</si>
  <si>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</si>
  <si>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</si>
  <si>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</si>
  <si>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</si>
  <si>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</si>
  <si>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</si>
  <si>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</si>
  <si>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</si>
  <si>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</si>
  <si>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</si>
  <si>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</si>
  <si>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</si>
  <si>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</si>
  <si>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</si>
  <si>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</si>
  <si>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</si>
  <si>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</si>
  <si>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</si>
  <si>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</si>
  <si>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</si>
  <si>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</si>
  <si>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</si>
  <si>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</si>
  <si>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</si>
  <si>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</si>
  <si>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</si>
  <si>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</si>
  <si>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</si>
  <si>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</si>
  <si>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</si>
  <si>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</si>
  <si>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</si>
  <si>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</si>
  <si>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</si>
  <si>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</si>
  <si>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</si>
  <si>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</si>
  <si>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</si>
  <si>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</si>
  <si>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</si>
  <si>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</si>
  <si>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</si>
  <si>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</si>
  <si>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</si>
  <si>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</si>
  <si>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</si>
  <si>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</si>
  <si>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</si>
  <si>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</si>
  <si>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</si>
  <si>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</si>
  <si>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</si>
  <si>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</si>
  <si>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</si>
  <si>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</si>
  <si>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</si>
  <si>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</si>
  <si>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</si>
  <si>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</si>
  <si>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</si>
  <si>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</si>
  <si>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</si>
  <si>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</si>
  <si>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</si>
  <si>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</si>
  <si>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</si>
  <si>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</si>
  <si>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</si>
  <si>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</si>
  <si>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</si>
  <si>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</si>
  <si>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</si>
  <si>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</si>
  <si>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</si>
  <si>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</si>
  <si>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</si>
  <si>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</si>
  <si>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</si>
  <si>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</si>
  <si>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</si>
  <si>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</si>
  <si>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</si>
  <si>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</si>
  <si>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</si>
  <si>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</si>
  <si>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</si>
  <si>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</si>
  <si>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</si>
  <si>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</si>
  <si>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</si>
  <si>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</si>
  <si>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</si>
  <si>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</si>
  <si>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</si>
  <si>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</si>
  <si>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</si>
  <si>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</si>
  <si>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</si>
  <si>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</si>
  <si>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</si>
  <si>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</si>
  <si>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</si>
  <si>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</si>
  <si>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</si>
  <si>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</si>
  <si>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</si>
  <si>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</si>
  <si>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</si>
  <si>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</si>
  <si>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</si>
  <si>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</si>
  <si>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</si>
  <si>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</si>
  <si>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</si>
  <si>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</si>
  <si>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</si>
  <si>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</si>
  <si>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</si>
  <si>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</si>
  <si>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</si>
  <si>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</si>
  <si>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</si>
  <si>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</si>
  <si>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</si>
  <si>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</si>
  <si>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</si>
  <si>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</si>
  <si>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</si>
  <si>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</si>
  <si>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</si>
  <si>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</si>
  <si>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</si>
  <si>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</si>
  <si>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</si>
  <si>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</si>
  <si>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</si>
  <si>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</si>
  <si>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</si>
  <si>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</si>
  <si>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</si>
  <si>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</si>
  <si>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</si>
  <si>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</si>
  <si>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</si>
  <si>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</si>
  <si>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</si>
  <si>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</si>
  <si>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</si>
  <si>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</si>
  <si>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</si>
  <si>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</si>
  <si>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</si>
  <si>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</si>
  <si>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</si>
  <si>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</si>
  <si>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</si>
  <si>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</si>
  <si>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</si>
  <si>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</si>
  <si>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</si>
  <si>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</si>
  <si>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</si>
  <si>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</si>
  <si>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</si>
  <si>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</si>
  <si>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</si>
  <si>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</si>
  <si>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</si>
  <si>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</si>
  <si>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</si>
  <si>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</si>
  <si>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</si>
  <si>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</si>
  <si>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</si>
  <si>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</si>
  <si>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</si>
  <si>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</si>
  <si>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</si>
  <si>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</si>
  <si>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</si>
  <si>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</si>
  <si>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</si>
  <si>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</si>
  <si>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</si>
  <si>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</si>
  <si>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</si>
  <si>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</si>
  <si>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</si>
  <si>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</si>
  <si>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</si>
  <si>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</si>
  <si>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</si>
  <si>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</si>
  <si>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</si>
  <si>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</si>
  <si>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</si>
  <si>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</si>
  <si>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</si>
  <si>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</si>
  <si>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</si>
  <si>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</si>
  <si>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</si>
  <si>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</si>
  <si>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</si>
  <si>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</si>
  <si>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</si>
  <si>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</si>
  <si>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</si>
  <si>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</si>
  <si>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</si>
  <si>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</si>
  <si>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</si>
  <si>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</si>
  <si>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</si>
  <si>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</si>
  <si>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</si>
  <si>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</si>
  <si>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</si>
  <si>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</si>
  <si>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</si>
  <si>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</si>
  <si>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</si>
  <si>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</si>
  <si>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</si>
  <si>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</si>
  <si>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</si>
  <si>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</si>
  <si>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</si>
  <si>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</si>
  <si>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</si>
  <si>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</si>
  <si>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</si>
  <si>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</si>
  <si>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</si>
  <si>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</si>
  <si>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</si>
  <si>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</si>
  <si>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</si>
  <si>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</si>
  <si>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</si>
  <si>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</si>
  <si>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</si>
  <si>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</si>
  <si>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</si>
  <si>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</si>
  <si>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</si>
  <si>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</si>
  <si>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</si>
  <si>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</si>
  <si>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</si>
  <si>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</si>
  <si>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</si>
  <si>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</si>
  <si>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</si>
  <si>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</si>
  <si>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</si>
  <si>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</si>
  <si>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</si>
  <si>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</si>
  <si>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</si>
  <si>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</si>
  <si>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</si>
  <si>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</si>
  <si>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</si>
  <si>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</si>
  <si>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</si>
  <si>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</si>
  <si>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</si>
  <si>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</si>
  <si>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</si>
  <si>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</si>
  <si>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</si>
  <si>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</si>
  <si>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</si>
  <si>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</si>
  <si>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</si>
  <si>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</si>
  <si>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</si>
  <si>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</si>
  <si>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</si>
  <si>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</si>
  <si>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</si>
  <si>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</si>
  <si>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</si>
  <si>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</si>
  <si>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</si>
  <si>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</si>
  <si>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</si>
  <si>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</si>
  <si>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</si>
  <si>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</si>
  <si>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</si>
  <si>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</si>
  <si>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</si>
  <si>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</si>
  <si>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</si>
  <si>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</si>
  <si>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</si>
  <si>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</si>
  <si>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</si>
  <si>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</si>
  <si>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</si>
  <si>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</si>
  <si>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</si>
  <si>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</si>
  <si>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</si>
  <si>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</si>
  <si>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</si>
  <si>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</si>
  <si>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</si>
  <si>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</si>
  <si>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</si>
  <si>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</si>
  <si>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</si>
  <si>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</si>
  <si>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</si>
  <si>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</si>
  <si>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</si>
  <si>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</si>
  <si>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</si>
  <si>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</si>
  <si>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</si>
  <si>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</si>
  <si>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</si>
  <si>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</si>
  <si>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</si>
  <si>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</si>
  <si>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</si>
  <si>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</si>
  <si>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</si>
  <si>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</si>
  <si>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</si>
  <si>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</si>
  <si>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</si>
  <si>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</si>
  <si>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</si>
  <si>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</si>
  <si>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</si>
  <si>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</si>
  <si>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</si>
  <si>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</si>
  <si>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</si>
  <si>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</si>
  <si>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</si>
  <si>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</si>
  <si>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</si>
  <si>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</si>
  <si>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</si>
  <si>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</si>
  <si>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</si>
  <si>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</si>
  <si>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</si>
  <si>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</si>
  <si>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</si>
  <si>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</si>
  <si>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</si>
  <si>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</si>
  <si>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</si>
  <si>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</si>
  <si>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</si>
  <si>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</si>
  <si>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</si>
  <si>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</si>
  <si>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</si>
  <si>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</si>
  <si>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</si>
  <si>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</si>
  <si>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</si>
  <si>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</si>
  <si>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</si>
  <si>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</si>
  <si>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</si>
  <si>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</si>
  <si>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</si>
  <si>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</si>
  <si>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</si>
  <si>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</si>
  <si>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</si>
  <si>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</si>
  <si>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</si>
  <si>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</si>
  <si>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</si>
  <si>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</si>
  <si>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</si>
  <si>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</si>
  <si>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</si>
  <si>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</si>
  <si>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</si>
  <si>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</si>
  <si>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</si>
  <si>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</si>
  <si>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</si>
  <si>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</si>
  <si>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</si>
  <si>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</si>
  <si>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</si>
  <si>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</si>
  <si>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</si>
  <si>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</si>
  <si>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</si>
  <si>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</si>
  <si>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</si>
  <si>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</si>
  <si>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</si>
  <si>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</si>
  <si>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</si>
  <si>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</si>
  <si>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</si>
  <si>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</si>
  <si>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</si>
  <si>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</si>
  <si>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</si>
  <si>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</si>
  <si>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</si>
  <si>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</si>
  <si>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</si>
  <si>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</si>
  <si>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</si>
  <si>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</si>
  <si>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</si>
  <si>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</si>
  <si>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</si>
  <si>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</si>
  <si>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</si>
  <si>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</si>
  <si>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</si>
  <si>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</si>
  <si>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</si>
  <si>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</si>
  <si>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</si>
  <si>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</si>
  <si>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</si>
  <si>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</si>
  <si>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</si>
  <si>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</si>
  <si>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</si>
  <si>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</si>
  <si>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</si>
  <si>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</si>
  <si>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</si>
  <si>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</si>
  <si>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</si>
  <si>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</si>
  <si>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</si>
  <si>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</si>
  <si>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</si>
  <si>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</si>
  <si>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</si>
  <si>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</si>
  <si>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</si>
  <si>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</si>
  <si>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</si>
  <si>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</si>
  <si>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</si>
  <si>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</si>
  <si>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</si>
  <si>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</si>
  <si>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</si>
  <si>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</si>
  <si>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</si>
  <si>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</si>
  <si>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</si>
  <si>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</si>
  <si>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</si>
  <si>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</si>
  <si>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</si>
  <si>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</si>
  <si>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</si>
  <si>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</si>
  <si>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</si>
  <si>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</si>
  <si>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</si>
  <si>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</si>
  <si>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</si>
  <si>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</si>
  <si>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</si>
  <si>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</si>
  <si>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</si>
  <si>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</si>
  <si>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</si>
  <si>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</si>
  <si>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</si>
  <si>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</si>
  <si>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</si>
  <si>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</si>
  <si>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</si>
  <si>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</si>
  <si>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</si>
  <si>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</si>
  <si>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</si>
  <si>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</si>
  <si>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</si>
  <si>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</si>
  <si>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</si>
  <si>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</si>
  <si>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</si>
  <si>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</si>
  <si>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</si>
  <si>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</si>
  <si>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</si>
  <si>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</si>
  <si>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</si>
  <si>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</si>
  <si>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</si>
  <si>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</si>
  <si>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</si>
  <si>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</si>
  <si>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</si>
  <si>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</si>
  <si>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</si>
  <si>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</si>
  <si>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</si>
  <si>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</si>
  <si>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</si>
  <si>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</si>
  <si>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</si>
  <si>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</si>
  <si>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</si>
  <si>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</si>
  <si>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</si>
  <si>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</si>
  <si>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</si>
  <si>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</si>
  <si>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</si>
  <si>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</si>
  <si>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</si>
  <si>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</si>
  <si>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</si>
  <si>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</si>
  <si>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</si>
  <si>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</si>
  <si>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</si>
  <si>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</si>
  <si>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</si>
  <si>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</si>
  <si>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</si>
  <si>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</si>
  <si>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</si>
  <si>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</si>
  <si>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</si>
  <si>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</si>
  <si>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</si>
  <si>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</si>
  <si>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</si>
  <si>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</si>
  <si>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</si>
  <si>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</si>
  <si>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</si>
  <si>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</si>
  <si>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</si>
  <si>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</si>
  <si>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</si>
  <si>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</si>
  <si>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</si>
  <si>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</si>
  <si>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</si>
  <si>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</si>
  <si>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</si>
  <si>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</si>
  <si>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</si>
  <si>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</si>
  <si>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</si>
  <si>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</si>
  <si>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</si>
  <si>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</si>
  <si>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</si>
  <si>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</si>
  <si>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</si>
  <si>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</si>
  <si>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</si>
  <si>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</si>
  <si>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</si>
  <si>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</si>
  <si>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</si>
  <si>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</si>
  <si>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</si>
  <si>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</si>
  <si>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</si>
  <si>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</si>
  <si>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</si>
  <si>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</si>
  <si>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</si>
  <si>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</si>
  <si>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</si>
  <si>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</si>
  <si>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</si>
  <si>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</si>
  <si>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</si>
  <si>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</si>
  <si>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</si>
  <si>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</si>
  <si>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</si>
  <si>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</si>
  <si>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</si>
  <si>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</si>
  <si>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</si>
  <si>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</si>
  <si>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</si>
  <si>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</si>
  <si>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</si>
  <si>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</si>
  <si>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</si>
  <si>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</si>
  <si>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</si>
  <si>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</si>
  <si>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</si>
  <si>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</si>
  <si>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</si>
  <si>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</si>
  <si>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</si>
  <si>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</si>
  <si>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</si>
  <si>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</si>
  <si>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</si>
  <si>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</si>
  <si>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</si>
  <si>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</si>
  <si>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</si>
  <si>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</si>
  <si>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</si>
  <si>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</si>
  <si>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</si>
  <si>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</si>
  <si>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</si>
  <si>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</si>
  <si>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</si>
  <si>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</si>
  <si>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</si>
  <si>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</si>
  <si>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</si>
  <si>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</si>
  <si>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</si>
  <si>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</si>
  <si>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</si>
  <si>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</si>
  <si>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</si>
  <si>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</si>
  <si>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</si>
  <si>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</si>
  <si>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</si>
  <si>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</si>
  <si>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</si>
  <si>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</si>
  <si>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</si>
  <si>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</si>
  <si>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</si>
  <si>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</si>
  <si>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</si>
  <si>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</si>
  <si>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</si>
  <si>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</si>
  <si>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</si>
  <si>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</si>
  <si>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</si>
  <si>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</si>
  <si>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</si>
  <si>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</si>
  <si>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</si>
  <si>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</si>
  <si>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</si>
  <si>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</si>
  <si>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</si>
  <si>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</si>
  <si>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</si>
  <si>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</si>
  <si>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</si>
  <si>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</si>
  <si>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</si>
  <si>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</si>
  <si>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</si>
  <si>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</si>
  <si>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</si>
  <si>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</si>
  <si>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</si>
  <si>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</si>
  <si>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</si>
  <si>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</si>
  <si>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</si>
  <si>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</si>
  <si>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</si>
  <si>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</si>
  <si>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</si>
  <si>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</si>
  <si>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</si>
  <si>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</si>
  <si>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</si>
  <si>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</si>
  <si>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</si>
  <si>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</si>
  <si>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</si>
  <si>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</si>
  <si>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</si>
  <si>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</si>
  <si>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</si>
  <si>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</si>
  <si>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</si>
  <si>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</si>
  <si>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</si>
  <si>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</si>
  <si>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</si>
  <si>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</si>
  <si>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</si>
  <si>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</si>
  <si>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</si>
  <si>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</si>
  <si>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</si>
  <si>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</si>
  <si>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</si>
  <si>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</si>
  <si>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</si>
  <si>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</si>
  <si>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</si>
  <si>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</si>
  <si>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</si>
  <si>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</si>
  <si>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</si>
  <si>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</si>
  <si>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</si>
  <si>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</si>
  <si>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</si>
  <si>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</si>
  <si>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</si>
  <si>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</si>
  <si>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</si>
  <si>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</si>
  <si>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</si>
  <si>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</si>
  <si>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</si>
  <si>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</si>
  <si>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</si>
  <si>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</si>
  <si>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</si>
  <si>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</si>
  <si>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</si>
  <si>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</si>
  <si>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</si>
  <si>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</si>
  <si>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</si>
  <si>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</si>
  <si>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</si>
  <si>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</si>
  <si>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</si>
  <si>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</si>
  <si>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</si>
  <si>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</si>
  <si>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</si>
  <si>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</si>
  <si>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</si>
  <si>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</si>
  <si>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</si>
  <si>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</si>
  <si>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</si>
  <si>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</si>
  <si>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</si>
  <si>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</si>
  <si>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</si>
  <si>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</si>
  <si>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</si>
  <si>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</si>
  <si>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</si>
  <si>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</si>
  <si>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</si>
  <si>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</si>
  <si>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</si>
  <si>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</si>
  <si>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</si>
  <si>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</si>
  <si>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</si>
  <si>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</si>
  <si>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</si>
  <si>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</si>
  <si>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</si>
  <si>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</si>
  <si>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</si>
  <si>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</si>
  <si>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</si>
  <si>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</si>
  <si>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</si>
  <si>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</si>
  <si>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</si>
  <si>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</si>
  <si>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</si>
  <si>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</si>
  <si>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</si>
  <si>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</si>
  <si>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</si>
  <si>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</si>
  <si>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</si>
  <si>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</si>
  <si>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</si>
  <si>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</si>
  <si>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</si>
  <si>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</si>
  <si>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</si>
  <si>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</si>
  <si>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</si>
  <si>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</si>
  <si>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</si>
  <si>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</si>
  <si>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</si>
  <si>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</si>
  <si>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</si>
  <si>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</si>
  <si>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</si>
  <si>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</si>
  <si>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</si>
  <si>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</si>
  <si>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</si>
  <si>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</si>
  <si>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</si>
  <si>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</si>
  <si>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</si>
  <si>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</si>
  <si>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</si>
  <si>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</si>
  <si>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</si>
  <si>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</si>
  <si>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</si>
  <si>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</si>
  <si>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</si>
  <si>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</si>
  <si>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</si>
  <si>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</si>
  <si>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</si>
  <si>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</si>
  <si>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</si>
  <si>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</si>
  <si>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</si>
  <si>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</si>
  <si>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</si>
  <si>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</si>
  <si>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</si>
  <si>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</si>
  <si>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</si>
  <si>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</si>
  <si>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</si>
  <si>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</si>
  <si>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</si>
  <si>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</si>
  <si>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</si>
  <si>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</si>
  <si>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</si>
  <si>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</si>
  <si>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</si>
  <si>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</si>
  <si>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</si>
  <si>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</si>
  <si>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</si>
  <si>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</si>
  <si>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</si>
  <si>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</si>
  <si>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</si>
  <si>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</si>
  <si>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</si>
  <si>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</si>
  <si>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</si>
  <si>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</si>
  <si>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</si>
  <si>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</si>
  <si>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</si>
  <si>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</si>
  <si>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</si>
  <si>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</si>
  <si>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</si>
  <si>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</si>
  <si>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</si>
  <si>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</si>
  <si>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</si>
  <si>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</si>
  <si>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</si>
  <si>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</si>
  <si>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</si>
  <si>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</si>
  <si>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</si>
  <si>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</si>
  <si>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</si>
  <si>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</si>
  <si>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</si>
  <si>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</si>
  <si>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</si>
  <si>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</si>
  <si>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</si>
  <si>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</si>
  <si>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</si>
  <si>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</si>
  <si>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</si>
  <si>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</si>
  <si>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</si>
  <si>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</si>
  <si>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</si>
  <si>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</si>
  <si>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</si>
  <si>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</si>
  <si>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</si>
  <si>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</si>
  <si>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</si>
  <si>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</si>
  <si>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</si>
  <si>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</si>
  <si>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</si>
  <si>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</si>
  <si>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</si>
  <si>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</si>
  <si>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</si>
  <si>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</si>
  <si>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</si>
  <si>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</si>
  <si>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</si>
  <si>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</si>
  <si>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</si>
  <si>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</si>
  <si>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</si>
  <si>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</si>
  <si>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</si>
  <si>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</si>
  <si>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</si>
  <si>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</si>
  <si>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</si>
  <si>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</si>
  <si>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</si>
  <si>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</si>
  <si>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</si>
  <si>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</si>
  <si>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</si>
  <si>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</si>
  <si>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</si>
  <si>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</si>
  <si>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</si>
  <si>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</si>
  <si>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</si>
  <si>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</si>
  <si>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</si>
  <si>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</si>
  <si>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</si>
  <si>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</si>
  <si>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</si>
  <si>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</si>
  <si>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</si>
  <si>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</si>
  <si>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</si>
  <si>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</si>
  <si>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</si>
  <si>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</si>
  <si>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</si>
  <si>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</si>
  <si>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</si>
  <si>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</si>
  <si>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</si>
  <si>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</si>
  <si>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</si>
  <si>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</si>
  <si>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</si>
  <si>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</si>
  <si>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</si>
  <si>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</si>
  <si>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</si>
  <si>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</si>
  <si>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</si>
  <si>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</si>
  <si>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</si>
  <si>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</si>
  <si>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</si>
  <si>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</si>
  <si>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</si>
  <si>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</si>
  <si>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</si>
  <si>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</si>
  <si>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</si>
  <si>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</si>
  <si>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</si>
  <si>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</si>
  <si>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</si>
  <si>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</si>
  <si>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</si>
  <si>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</si>
  <si>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</si>
  <si>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</si>
  <si>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</si>
  <si>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</si>
  <si>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</si>
  <si>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</si>
  <si>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</si>
  <si>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</si>
  <si>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</si>
  <si>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</si>
  <si>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</si>
  <si>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</si>
  <si>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</si>
  <si>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</si>
  <si>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</si>
  <si>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</si>
  <si>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</si>
  <si>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</si>
  <si>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</si>
  <si>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</si>
  <si>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</si>
  <si>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</si>
  <si>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</si>
  <si>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</si>
  <si>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</si>
  <si>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</si>
  <si>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</si>
  <si>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</si>
  <si>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</si>
  <si>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</si>
  <si>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</si>
  <si>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</si>
  <si>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</si>
  <si>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</si>
  <si>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</si>
  <si>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</si>
  <si>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</si>
  <si>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</si>
  <si>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</si>
  <si>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</si>
  <si>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</si>
  <si>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</si>
  <si>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</si>
  <si>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</si>
  <si>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</si>
  <si>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</si>
  <si>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</si>
  <si>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</si>
  <si>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</si>
  <si>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</si>
  <si>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</si>
  <si>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</si>
  <si>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</si>
  <si>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</si>
  <si>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</si>
  <si>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</si>
  <si>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</si>
  <si>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</si>
  <si>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</si>
  <si>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</si>
  <si>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</si>
  <si>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</si>
  <si>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</si>
  <si>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</si>
  <si>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</si>
  <si>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</si>
  <si>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</si>
  <si>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</si>
  <si>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</si>
  <si>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</si>
  <si>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</si>
  <si>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</si>
  <si>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</si>
  <si>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</si>
  <si>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</si>
  <si>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</si>
  <si>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</si>
  <si>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</si>
  <si>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</si>
  <si>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</si>
  <si>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</si>
  <si>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</si>
  <si>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</si>
  <si>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</si>
  <si>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</si>
  <si>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</si>
  <si>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</si>
  <si>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</si>
  <si>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</si>
  <si>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</si>
  <si>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</si>
  <si>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</si>
  <si>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</si>
  <si>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</si>
  <si>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</si>
  <si>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</si>
  <si>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</si>
  <si>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</si>
  <si>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</si>
  <si>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</si>
  <si>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</si>
  <si>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</si>
  <si>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</si>
  <si>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</si>
  <si>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</si>
  <si>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</si>
  <si>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</si>
  <si>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</si>
  <si>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</si>
  <si>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</si>
  <si>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</si>
  <si>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</si>
  <si>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</si>
  <si>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</si>
  <si>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</si>
  <si>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</si>
  <si>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</si>
  <si>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</si>
  <si>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</si>
  <si>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</si>
  <si>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</si>
  <si>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</si>
  <si>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</si>
  <si>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</si>
  <si>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</si>
  <si>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</si>
  <si>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</si>
  <si>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</si>
  <si>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</si>
  <si>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</si>
  <si>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</si>
  <si>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</si>
  <si>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</si>
  <si>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</si>
  <si>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</si>
  <si>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</si>
  <si>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</si>
  <si>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</si>
  <si>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</si>
  <si>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</si>
  <si>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</si>
  <si>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</si>
  <si>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</si>
  <si>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</si>
  <si>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</si>
  <si>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</si>
  <si>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</si>
  <si>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</si>
  <si>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</si>
  <si>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</si>
  <si>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</si>
  <si>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</si>
  <si>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</si>
  <si>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</si>
  <si>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</si>
  <si>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</si>
  <si>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</si>
  <si>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</si>
  <si>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</si>
  <si>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</si>
  <si>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</si>
  <si>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</si>
  <si>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</si>
  <si>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</si>
  <si>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</si>
  <si>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</si>
  <si>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</si>
  <si>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</si>
  <si>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</si>
  <si>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</si>
  <si>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</si>
  <si>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</si>
  <si>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</si>
  <si>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</si>
  <si>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</si>
  <si>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</si>
  <si>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</si>
  <si>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</si>
  <si>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</si>
  <si>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</si>
  <si>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</si>
  <si>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</si>
  <si>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</si>
  <si>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</si>
  <si>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</si>
  <si>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</si>
  <si>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</si>
  <si>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</si>
  <si>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</si>
  <si>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</si>
  <si>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</si>
  <si>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</si>
  <si>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</si>
  <si>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</si>
  <si>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</si>
  <si>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</si>
  <si>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</si>
  <si>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</si>
  <si>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</si>
  <si>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</si>
  <si>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</si>
  <si>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</si>
  <si>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</si>
  <si>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</si>
  <si>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</si>
  <si>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</si>
  <si>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</si>
  <si>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</si>
  <si>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</si>
  <si>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</si>
  <si>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</si>
  <si>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</si>
  <si>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</si>
  <si>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</si>
  <si>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</si>
  <si>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</si>
  <si>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</si>
  <si>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</si>
  <si>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</si>
  <si>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</si>
  <si>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</si>
  <si>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</si>
  <si>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</si>
  <si>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</si>
  <si>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</si>
  <si>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</si>
  <si>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</si>
  <si>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</si>
  <si>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</si>
  <si>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</si>
  <si>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</si>
  <si>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</si>
  <si>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</si>
  <si>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</si>
  <si>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</si>
  <si>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</si>
  <si>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</si>
  <si>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</si>
  <si>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</si>
  <si>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</si>
  <si>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</si>
  <si>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</si>
  <si>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</si>
  <si>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</si>
  <si>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</si>
  <si>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</si>
  <si>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</si>
  <si>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</si>
  <si>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</si>
  <si>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</si>
  <si>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</si>
  <si>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</si>
  <si>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</si>
  <si>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</si>
  <si>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</si>
  <si>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</si>
  <si>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</si>
  <si>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</si>
  <si>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</si>
  <si>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</si>
  <si>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</si>
  <si>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</si>
  <si>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</si>
  <si>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</si>
  <si>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</si>
  <si>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</si>
  <si>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</si>
  <si>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</si>
  <si>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</si>
  <si>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</si>
  <si>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</si>
  <si>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</si>
  <si>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</si>
  <si>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</si>
  <si>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</si>
  <si>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</si>
  <si>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</si>
  <si>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</si>
  <si>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</si>
  <si>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</si>
  <si>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</si>
  <si>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</si>
  <si>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</si>
  <si>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</si>
  <si>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</si>
  <si>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</si>
  <si>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</si>
  <si>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</si>
  <si>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</si>
  <si>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</si>
  <si>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</si>
  <si>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</si>
  <si>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</si>
  <si>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</si>
  <si>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</si>
  <si>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</si>
  <si>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</si>
  <si>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</si>
  <si>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</si>
  <si>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</si>
  <si>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</si>
  <si>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</si>
  <si>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</si>
  <si>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</si>
  <si>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</si>
  <si>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</si>
  <si>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</si>
  <si>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</si>
  <si>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</si>
  <si>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</si>
  <si>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</si>
  <si>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</si>
  <si>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</si>
  <si>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</si>
  <si>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</si>
  <si>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</si>
  <si>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</si>
  <si>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</si>
  <si>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</si>
  <si>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</si>
  <si>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</si>
  <si>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</si>
  <si>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</si>
  <si>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</si>
  <si>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</si>
  <si>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</si>
  <si>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</si>
  <si>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</si>
  <si>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</si>
  <si>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</si>
  <si>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</si>
  <si>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</si>
  <si>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</si>
  <si>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</si>
  <si>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</si>
  <si>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</si>
  <si>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</si>
  <si>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</si>
  <si>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</si>
  <si>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</si>
  <si>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</si>
  <si>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</si>
  <si>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</si>
  <si>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</si>
  <si>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</si>
  <si>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</si>
  <si>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</si>
  <si>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</si>
  <si>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</si>
  <si>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</si>
  <si>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</si>
  <si>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</si>
  <si>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</si>
  <si>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</si>
  <si>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</si>
  <si>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</si>
  <si>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</si>
  <si>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</si>
  <si>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</si>
  <si>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</si>
  <si>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</si>
  <si>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</si>
  <si>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</si>
  <si>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</si>
  <si>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</si>
  <si>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</si>
  <si>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</si>
  <si>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</si>
  <si>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</si>
  <si>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</si>
  <si>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</si>
  <si>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</si>
  <si>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</si>
  <si>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</si>
  <si>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</si>
  <si>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</si>
  <si>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</si>
  <si>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</si>
  <si>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</si>
  <si>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</si>
  <si>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</si>
  <si>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</si>
  <si>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</si>
  <si>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</si>
  <si>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</si>
  <si>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</si>
  <si>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</si>
  <si>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</si>
  <si>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</si>
  <si>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</si>
  <si>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</si>
  <si>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</si>
  <si>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</si>
  <si>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</si>
  <si>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</si>
  <si>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</si>
  <si>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</si>
  <si>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</si>
  <si>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</si>
  <si>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</si>
  <si>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</si>
  <si>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</si>
  <si>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</si>
  <si>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</si>
  <si>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</si>
  <si>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</si>
  <si>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</si>
  <si>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</si>
  <si>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</si>
  <si>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</si>
  <si>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</si>
  <si>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</si>
  <si>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</si>
  <si>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</si>
  <si>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</si>
  <si>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</si>
  <si>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</si>
  <si>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</si>
  <si>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</si>
  <si>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</si>
  <si>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</si>
  <si>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</si>
  <si>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</si>
  <si>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</si>
  <si>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</si>
  <si>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</si>
  <si>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</si>
  <si>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</si>
  <si>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</si>
  <si>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</si>
  <si>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</si>
  <si>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</si>
  <si>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</si>
  <si>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</si>
  <si>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</si>
  <si>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</si>
  <si>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</si>
  <si>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</si>
  <si>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</si>
  <si>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</si>
  <si>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</si>
  <si>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</si>
  <si>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</si>
  <si>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</si>
  <si>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</si>
  <si>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</si>
  <si>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</si>
  <si>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</si>
  <si>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</si>
  <si>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</si>
  <si>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</si>
  <si>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</si>
  <si>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</si>
  <si>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</si>
  <si>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</si>
  <si>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</si>
  <si>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</si>
  <si>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</si>
  <si>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</si>
  <si>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</si>
  <si>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</si>
  <si>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</si>
  <si>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</si>
  <si>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</si>
  <si>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</si>
  <si>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</si>
  <si>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</si>
  <si>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</si>
  <si>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</si>
  <si>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</si>
  <si>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</si>
  <si>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</si>
  <si>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</si>
  <si>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</si>
  <si>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</si>
  <si>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</si>
  <si>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</si>
  <si>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</si>
  <si>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</si>
  <si>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</si>
  <si>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</si>
  <si>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</si>
  <si>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</si>
  <si>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</si>
  <si>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</si>
  <si>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</si>
  <si>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</si>
  <si>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</si>
  <si>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</si>
  <si>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</si>
  <si>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</si>
  <si>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</si>
  <si>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</si>
  <si>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</si>
  <si>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</si>
  <si>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</si>
  <si>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</si>
  <si>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</si>
  <si>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</si>
  <si>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</si>
  <si>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</si>
  <si>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</si>
  <si>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</si>
  <si>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</si>
  <si>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</si>
  <si>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</si>
  <si>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</si>
  <si>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</si>
  <si>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</si>
  <si>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</si>
  <si>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</si>
  <si>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</si>
  <si>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</si>
  <si>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</si>
  <si>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</si>
  <si>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</si>
  <si>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</si>
  <si>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</si>
  <si>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</si>
  <si>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</si>
  <si>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</si>
  <si>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</si>
  <si>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</si>
  <si>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</si>
  <si>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</si>
  <si>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</si>
  <si>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</si>
  <si>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</si>
  <si>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</si>
  <si>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</si>
  <si>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</si>
  <si>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</si>
  <si>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</si>
  <si>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</si>
  <si>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</si>
  <si>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</si>
  <si>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</si>
  <si>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</si>
  <si>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</si>
  <si>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</si>
  <si>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</si>
  <si>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</si>
  <si>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</si>
  <si>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</si>
  <si>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</si>
  <si>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</si>
  <si>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</si>
  <si>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</si>
  <si>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</si>
  <si>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</si>
  <si>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</si>
  <si>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</si>
  <si>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</si>
  <si>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</si>
  <si>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</si>
  <si>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</si>
  <si>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</si>
  <si>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</si>
  <si>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</si>
  <si>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</si>
  <si>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</si>
  <si>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</si>
  <si>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</si>
  <si>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</si>
  <si>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</si>
  <si>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</si>
  <si>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</si>
  <si>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</si>
  <si>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</si>
  <si>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</si>
  <si>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</si>
  <si>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</si>
  <si>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</si>
  <si>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</si>
  <si>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</si>
  <si>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</si>
  <si>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</si>
  <si>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</si>
  <si>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</si>
  <si>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</si>
  <si>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</si>
  <si>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</si>
  <si>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</si>
  <si>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</si>
  <si>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</si>
  <si>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</si>
  <si>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</si>
  <si>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</si>
  <si>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</si>
  <si>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</si>
  <si>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</si>
  <si>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</si>
  <si>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</si>
  <si>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</si>
  <si>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</si>
  <si>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</si>
  <si>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</si>
  <si>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</si>
  <si>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</si>
  <si>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</si>
  <si>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</si>
  <si>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</si>
  <si>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</si>
  <si>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</si>
  <si>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</si>
  <si>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</si>
  <si>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</si>
  <si>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</si>
  <si>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</si>
  <si>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</si>
  <si>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</si>
  <si>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</si>
  <si>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</si>
  <si>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</si>
  <si>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</si>
  <si>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</si>
  <si>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</si>
  <si>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</si>
  <si>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</si>
  <si>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</si>
  <si>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</si>
  <si>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</si>
  <si>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</si>
  <si>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</si>
  <si>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</si>
  <si>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</si>
  <si>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</si>
  <si>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</si>
  <si>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</si>
  <si>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</si>
  <si>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</si>
  <si>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</si>
  <si>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</si>
  <si>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</si>
  <si>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</si>
  <si>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</si>
  <si>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</si>
  <si>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</si>
  <si>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</si>
  <si>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</si>
  <si>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</si>
  <si>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</si>
  <si>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</si>
  <si>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</si>
  <si>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</si>
  <si>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</si>
  <si>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</si>
  <si>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</si>
  <si>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</si>
  <si>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</si>
  <si>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</si>
  <si>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</si>
  <si>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</si>
  <si>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</si>
  <si>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</si>
  <si>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</si>
  <si>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</si>
  <si>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</si>
  <si>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</si>
  <si>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</si>
  <si>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</si>
  <si>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</si>
  <si>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</si>
  <si>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</si>
  <si>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</si>
  <si>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</si>
  <si>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</si>
  <si>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</si>
  <si>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</si>
  <si>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</si>
  <si>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</si>
  <si>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</si>
  <si>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</si>
  <si>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</si>
  <si>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</si>
  <si>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</si>
  <si>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</si>
  <si>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</si>
  <si>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</si>
  <si>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</si>
  <si>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</si>
  <si>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</si>
  <si>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</si>
  <si>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</si>
  <si>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</si>
  <si>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</si>
  <si>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</si>
  <si>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</si>
  <si>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</si>
  <si>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</si>
  <si>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</si>
  <si>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</si>
  <si>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</si>
  <si>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</si>
  <si>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</si>
  <si>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</si>
  <si>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</si>
  <si>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</si>
  <si>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</si>
  <si>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</si>
  <si>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</si>
  <si>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</si>
  <si>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</si>
  <si>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</si>
  <si>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</si>
  <si>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</si>
  <si>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</si>
  <si>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</si>
  <si>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</si>
  <si>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</si>
  <si>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</si>
  <si>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</si>
  <si>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</si>
  <si>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</si>
  <si>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</si>
  <si>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</si>
  <si>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</si>
  <si>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</si>
  <si>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</si>
  <si>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</si>
  <si>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</si>
  <si>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</si>
  <si>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</si>
  <si>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</si>
  <si>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</si>
  <si>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</si>
  <si>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</si>
  <si>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</si>
  <si>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</si>
  <si>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</si>
  <si>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</si>
  <si>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</si>
  <si>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</si>
  <si>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</si>
  <si>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</si>
  <si>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</si>
  <si>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</si>
  <si>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</si>
  <si>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</si>
  <si>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</si>
  <si>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</si>
  <si>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</si>
  <si>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</si>
  <si>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</si>
  <si>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</si>
  <si>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</si>
  <si>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</si>
  <si>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</si>
  <si>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</si>
  <si>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</si>
  <si>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</si>
  <si>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</si>
  <si>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</si>
  <si>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</si>
  <si>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</si>
  <si>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</si>
  <si>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</si>
  <si>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</si>
  <si>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</si>
  <si>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</si>
  <si>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</si>
  <si>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</si>
  <si>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</si>
  <si>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</si>
  <si>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</si>
  <si>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</si>
  <si>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</si>
  <si>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</si>
  <si>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</si>
  <si>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</si>
  <si>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</si>
  <si>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</si>
  <si>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</si>
  <si>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</si>
  <si>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</si>
  <si>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</si>
  <si>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</si>
  <si>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</si>
  <si>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</si>
  <si>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</si>
  <si>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</si>
  <si>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</si>
  <si>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</si>
  <si>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</si>
  <si>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</si>
  <si>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</si>
  <si>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</si>
  <si>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</si>
  <si>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</si>
  <si>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</si>
  <si>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</si>
  <si>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</si>
  <si>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</si>
  <si>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</si>
  <si>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</si>
  <si>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</si>
  <si>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</si>
  <si>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</si>
  <si>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</si>
  <si>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</si>
  <si>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</si>
  <si>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</si>
  <si>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</si>
  <si>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</si>
  <si>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</si>
  <si>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</si>
  <si>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</si>
  <si>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</si>
  <si>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</si>
  <si>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</si>
  <si>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</si>
  <si>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</si>
  <si>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</si>
  <si>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</si>
  <si>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</si>
  <si>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</si>
  <si>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</si>
  <si>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</si>
  <si>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</si>
  <si>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</si>
  <si>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</si>
  <si>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</si>
  <si>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</si>
  <si>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</si>
  <si>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</si>
  <si>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</si>
  <si>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</si>
  <si>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</si>
  <si>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</si>
  <si>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</si>
  <si>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</si>
  <si>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</si>
  <si>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</si>
  <si>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</si>
  <si>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</si>
  <si>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</si>
  <si>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</si>
  <si>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</si>
  <si>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</si>
  <si>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</si>
  <si>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</si>
  <si>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</si>
  <si>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</si>
  <si>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</si>
  <si>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</si>
  <si>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</si>
  <si>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</si>
  <si>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</si>
  <si>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</si>
  <si>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</si>
  <si>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</si>
  <si>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</si>
  <si>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</si>
  <si>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</si>
  <si>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</si>
  <si>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</si>
  <si>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</si>
  <si>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</si>
  <si>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</si>
  <si>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</si>
  <si>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</si>
  <si>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</si>
  <si>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</si>
  <si>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</si>
  <si>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</si>
  <si>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</si>
  <si>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</si>
  <si>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</si>
  <si>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</si>
  <si>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</si>
  <si>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</si>
  <si>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</si>
  <si>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</si>
  <si>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</si>
  <si>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</si>
  <si>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</si>
  <si>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</si>
  <si>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</si>
  <si>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</si>
  <si>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</si>
  <si>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</si>
  <si>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</si>
  <si>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</si>
  <si>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</si>
  <si>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</si>
  <si>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</si>
  <si>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</si>
  <si>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</si>
  <si>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</si>
  <si>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</si>
  <si>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</si>
  <si>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</si>
  <si>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</si>
  <si>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</si>
  <si>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</si>
  <si>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</si>
  <si>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</si>
  <si>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</si>
  <si>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</si>
  <si>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</si>
  <si>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</si>
  <si>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</si>
  <si>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</si>
  <si>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</si>
  <si>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</si>
  <si>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</si>
  <si>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</si>
  <si>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</si>
  <si>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</si>
  <si>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</si>
  <si>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</si>
  <si>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</si>
  <si>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</si>
  <si>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</si>
  <si>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</si>
  <si>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</si>
  <si>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</si>
  <si>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</si>
  <si>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</si>
  <si>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</si>
  <si>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</si>
  <si>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</si>
  <si>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</si>
  <si>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</si>
  <si>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</si>
  <si>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</si>
  <si>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</si>
  <si>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</si>
  <si>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</si>
  <si>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</si>
  <si>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</si>
  <si>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</si>
  <si>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</si>
  <si>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</si>
  <si>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</si>
  <si>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</si>
  <si>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</si>
  <si>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</si>
  <si>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</si>
  <si>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</si>
  <si>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</si>
  <si>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</si>
  <si>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</si>
  <si>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</si>
  <si>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</si>
  <si>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</si>
  <si>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</si>
  <si>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</si>
  <si>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</si>
  <si>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</si>
  <si>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</si>
  <si>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</si>
  <si>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</si>
  <si>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</si>
  <si>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</si>
  <si>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</si>
  <si>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</si>
  <si>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</si>
  <si>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</si>
  <si>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</si>
  <si>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</si>
  <si>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</si>
  <si>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</si>
  <si>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</si>
  <si>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</si>
  <si>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</si>
  <si>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</si>
  <si>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</si>
  <si>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</si>
  <si>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</si>
  <si>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</si>
  <si>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</si>
  <si>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</si>
  <si>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</si>
  <si>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</si>
  <si>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</si>
  <si>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</si>
  <si>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</si>
  <si>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</si>
  <si>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</si>
  <si>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</si>
  <si>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</si>
  <si>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</si>
  <si>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</si>
  <si>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</si>
  <si>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</si>
  <si>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</si>
  <si>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</si>
  <si>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</si>
  <si>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</si>
  <si>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</si>
  <si>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</si>
  <si>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</si>
  <si>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</si>
  <si>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</si>
  <si>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</si>
  <si>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</si>
  <si>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</si>
  <si>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</si>
  <si>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</si>
  <si>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</si>
  <si>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</si>
  <si>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</si>
  <si>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</si>
  <si>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</si>
  <si>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</si>
  <si>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</si>
  <si>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</si>
  <si>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</si>
  <si>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</si>
  <si>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</si>
  <si>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</si>
  <si>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</si>
  <si>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</si>
  <si>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</si>
  <si>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</si>
  <si>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</si>
  <si>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</si>
  <si>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</si>
  <si>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</si>
  <si>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</si>
  <si>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</si>
  <si>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</si>
  <si>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</si>
  <si>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</si>
  <si>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</si>
  <si>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</si>
  <si>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</si>
  <si>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</si>
  <si>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</si>
  <si>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</si>
  <si>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</si>
  <si>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</si>
  <si>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</si>
  <si>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</si>
  <si>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</si>
  <si>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</si>
  <si>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</si>
  <si>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</si>
  <si>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</si>
  <si>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</si>
  <si>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</si>
  <si>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</si>
  <si>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</si>
  <si>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</si>
  <si>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</si>
  <si>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</si>
  <si>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</si>
  <si>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</si>
  <si>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</si>
  <si>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</si>
  <si>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</si>
  <si>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</si>
  <si>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</si>
  <si>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</si>
  <si>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</si>
  <si>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</si>
  <si>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</si>
  <si>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</si>
  <si>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</si>
  <si>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</si>
  <si>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</si>
  <si>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</si>
  <si>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</si>
  <si>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</si>
  <si>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</si>
  <si>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</si>
  <si>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</si>
  <si>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</si>
  <si>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</si>
  <si>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</si>
  <si>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</si>
  <si>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</si>
  <si>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</si>
  <si>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</si>
  <si>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</si>
  <si>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</si>
  <si>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</si>
  <si>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</si>
  <si>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</si>
  <si>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</si>
  <si>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</si>
  <si>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</si>
  <si>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</si>
  <si>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</si>
  <si>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</si>
  <si>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</si>
  <si>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</si>
  <si>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</si>
  <si>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</si>
  <si>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</si>
  <si>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</si>
  <si>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</si>
  <si>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</si>
  <si>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</si>
  <si>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</si>
  <si>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</si>
  <si>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</si>
  <si>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</si>
  <si>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</si>
  <si>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</si>
  <si>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</si>
  <si>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</si>
  <si>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</si>
  <si>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</si>
  <si>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</si>
  <si>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</si>
  <si>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</si>
  <si>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</si>
  <si>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</si>
  <si>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</si>
  <si>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</si>
  <si>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</si>
  <si>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</si>
  <si>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</si>
  <si>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</si>
  <si>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</si>
  <si>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</si>
  <si>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</si>
  <si>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</si>
  <si>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</si>
  <si>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</si>
  <si>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</si>
  <si>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</si>
  <si>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</si>
  <si>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</si>
  <si>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</si>
  <si>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</si>
  <si>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</si>
  <si>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</si>
  <si>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</si>
  <si>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</si>
  <si>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</si>
  <si>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</si>
  <si>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</si>
  <si>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</si>
  <si>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</si>
  <si>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</si>
  <si>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</si>
  <si>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</si>
  <si>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</si>
  <si>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</si>
  <si>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</si>
  <si>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</si>
  <si>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</si>
  <si>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</si>
  <si>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</si>
  <si>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</si>
  <si>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</si>
  <si>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</si>
  <si>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</si>
  <si>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</si>
  <si>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</si>
  <si>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</si>
  <si>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</si>
  <si>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</si>
  <si>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</si>
  <si>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</si>
  <si>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</si>
  <si>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</si>
  <si>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</si>
  <si>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</si>
  <si>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</si>
  <si>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</si>
  <si>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</si>
  <si>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</si>
  <si>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</si>
  <si>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</si>
  <si>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</si>
  <si>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</si>
  <si>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</si>
  <si>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</si>
  <si>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</si>
  <si>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</si>
  <si>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</si>
  <si>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</si>
  <si>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</si>
  <si>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</si>
  <si>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</si>
  <si>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</si>
  <si>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</si>
  <si>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</si>
  <si>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</si>
  <si>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</si>
  <si>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</si>
  <si>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</si>
  <si>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</si>
  <si>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</si>
  <si>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</si>
  <si>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</si>
  <si>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</si>
  <si>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</si>
  <si>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</si>
  <si>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</si>
  <si>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</si>
  <si>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</si>
  <si>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</si>
  <si>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</si>
  <si>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</si>
  <si>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</si>
  <si>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</si>
  <si>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</si>
  <si>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</si>
  <si>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</si>
  <si>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</si>
  <si>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</si>
  <si>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</si>
  <si>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</si>
  <si>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</si>
  <si>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</si>
  <si>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</si>
  <si>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</si>
  <si>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</si>
  <si>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</si>
  <si>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</si>
  <si>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</si>
  <si>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</si>
  <si>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</si>
  <si>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</si>
  <si>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</si>
  <si>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</si>
  <si>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</si>
  <si>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</si>
  <si>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</si>
  <si>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</si>
  <si>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</si>
  <si>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</si>
  <si>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</si>
  <si>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</si>
  <si>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</si>
  <si>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</si>
  <si>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</si>
  <si>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</si>
  <si>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</si>
  <si>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</si>
  <si>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</si>
  <si>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</si>
  <si>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</si>
  <si>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</si>
  <si>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</si>
  <si>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</si>
  <si>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</si>
  <si>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</si>
  <si>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</si>
  <si>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</si>
  <si>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</si>
  <si>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</si>
  <si>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</si>
  <si>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</si>
  <si>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</si>
  <si>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</si>
  <si>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</si>
  <si>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</si>
  <si>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</si>
  <si>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</si>
  <si>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</si>
  <si>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</si>
  <si>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</si>
  <si>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</si>
  <si>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</si>
  <si>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</si>
  <si>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</si>
  <si>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</si>
  <si>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</si>
  <si>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</si>
  <si>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</si>
  <si>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</si>
  <si>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</si>
  <si>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</si>
  <si>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</si>
  <si>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</si>
  <si>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</si>
  <si>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</si>
  <si>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</si>
  <si>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</si>
  <si>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</si>
  <si>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</si>
  <si>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</si>
  <si>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</si>
  <si>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</si>
  <si>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</si>
  <si>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</si>
  <si>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</si>
  <si>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</si>
  <si>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</si>
  <si>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</si>
  <si>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</si>
  <si>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</si>
  <si>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</si>
  <si>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</si>
  <si>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</si>
  <si>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</si>
  <si>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</si>
  <si>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</si>
  <si>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</si>
  <si>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</si>
  <si>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</si>
  <si>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</si>
  <si>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</si>
  <si>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</si>
  <si>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</si>
  <si>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</si>
  <si>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</si>
  <si>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</si>
  <si>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</si>
  <si>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</si>
  <si>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</si>
  <si>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</si>
  <si>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</si>
  <si>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</si>
  <si>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</si>
  <si>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</si>
  <si>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</si>
  <si>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</si>
  <si>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</si>
  <si>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</si>
  <si>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</si>
  <si>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</si>
  <si>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</si>
  <si>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</si>
  <si>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</si>
  <si>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</si>
  <si>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</si>
  <si>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</si>
  <si>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</si>
  <si>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</si>
  <si>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</si>
  <si>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</si>
  <si>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</si>
  <si>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</si>
  <si>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</si>
  <si>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</si>
  <si>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</si>
  <si>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</si>
  <si>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</si>
  <si>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</si>
  <si>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</si>
  <si>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</si>
  <si>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</si>
  <si>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</si>
  <si>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</si>
  <si>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</si>
  <si>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</si>
  <si>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</si>
  <si>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</si>
  <si>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</si>
  <si>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</si>
  <si>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</si>
  <si>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</si>
  <si>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</si>
  <si>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</si>
  <si>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</si>
  <si>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</si>
  <si>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</si>
  <si>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</si>
  <si>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</si>
  <si>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</si>
  <si>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</si>
  <si>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</si>
  <si>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</si>
  <si>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</si>
  <si>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</si>
  <si>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</si>
  <si>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</si>
  <si>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</si>
  <si>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</si>
  <si>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</si>
  <si>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</si>
  <si>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</si>
  <si>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</si>
  <si>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</si>
  <si>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</si>
  <si>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</si>
  <si>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</si>
  <si>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</si>
  <si>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</si>
  <si>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</si>
  <si>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</si>
  <si>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</si>
  <si>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</si>
  <si>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</si>
  <si>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</si>
  <si>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</si>
  <si>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</si>
  <si>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</si>
  <si>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</si>
  <si>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</si>
  <si>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</si>
  <si>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</si>
  <si>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</si>
  <si>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</si>
  <si>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</si>
  <si>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</si>
  <si>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</si>
  <si>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</si>
  <si>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</si>
  <si>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</si>
  <si>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</si>
  <si>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</si>
  <si>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</si>
  <si>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</si>
  <si>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</si>
  <si>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</si>
  <si>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</si>
  <si>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</si>
  <si>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</si>
  <si>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</si>
  <si>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</si>
  <si>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</si>
  <si>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</si>
  <si>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</si>
  <si>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</si>
  <si>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</si>
  <si>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</si>
  <si>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</si>
  <si>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</si>
  <si>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</si>
  <si>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</si>
  <si>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</si>
  <si>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</si>
  <si>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</si>
  <si>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</si>
  <si>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</si>
  <si>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</si>
  <si>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</si>
  <si>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</si>
  <si>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</si>
  <si>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</si>
  <si>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</si>
  <si>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</si>
  <si>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</si>
  <si>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</si>
  <si>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</si>
  <si>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</si>
  <si>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</si>
  <si>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</si>
  <si>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</si>
  <si>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</si>
  <si>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</si>
  <si>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</si>
  <si>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</si>
  <si>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</si>
  <si>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</si>
  <si>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</si>
  <si>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</si>
  <si>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</si>
  <si>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</si>
  <si>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</si>
  <si>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</si>
  <si>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</si>
  <si>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</si>
  <si>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</si>
  <si>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</si>
  <si>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</si>
  <si>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</si>
  <si>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</si>
  <si>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</si>
  <si>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</si>
  <si>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</si>
  <si>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</si>
  <si>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</si>
  <si>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</si>
  <si>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</si>
  <si>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</si>
  <si>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</si>
  <si>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</si>
  <si>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</si>
  <si>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</si>
  <si>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</si>
  <si>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</si>
  <si>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</si>
  <si>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</si>
  <si>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</si>
  <si>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</si>
  <si>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</si>
  <si>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</si>
  <si>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</si>
  <si>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</si>
  <si>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</si>
  <si>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</si>
  <si>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</si>
  <si>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</si>
  <si>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</si>
  <si>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</si>
  <si>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</si>
  <si>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</si>
  <si>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</si>
  <si>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</si>
  <si>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</si>
  <si>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</si>
  <si>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</si>
  <si>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</si>
  <si>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</si>
  <si>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</si>
  <si>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</si>
  <si>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</si>
  <si>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</si>
  <si>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</si>
  <si>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</si>
  <si>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</si>
  <si>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</si>
  <si>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</si>
  <si>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</si>
  <si>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</si>
  <si>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</si>
  <si>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</si>
  <si>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</si>
  <si>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</si>
  <si>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</si>
  <si>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</si>
  <si>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</si>
  <si>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</si>
  <si>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</si>
  <si>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</si>
  <si>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</si>
  <si>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</si>
  <si>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</si>
  <si>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</si>
  <si>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</si>
  <si>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</si>
  <si>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</si>
  <si>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</si>
  <si>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</si>
  <si>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</si>
  <si>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</si>
  <si>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</si>
  <si>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</si>
  <si>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</si>
  <si>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</si>
  <si>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</si>
  <si>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</si>
  <si>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</si>
  <si>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</si>
  <si>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</si>
  <si>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</si>
  <si>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</si>
  <si>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</si>
  <si>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</si>
  <si>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</si>
  <si>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</si>
  <si>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</si>
  <si>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</si>
  <si>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</si>
  <si>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</si>
  <si>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</si>
  <si>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</si>
  <si>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</si>
  <si>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</si>
  <si>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</si>
  <si>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</si>
  <si>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</si>
  <si>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</si>
  <si>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</si>
  <si>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</si>
  <si>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</si>
  <si>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</si>
  <si>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</si>
  <si>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</si>
  <si>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</si>
  <si>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</si>
  <si>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</si>
  <si>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</si>
  <si>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</si>
  <si>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</si>
  <si>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</si>
  <si>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</si>
  <si>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</si>
  <si>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</si>
  <si>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</si>
  <si>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</si>
  <si>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</si>
  <si>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</si>
  <si>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</si>
  <si>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</si>
  <si>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</si>
  <si>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</si>
  <si>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</si>
  <si>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</si>
  <si>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</si>
  <si>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</si>
  <si>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</si>
  <si>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</si>
  <si>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</si>
  <si>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</si>
  <si>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</si>
  <si>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</si>
  <si>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</si>
  <si>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</si>
  <si>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</si>
  <si>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</si>
  <si>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</si>
  <si>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</si>
  <si>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</si>
  <si>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</si>
  <si>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</si>
  <si>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</si>
  <si>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</si>
  <si>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</si>
  <si>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</si>
  <si>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</si>
  <si>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</si>
  <si>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</si>
  <si>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</si>
  <si>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</si>
  <si>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</si>
  <si>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</si>
  <si>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</si>
  <si>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</si>
  <si>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</si>
  <si>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</si>
  <si>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</si>
  <si>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</si>
  <si>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</si>
  <si>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</si>
  <si>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</si>
  <si>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</si>
  <si>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</si>
  <si>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</si>
  <si>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</si>
  <si>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</si>
  <si>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</si>
  <si>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</si>
  <si>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</si>
  <si>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</si>
  <si>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</si>
  <si>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</si>
  <si>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</si>
  <si>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</si>
  <si>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</si>
  <si>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</si>
  <si>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</si>
  <si>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</si>
  <si>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</si>
  <si>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</si>
  <si>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</si>
  <si>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</si>
  <si>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</si>
  <si>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</si>
  <si>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</si>
  <si>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</si>
  <si>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</si>
  <si>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</si>
  <si>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</si>
  <si>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</si>
  <si>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</si>
  <si>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</si>
  <si>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</si>
  <si>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</si>
  <si>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</si>
  <si>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</si>
  <si>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</si>
  <si>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</si>
  <si>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</si>
  <si>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</si>
  <si>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</si>
  <si>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</si>
  <si>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</si>
  <si>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</si>
  <si>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</si>
  <si>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</si>
  <si>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</si>
  <si>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</si>
  <si>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</si>
  <si>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</si>
  <si>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</si>
  <si>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</si>
  <si>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</si>
  <si>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</si>
  <si>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</si>
  <si>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</si>
  <si>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</si>
  <si>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</si>
  <si>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</si>
  <si>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</si>
  <si>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</si>
  <si>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</si>
  <si>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</si>
  <si>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</si>
  <si>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</si>
  <si>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</si>
  <si>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</si>
  <si>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</si>
  <si>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</si>
  <si>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</si>
  <si>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</si>
  <si>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</si>
  <si>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</si>
  <si>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</si>
  <si>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</si>
  <si>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</si>
  <si>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</si>
  <si>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</si>
  <si>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</si>
  <si>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</si>
  <si>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</si>
  <si>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</si>
  <si>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</si>
  <si>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</si>
  <si>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</si>
  <si>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</si>
  <si>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</si>
  <si>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</si>
  <si>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</si>
  <si>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</si>
  <si>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</si>
  <si>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</si>
  <si>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</si>
  <si>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</si>
  <si>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</si>
  <si>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</si>
  <si>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</si>
  <si>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</si>
  <si>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</si>
  <si>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</si>
  <si>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</si>
  <si>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</si>
  <si>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</si>
  <si>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</si>
  <si>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</si>
  <si>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</si>
  <si>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</si>
  <si>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</si>
  <si>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</si>
  <si>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</si>
  <si>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</si>
  <si>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</si>
  <si>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</si>
  <si>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</si>
  <si>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</si>
  <si>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</si>
  <si>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</si>
  <si>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</si>
  <si>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</si>
  <si>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</si>
  <si>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</si>
  <si>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</si>
  <si>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</si>
  <si>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</si>
  <si>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</si>
  <si>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</si>
  <si>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</si>
  <si>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</si>
  <si>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</si>
  <si>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</si>
  <si>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</si>
  <si>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</si>
  <si>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</si>
  <si>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</si>
  <si>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</si>
  <si>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</si>
  <si>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</si>
  <si>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</si>
  <si>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</si>
  <si>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</si>
  <si>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</si>
  <si>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</si>
  <si>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</si>
  <si>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</si>
  <si>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</si>
  <si>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</si>
  <si>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</si>
  <si>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</si>
  <si>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</si>
  <si>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</si>
  <si>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</si>
  <si>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</si>
  <si>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</si>
  <si>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</si>
  <si>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</si>
  <si>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</si>
  <si>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</si>
  <si>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</si>
  <si>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</si>
  <si>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</si>
  <si>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</si>
  <si>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</si>
  <si>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</si>
  <si>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</si>
  <si>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</si>
  <si>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</si>
  <si>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</si>
  <si>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</si>
  <si>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</si>
  <si>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</si>
  <si>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</si>
  <si>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</si>
  <si>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</si>
  <si>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</si>
  <si>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</si>
  <si>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</si>
  <si>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</si>
  <si>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</si>
  <si>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</si>
  <si>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</si>
  <si>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</si>
  <si>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</si>
  <si>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</si>
  <si>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</si>
  <si>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</si>
  <si>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</si>
  <si>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</si>
  <si>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</si>
  <si>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</si>
  <si>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</si>
  <si>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</si>
  <si>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</si>
  <si>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</si>
  <si>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</si>
  <si>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</si>
  <si>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</si>
  <si>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</si>
  <si>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</si>
  <si>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</si>
  <si>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</si>
  <si>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</si>
  <si>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</si>
  <si>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</si>
  <si>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</si>
  <si>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</si>
  <si>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</si>
  <si>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</si>
  <si>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</si>
  <si>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</si>
  <si>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</si>
  <si>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</si>
  <si>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</si>
  <si>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</si>
  <si>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</si>
  <si>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</si>
  <si>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</si>
  <si>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</si>
  <si>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</si>
  <si>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</si>
  <si>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</si>
  <si>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</si>
  <si>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</si>
  <si>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</si>
  <si>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</si>
  <si>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</si>
  <si>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</si>
  <si>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</si>
  <si>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</si>
  <si>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</si>
  <si>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</si>
  <si>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</si>
  <si>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</si>
  <si>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</si>
  <si>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</si>
  <si>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</si>
  <si>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</si>
  <si>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</si>
  <si>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</si>
  <si>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</si>
  <si>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</si>
  <si>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</si>
  <si>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</si>
  <si>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</si>
  <si>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</si>
  <si>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</si>
  <si>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</si>
  <si>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</si>
  <si>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</si>
  <si>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</si>
  <si>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</si>
  <si>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</si>
  <si>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</si>
  <si>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</si>
  <si>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</si>
  <si>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</si>
  <si>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</si>
  <si>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</si>
  <si>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</si>
  <si>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</si>
  <si>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</si>
  <si>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</si>
  <si>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</si>
  <si>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</si>
  <si>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</si>
  <si>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</si>
  <si>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</si>
  <si>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</si>
  <si>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</si>
  <si>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</si>
  <si>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</si>
  <si>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</si>
  <si>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</si>
  <si>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</si>
  <si>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</si>
  <si>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</si>
  <si>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</si>
  <si>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</si>
  <si>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</si>
  <si>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</si>
  <si>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</si>
  <si>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</si>
  <si>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</si>
  <si>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</si>
  <si>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</si>
  <si>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</si>
  <si>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</si>
  <si>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</si>
  <si>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</si>
  <si>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</si>
  <si>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</si>
  <si>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</si>
  <si>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</si>
  <si>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</si>
  <si>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</si>
  <si>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</si>
  <si>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</si>
  <si>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</si>
  <si>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</si>
  <si>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</si>
  <si>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</si>
  <si>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</si>
  <si>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</si>
  <si>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</si>
  <si>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</si>
  <si>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</si>
  <si>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</si>
  <si>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</si>
  <si>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</si>
  <si>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</si>
  <si>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</si>
  <si>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</si>
  <si>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</si>
  <si>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</si>
  <si>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</si>
  <si>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</si>
  <si>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</si>
  <si>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</si>
  <si>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</si>
  <si>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</si>
  <si>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</si>
  <si>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</si>
  <si>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</si>
  <si>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</si>
  <si>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</si>
  <si>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</si>
  <si>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</si>
  <si>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</si>
  <si>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</si>
  <si>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</si>
  <si>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</si>
  <si>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</si>
  <si>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</si>
  <si>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</si>
  <si>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</si>
  <si>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</si>
  <si>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</si>
  <si>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</si>
  <si>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</si>
  <si>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</si>
  <si>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</si>
  <si>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</si>
  <si>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</si>
  <si>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</si>
  <si>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</si>
  <si>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</si>
  <si>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</si>
  <si>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</si>
  <si>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</si>
  <si>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</si>
  <si>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</si>
  <si>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</si>
  <si>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</si>
  <si>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</si>
  <si>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</si>
  <si>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</si>
  <si>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</si>
  <si>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</si>
  <si>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</si>
  <si>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</si>
  <si>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</si>
  <si>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</si>
  <si>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</si>
  <si>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</si>
  <si>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</si>
  <si>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</si>
  <si>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</si>
  <si>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</si>
  <si>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</si>
  <si>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</si>
  <si>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</si>
  <si>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</si>
  <si>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</si>
  <si>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</si>
  <si>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</si>
  <si>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</si>
  <si>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</si>
  <si>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</si>
  <si>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</si>
  <si>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</si>
  <si>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</si>
  <si>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</si>
  <si>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</si>
  <si>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</si>
  <si>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</si>
  <si>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</si>
  <si>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</si>
  <si>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</si>
  <si>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</si>
  <si>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</si>
  <si>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</si>
  <si>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</si>
  <si>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</si>
  <si>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</si>
  <si>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</si>
  <si>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</si>
  <si>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</si>
  <si>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</si>
  <si>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</si>
  <si>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</si>
  <si>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</si>
  <si>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</si>
  <si>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</si>
  <si>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</si>
  <si>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</si>
  <si>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</si>
  <si>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</si>
  <si>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</si>
  <si>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</si>
  <si>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</si>
  <si>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</si>
  <si>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</si>
  <si>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</si>
  <si>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</si>
  <si>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</si>
  <si>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</si>
  <si>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</si>
  <si>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</si>
  <si>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</si>
  <si>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</si>
  <si>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</si>
  <si>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</si>
  <si>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</si>
  <si>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</si>
  <si>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</si>
  <si>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</si>
  <si>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</si>
  <si>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</si>
  <si>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</si>
  <si>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</si>
  <si>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</si>
  <si>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</si>
  <si>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</si>
  <si>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</si>
  <si>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</si>
  <si>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</si>
  <si>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</si>
  <si>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</si>
  <si>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</si>
  <si>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</si>
  <si>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</si>
  <si>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</si>
  <si>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</si>
  <si>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</si>
  <si>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</si>
  <si>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</si>
  <si>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</si>
  <si>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</si>
  <si>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</si>
  <si>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</si>
  <si>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</si>
  <si>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</si>
  <si>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</si>
  <si>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</si>
  <si>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</si>
  <si>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</si>
  <si>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</si>
  <si>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</si>
  <si>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</si>
  <si>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</si>
  <si>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</si>
  <si>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</si>
  <si>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</si>
  <si>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</si>
  <si>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</si>
  <si>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</si>
  <si>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</si>
  <si>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</si>
  <si>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</si>
  <si>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</si>
  <si>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</si>
  <si>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</si>
  <si>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</si>
  <si>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</si>
  <si>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</si>
  <si>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</si>
  <si>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</si>
  <si>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</si>
  <si>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</si>
  <si>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</si>
  <si>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</si>
  <si>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</si>
  <si>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</si>
  <si>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</si>
  <si>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</si>
  <si>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</si>
  <si>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</si>
  <si>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</si>
  <si>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</si>
  <si>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</si>
  <si>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</si>
  <si>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</si>
  <si>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</si>
  <si>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</si>
  <si>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</si>
  <si>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</si>
  <si>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</si>
  <si>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</si>
  <si>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</si>
  <si>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</si>
  <si>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</si>
  <si>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</si>
  <si>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</si>
  <si>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</si>
  <si>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</si>
  <si>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</si>
  <si>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</si>
  <si>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</si>
  <si>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</si>
  <si>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</si>
  <si>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</si>
  <si>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</si>
  <si>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</si>
  <si>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</si>
  <si>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</si>
  <si>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</si>
  <si>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</si>
  <si>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</si>
  <si>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</si>
  <si>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</si>
  <si>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</si>
  <si>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</si>
  <si>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</si>
  <si>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</si>
  <si>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</si>
  <si>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</si>
  <si>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</si>
  <si>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</si>
  <si>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</si>
  <si>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</si>
  <si>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</si>
  <si>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</si>
  <si>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</si>
  <si>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</si>
  <si>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</si>
  <si>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</si>
  <si>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</si>
  <si>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</si>
  <si>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</si>
  <si>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</si>
  <si>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</si>
  <si>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</si>
  <si>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</si>
  <si>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</si>
  <si>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</si>
  <si>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</si>
  <si>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</si>
  <si>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</si>
  <si>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</si>
  <si>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</si>
  <si>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</si>
  <si>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</si>
  <si>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</si>
  <si>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</si>
  <si>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</si>
  <si>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</si>
  <si>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</si>
  <si>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</si>
  <si>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</si>
  <si>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</si>
  <si>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</si>
  <si>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</si>
  <si>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</si>
  <si>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</si>
  <si>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</si>
  <si>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</si>
  <si>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</si>
  <si>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</si>
  <si>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</si>
  <si>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</si>
  <si>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</si>
  <si>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</si>
  <si>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</si>
  <si>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</si>
  <si>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</si>
  <si>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</si>
  <si>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</si>
  <si>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</si>
  <si>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</si>
  <si>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</si>
  <si>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</si>
  <si>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</si>
  <si>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</si>
  <si>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</si>
  <si>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</si>
  <si>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</si>
  <si>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</si>
  <si>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</si>
  <si>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</si>
  <si>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</si>
  <si>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</si>
  <si>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</si>
  <si>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</si>
  <si>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</si>
  <si>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</si>
  <si>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</si>
  <si>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</si>
  <si>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</si>
  <si>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</si>
  <si>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</si>
  <si>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</si>
  <si>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</si>
  <si>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</si>
  <si>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</si>
  <si>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</si>
  <si>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</si>
  <si>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</si>
  <si>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</si>
  <si>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</si>
  <si>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</si>
  <si>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</si>
  <si>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</si>
  <si>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</si>
  <si>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</si>
  <si>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</si>
  <si>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</si>
  <si>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</si>
  <si>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</si>
  <si>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</si>
  <si>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</si>
  <si>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</si>
  <si>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</si>
  <si>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</si>
  <si>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</si>
  <si>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</si>
  <si>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</si>
  <si>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</si>
  <si>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</si>
  <si>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</si>
  <si>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</si>
  <si>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</si>
  <si>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</si>
  <si>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</si>
  <si>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</si>
  <si>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</si>
  <si>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</si>
  <si>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</si>
  <si>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</si>
  <si>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</si>
  <si>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</si>
  <si>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</si>
  <si>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</si>
  <si>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</si>
  <si>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</si>
  <si>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</si>
  <si>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</si>
  <si>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</si>
  <si>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</si>
  <si>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</si>
  <si>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</si>
  <si>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</si>
  <si>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</si>
  <si>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</si>
  <si>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</si>
  <si>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</si>
  <si>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</si>
  <si>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</si>
  <si>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</si>
  <si>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</si>
  <si>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</si>
  <si>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</si>
  <si>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</si>
  <si>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</si>
  <si>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</si>
  <si>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</si>
  <si>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</si>
  <si>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</si>
  <si>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</si>
  <si>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</si>
  <si>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</si>
  <si>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</si>
  <si>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</si>
  <si>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</si>
  <si>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</si>
  <si>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</si>
  <si>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</si>
  <si>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</si>
  <si>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</si>
  <si>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</si>
  <si>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</si>
  <si>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</si>
  <si>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</si>
  <si>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</si>
  <si>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</si>
  <si>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</si>
  <si>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</si>
  <si>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</si>
  <si>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</si>
  <si>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</si>
  <si>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</si>
  <si>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</si>
  <si>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</si>
  <si>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</si>
  <si>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</si>
  <si>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</si>
  <si>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</si>
  <si>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</si>
  <si>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</si>
  <si>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</si>
  <si>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</si>
  <si>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</si>
  <si>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</si>
  <si>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</si>
  <si>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</si>
  <si>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</si>
  <si>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</si>
  <si>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</si>
  <si>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</si>
  <si>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</si>
  <si>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</si>
  <si>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</si>
  <si>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</si>
  <si>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</si>
  <si>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</si>
  <si>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</si>
  <si>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</si>
  <si>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</si>
  <si>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</si>
  <si>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</si>
  <si>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</si>
  <si>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</si>
  <si>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</si>
  <si>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</si>
  <si>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</si>
  <si>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</si>
  <si>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</si>
  <si>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</si>
  <si>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</si>
  <si>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</si>
  <si>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</si>
  <si>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</si>
  <si>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</si>
  <si>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</si>
  <si>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</si>
  <si>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</si>
  <si>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</si>
  <si>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</si>
  <si>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</si>
  <si>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</si>
  <si>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</si>
  <si>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</si>
  <si>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</si>
  <si>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</si>
  <si>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</si>
  <si>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</si>
  <si>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</si>
  <si>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</si>
  <si>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</si>
  <si>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</si>
  <si>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</si>
  <si>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</si>
  <si>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</si>
  <si>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</si>
  <si>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</si>
  <si>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</si>
  <si>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</si>
  <si>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</si>
  <si>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</si>
  <si>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</si>
  <si>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</si>
  <si>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</si>
  <si>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</si>
  <si>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</si>
  <si>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</si>
  <si>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</si>
  <si>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</si>
  <si>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</si>
  <si>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</si>
  <si>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</si>
  <si>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</si>
  <si>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</si>
  <si>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</si>
  <si>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</si>
  <si>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</si>
  <si>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</si>
  <si>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</si>
  <si>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</si>
  <si>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</si>
  <si>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</si>
  <si>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</si>
  <si>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</si>
  <si>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</si>
  <si>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</si>
  <si>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</si>
  <si>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</si>
  <si>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</si>
  <si>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</si>
  <si>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</si>
  <si>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</si>
  <si>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</si>
  <si>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</si>
  <si>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</si>
  <si>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</si>
  <si>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</si>
  <si>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</si>
  <si>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</si>
  <si>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</si>
  <si>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</si>
  <si>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</si>
  <si>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</si>
  <si>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</si>
  <si>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</si>
  <si>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</si>
  <si>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</si>
  <si>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</si>
  <si>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</si>
  <si>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</si>
  <si>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</si>
  <si>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</si>
  <si>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</si>
  <si>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</si>
  <si>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</si>
  <si>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</si>
  <si>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</si>
  <si>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</si>
  <si>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</si>
  <si>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</si>
  <si>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</si>
  <si>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</si>
  <si>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</si>
  <si>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</si>
  <si>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</si>
  <si>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</si>
  <si>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</si>
  <si>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</si>
  <si>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</si>
  <si>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</si>
  <si>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</si>
  <si>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</si>
  <si>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</si>
  <si>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</si>
  <si>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</si>
  <si>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</si>
  <si>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</si>
  <si>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</si>
  <si>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</si>
  <si>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</si>
  <si>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</si>
  <si>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</si>
  <si>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</si>
  <si>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</si>
  <si>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</si>
  <si>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</si>
  <si>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</si>
  <si>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</si>
  <si>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</si>
  <si>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</si>
  <si>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</si>
  <si>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</si>
  <si>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</si>
  <si>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</si>
  <si>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</si>
  <si>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</si>
  <si>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</si>
  <si>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</si>
  <si>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</si>
  <si>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</si>
  <si>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</si>
  <si>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</si>
  <si>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</si>
  <si>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</si>
  <si>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</si>
  <si>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</si>
  <si>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</si>
  <si>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</si>
  <si>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</si>
  <si>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</si>
  <si>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</si>
  <si>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</si>
  <si>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</si>
  <si>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</si>
  <si>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</si>
  <si>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</si>
  <si>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</si>
  <si>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</si>
  <si>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</si>
  <si>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</si>
  <si>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</si>
  <si>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</si>
  <si>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</si>
  <si>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</si>
  <si>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</si>
  <si>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</si>
  <si>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</si>
  <si>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</si>
  <si>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</si>
  <si>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</si>
  <si>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</si>
  <si>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</si>
  <si>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</si>
  <si>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</si>
  <si>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</si>
  <si>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</si>
  <si>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</si>
  <si>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</si>
  <si>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</si>
  <si>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</si>
  <si>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</si>
  <si>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</si>
  <si>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</si>
  <si>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</si>
  <si>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</si>
  <si>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</si>
  <si>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</si>
  <si>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</si>
  <si>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</si>
  <si>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</si>
  <si>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</si>
  <si>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</si>
  <si>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</si>
  <si>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</si>
  <si>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</si>
  <si>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</si>
  <si>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</si>
  <si>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</si>
  <si>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</si>
  <si>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</si>
  <si>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</si>
  <si>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</si>
  <si>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</si>
  <si>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</si>
  <si>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</si>
  <si>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</si>
  <si>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</si>
  <si>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</si>
  <si>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</si>
  <si>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</si>
  <si>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</si>
  <si>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</si>
  <si>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</si>
  <si>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</si>
  <si>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</si>
  <si>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</si>
  <si>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</si>
  <si>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</si>
  <si>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</si>
  <si>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</si>
  <si>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</si>
  <si>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</si>
  <si>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</si>
  <si>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</si>
  <si>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</si>
  <si>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</si>
  <si>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</si>
  <si>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</si>
  <si>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</si>
  <si>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</si>
  <si>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</si>
  <si>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</si>
  <si>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</si>
  <si>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</si>
  <si>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</si>
  <si>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</si>
  <si>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</si>
  <si>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</si>
  <si>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</si>
  <si>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</si>
  <si>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</si>
  <si>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</si>
  <si>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</si>
  <si>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</si>
  <si>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</si>
  <si>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</si>
  <si>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</si>
  <si>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</si>
  <si>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</si>
  <si>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</si>
  <si>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</si>
  <si>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</si>
  <si>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</si>
  <si>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</si>
  <si>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</si>
  <si>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</si>
  <si>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</si>
  <si>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</si>
  <si>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</si>
  <si>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</si>
  <si>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</si>
  <si>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</si>
  <si>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</si>
  <si>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</si>
  <si>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</si>
  <si>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</si>
  <si>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</si>
  <si>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</si>
  <si>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</si>
  <si>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</si>
  <si>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</si>
  <si>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</si>
  <si>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</si>
  <si>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</si>
  <si>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</si>
  <si>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</si>
  <si>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</si>
  <si>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</si>
  <si>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</si>
  <si>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</si>
  <si>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</si>
  <si>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</si>
  <si>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</si>
  <si>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</si>
  <si>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</si>
  <si>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</si>
  <si>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</si>
  <si>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</si>
  <si>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</si>
  <si>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</si>
  <si>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</si>
  <si>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</si>
  <si>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</si>
  <si>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</si>
  <si>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</si>
  <si>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</si>
  <si>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</si>
  <si>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</si>
  <si>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</si>
  <si>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</si>
  <si>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</si>
  <si>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</si>
  <si>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</si>
  <si>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</si>
  <si>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</si>
  <si>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</si>
  <si>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</si>
  <si>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</si>
  <si>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</si>
  <si>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</si>
  <si>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</si>
  <si>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</si>
  <si>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</si>
  <si>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</si>
  <si>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</si>
  <si>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</si>
  <si>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</si>
  <si>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</si>
  <si>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</si>
  <si>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</si>
  <si>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</si>
  <si>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</si>
  <si>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</si>
  <si>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</si>
  <si>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</si>
  <si>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</si>
  <si>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</si>
  <si>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</si>
  <si>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</si>
  <si>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</si>
  <si>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</si>
  <si>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</si>
  <si>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</si>
  <si>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</si>
  <si>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</si>
  <si>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</si>
  <si>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</si>
  <si>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</si>
  <si>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</si>
  <si>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</si>
  <si>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</si>
  <si>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</si>
  <si>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</si>
  <si>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</si>
  <si>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</si>
  <si>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</si>
  <si>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</si>
  <si>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</si>
  <si>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</si>
  <si>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</si>
  <si>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</si>
  <si>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</si>
  <si>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</si>
  <si>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</si>
  <si>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</si>
  <si>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</si>
  <si>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</si>
  <si>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</si>
  <si>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</si>
  <si>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</si>
  <si>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</si>
  <si>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</si>
  <si>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</si>
  <si>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</si>
  <si>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</si>
  <si>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</si>
  <si>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</si>
  <si>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</si>
  <si>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</si>
  <si>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</si>
  <si>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</si>
  <si>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</si>
  <si>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</si>
  <si>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</si>
  <si>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</si>
  <si>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</si>
  <si>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</si>
  <si>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</si>
  <si>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</si>
  <si>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</si>
  <si>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</si>
  <si>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</si>
  <si>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</si>
  <si>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</si>
  <si>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</si>
  <si>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</si>
  <si>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</si>
  <si>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</si>
  <si>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</si>
  <si>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</si>
  <si>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</si>
  <si>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</si>
  <si>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</si>
  <si>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</si>
  <si>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</si>
  <si>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</si>
  <si>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</si>
  <si>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</si>
  <si>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</si>
  <si>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</si>
  <si>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</si>
  <si>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</si>
  <si>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</si>
  <si>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</si>
  <si>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</si>
  <si>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</si>
  <si>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</si>
  <si>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</si>
  <si>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</si>
  <si>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</si>
  <si>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</si>
  <si>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</si>
  <si>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</si>
  <si>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</si>
  <si>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</si>
  <si>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</si>
  <si>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</si>
  <si>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</si>
  <si>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</si>
  <si>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</si>
  <si>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</si>
  <si>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</si>
  <si>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</si>
  <si>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</si>
  <si>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</si>
  <si>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</si>
  <si>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</si>
  <si>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</si>
  <si>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</si>
  <si>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</si>
  <si>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</si>
  <si>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</si>
  <si>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</si>
  <si>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</si>
  <si>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</si>
  <si>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</si>
  <si>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</si>
  <si>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</si>
  <si>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</si>
  <si>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</si>
  <si>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</si>
  <si>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</si>
  <si>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</si>
  <si>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</si>
  <si>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</si>
  <si>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</si>
  <si>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</si>
  <si>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</si>
  <si>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</si>
  <si>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</si>
  <si>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</si>
  <si>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</si>
  <si>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</si>
  <si>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</si>
  <si>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</si>
  <si>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</si>
  <si>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</si>
  <si>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</si>
  <si>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</si>
  <si>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</si>
  <si>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</si>
  <si>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</si>
  <si>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</si>
  <si>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</si>
  <si>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</si>
  <si>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</si>
  <si>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</si>
  <si>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</si>
  <si>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</si>
  <si>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</si>
  <si>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</si>
  <si>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</si>
  <si>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</si>
  <si>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</si>
  <si>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</si>
  <si>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</si>
  <si>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</si>
  <si>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</si>
  <si>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</si>
  <si>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</si>
  <si>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</si>
  <si>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</si>
  <si>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</si>
  <si>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</si>
  <si>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</si>
  <si>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</si>
  <si>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</si>
  <si>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</si>
  <si>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</si>
  <si>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</si>
  <si>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</si>
  <si>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</si>
  <si>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</si>
  <si>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</si>
  <si>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</si>
  <si>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</si>
  <si>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</si>
  <si>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</si>
  <si>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</si>
  <si>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</si>
  <si>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</si>
  <si>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</si>
  <si>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</si>
  <si>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</si>
  <si>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</si>
  <si>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</si>
  <si>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</si>
  <si>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</si>
  <si>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</si>
  <si>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</si>
  <si>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</si>
  <si>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</si>
  <si>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</si>
  <si>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</si>
  <si>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</si>
  <si>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</si>
  <si>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</si>
  <si>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</si>
  <si>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</si>
  <si>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</si>
  <si>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</si>
  <si>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</si>
  <si>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</si>
  <si>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</si>
  <si>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</si>
  <si>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</si>
  <si>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</si>
  <si>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</si>
  <si>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</si>
  <si>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</si>
  <si>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</si>
  <si>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</si>
  <si>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</si>
  <si>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</si>
  <si>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</si>
  <si>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</si>
  <si>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</si>
  <si>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</si>
  <si>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</si>
  <si>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</si>
  <si>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</si>
  <si>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</si>
  <si>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</si>
  <si>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</si>
  <si>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</si>
  <si>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</si>
  <si>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</si>
  <si>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</si>
  <si>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</si>
  <si>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</si>
  <si>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</si>
  <si>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</si>
  <si>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</si>
  <si>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</si>
  <si>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</si>
  <si>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</si>
  <si>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</si>
  <si>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</si>
  <si>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</si>
  <si>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</si>
  <si>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</si>
  <si>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</si>
  <si>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</si>
  <si>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</si>
  <si>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</si>
  <si>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</si>
  <si>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</si>
  <si>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</si>
  <si>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</si>
  <si>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</si>
  <si>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</si>
  <si>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</si>
  <si>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</si>
  <si>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</si>
  <si>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</si>
  <si>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</si>
  <si>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</si>
  <si>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</si>
  <si>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</si>
  <si>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</si>
  <si>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</si>
  <si>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</si>
  <si>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</si>
  <si>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</si>
  <si>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</si>
  <si>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</si>
  <si>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</si>
  <si>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</si>
  <si>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</si>
  <si>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</si>
  <si>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</si>
  <si>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</si>
  <si>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</si>
  <si>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</si>
  <si>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</si>
  <si>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</si>
  <si>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</si>
  <si>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</si>
  <si>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</si>
  <si>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</si>
  <si>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</si>
  <si>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</si>
  <si>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</si>
  <si>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</si>
  <si>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</si>
  <si>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</si>
  <si>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</si>
  <si>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</si>
  <si>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</si>
  <si>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</si>
  <si>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</si>
  <si>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</si>
  <si>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</si>
  <si>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</si>
  <si>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</si>
  <si>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</si>
  <si>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</si>
  <si>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</si>
  <si>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</si>
  <si>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</si>
  <si>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</si>
  <si>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</si>
  <si>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</si>
  <si>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</si>
  <si>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</si>
  <si>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</si>
  <si>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</si>
  <si>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</si>
  <si>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</si>
  <si>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</si>
  <si>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</si>
  <si>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</si>
  <si>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</si>
  <si>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</si>
  <si>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</si>
  <si>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</si>
  <si>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</si>
  <si>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</si>
  <si>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</si>
  <si>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</si>
  <si>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</si>
  <si>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</si>
  <si>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</si>
  <si>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</si>
  <si>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</si>
  <si>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</si>
  <si>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</si>
  <si>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</si>
  <si>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</si>
  <si>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</si>
  <si>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</si>
  <si>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</si>
  <si>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</si>
  <si>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</si>
  <si>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</si>
  <si>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</si>
  <si>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</si>
  <si>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</si>
  <si>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</si>
  <si>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</si>
  <si>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</si>
  <si>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</si>
  <si>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</si>
  <si>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</si>
  <si>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</si>
  <si>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</si>
  <si>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</si>
  <si>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</si>
  <si>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</si>
  <si>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</si>
  <si>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</si>
  <si>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</si>
  <si>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</si>
  <si>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</si>
  <si>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</si>
  <si>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</si>
  <si>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</si>
  <si>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</si>
  <si>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</si>
  <si>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</si>
  <si>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</si>
  <si>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</si>
  <si>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</si>
  <si>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</si>
  <si>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</si>
  <si>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</si>
  <si>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</si>
  <si>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</si>
  <si>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</si>
  <si>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</si>
  <si>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</si>
  <si>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</si>
  <si>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</si>
  <si>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</si>
  <si>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</si>
  <si>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</si>
  <si>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</si>
  <si>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</si>
  <si>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</si>
  <si>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</si>
  <si>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</si>
  <si>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</si>
  <si>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</si>
  <si>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</si>
  <si>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</si>
  <si>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</si>
  <si>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</si>
  <si>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</si>
  <si>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</si>
  <si>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</si>
  <si>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</si>
  <si>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</si>
  <si>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</si>
  <si>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</si>
  <si>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</si>
  <si>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</si>
  <si>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</si>
  <si>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</si>
  <si>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</si>
  <si>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</si>
  <si>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</si>
  <si>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</si>
  <si>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</si>
  <si>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</si>
  <si>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</si>
  <si>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</si>
  <si>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</si>
  <si>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</si>
  <si>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</si>
  <si>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</si>
  <si>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</si>
  <si>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</si>
  <si>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</si>
  <si>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</si>
  <si>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</si>
  <si>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</si>
  <si>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</si>
  <si>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</si>
  <si>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</si>
  <si>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</si>
  <si>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</si>
  <si>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</si>
  <si>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</si>
  <si>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</si>
  <si>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</si>
  <si>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</si>
  <si>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</si>
  <si>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</si>
  <si>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</si>
  <si>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</si>
  <si>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</si>
  <si>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</si>
  <si>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</si>
  <si>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</si>
  <si>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</si>
  <si>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</si>
  <si>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</si>
  <si>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</si>
  <si>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</si>
  <si>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</si>
  <si>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</si>
  <si>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</si>
  <si>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</si>
  <si>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</si>
  <si>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</si>
  <si>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</si>
  <si>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</si>
  <si>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</si>
  <si>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</si>
  <si>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</si>
  <si>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</si>
  <si>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</si>
  <si>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</si>
  <si>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</si>
  <si>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</si>
  <si>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</si>
  <si>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</si>
  <si>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</si>
  <si>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</si>
  <si>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</si>
  <si>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</si>
  <si>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</si>
  <si>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</si>
  <si>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</si>
  <si>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</si>
  <si>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</si>
  <si>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</si>
  <si>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</si>
  <si>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</si>
  <si>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</si>
  <si>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</si>
  <si>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</si>
  <si>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</si>
  <si>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</si>
  <si>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</si>
  <si>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</si>
  <si>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</si>
  <si>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</si>
  <si>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</si>
  <si>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</si>
  <si>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</si>
  <si>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</si>
  <si>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</si>
  <si>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</si>
  <si>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</si>
  <si>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</si>
  <si>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</si>
  <si>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</si>
  <si>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</si>
  <si>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</si>
  <si>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</si>
  <si>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</si>
  <si>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</si>
  <si>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</si>
  <si>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</si>
  <si>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</si>
  <si>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</si>
  <si>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</si>
  <si>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</si>
  <si>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</si>
  <si>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</si>
  <si>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</si>
  <si>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</si>
  <si>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</si>
  <si>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</si>
  <si>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</si>
  <si>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</si>
  <si>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</si>
  <si>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</si>
  <si>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</si>
  <si>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</si>
  <si>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</si>
  <si>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</si>
  <si>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</si>
  <si>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</si>
  <si>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</si>
  <si>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</si>
  <si>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</si>
  <si>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</si>
  <si>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</si>
  <si>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</si>
  <si>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</si>
  <si>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</si>
  <si>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</si>
  <si>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</si>
  <si>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</si>
  <si>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</si>
  <si>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</si>
  <si>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</si>
  <si>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</si>
  <si>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</si>
  <si>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</si>
  <si>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</si>
  <si>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</si>
  <si>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</si>
  <si>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</si>
  <si>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</si>
  <si>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</si>
  <si>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</si>
  <si>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</si>
  <si>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</si>
  <si>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</si>
  <si>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</si>
  <si>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</si>
  <si>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</si>
  <si>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</si>
  <si>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</si>
  <si>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</si>
  <si>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</si>
  <si>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</si>
  <si>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</si>
  <si>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</si>
  <si>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</si>
  <si>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</si>
  <si>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</si>
  <si>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</si>
  <si>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</si>
  <si>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</si>
  <si>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</si>
  <si>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</si>
  <si>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</si>
  <si>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</si>
  <si>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</si>
  <si>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</si>
  <si>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</si>
  <si>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</si>
  <si>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</si>
  <si>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</si>
  <si>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</si>
  <si>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</si>
  <si>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</si>
  <si>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</si>
  <si>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</si>
  <si>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</si>
  <si>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</si>
  <si>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</si>
  <si>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</si>
  <si>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</si>
  <si>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</si>
  <si>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</si>
  <si>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</si>
  <si>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</si>
  <si>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</si>
  <si>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</si>
  <si>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</si>
  <si>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</si>
  <si>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</si>
  <si>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</si>
  <si>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</si>
  <si>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</si>
  <si>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</si>
  <si>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</si>
  <si>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</si>
  <si>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</si>
  <si>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</si>
  <si>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</si>
  <si>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</si>
  <si>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</si>
  <si>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</si>
  <si>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</si>
  <si>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</si>
  <si>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</si>
  <si>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</si>
  <si>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</si>
  <si>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</si>
  <si>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</si>
  <si>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</si>
  <si>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</si>
  <si>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</si>
  <si>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</si>
  <si>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</si>
  <si>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</si>
  <si>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</si>
  <si>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</si>
  <si>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</si>
  <si>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</si>
  <si>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</si>
  <si>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</si>
  <si>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</si>
  <si>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</si>
  <si>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</si>
  <si>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</si>
  <si>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</si>
  <si>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</si>
  <si>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</si>
  <si>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</si>
  <si>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</si>
  <si>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</si>
  <si>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</si>
  <si>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</si>
  <si>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</si>
  <si>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</si>
  <si>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</si>
  <si>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</si>
  <si>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</si>
  <si>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</si>
  <si>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</si>
  <si>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</si>
  <si>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</si>
  <si>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</si>
  <si>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</si>
  <si>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</si>
  <si>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</si>
  <si>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</si>
  <si>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</si>
  <si>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</si>
  <si>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</si>
  <si>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</si>
  <si>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</si>
  <si>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</si>
  <si>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</si>
  <si>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</si>
  <si>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</si>
  <si>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</si>
  <si>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</si>
  <si>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</si>
  <si>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</si>
  <si>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</si>
  <si>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</si>
  <si>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</si>
  <si>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</si>
  <si>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</si>
  <si>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</si>
  <si>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</si>
  <si>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</si>
  <si>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</si>
  <si>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</si>
  <si>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</si>
  <si>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</si>
  <si>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</si>
  <si>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</si>
  <si>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</si>
  <si>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</si>
  <si>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</si>
  <si>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</si>
  <si>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</si>
  <si>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</si>
  <si>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</si>
  <si>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</si>
  <si>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</si>
  <si>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</si>
  <si>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</si>
  <si>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</si>
  <si>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</si>
  <si>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</si>
  <si>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</si>
  <si>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</si>
  <si>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</si>
  <si>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</si>
  <si>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</si>
  <si>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</si>
  <si>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</si>
  <si>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</si>
  <si>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</si>
  <si>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</si>
  <si>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</si>
  <si>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</si>
  <si>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</si>
  <si>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</si>
  <si>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</si>
  <si>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</si>
  <si>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</si>
  <si>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</si>
  <si>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</si>
  <si>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</si>
  <si>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</si>
  <si>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</si>
  <si>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</si>
  <si>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</si>
  <si>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</si>
  <si>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</si>
  <si>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</si>
  <si>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</si>
  <si>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</si>
  <si>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</si>
  <si>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</si>
  <si>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</si>
  <si>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</si>
  <si>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</si>
  <si>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</si>
  <si>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</si>
  <si>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</si>
  <si>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</si>
  <si>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</si>
  <si>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</si>
  <si>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</si>
  <si>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</si>
  <si>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</si>
  <si>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</si>
  <si>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</si>
  <si>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</si>
  <si>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</si>
  <si>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</si>
  <si>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</si>
  <si>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</si>
  <si>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</si>
  <si>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</si>
  <si>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</si>
  <si>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</si>
  <si>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</si>
  <si>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</si>
  <si>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</si>
  <si>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</si>
  <si>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</si>
  <si>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</si>
  <si>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</si>
  <si>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</si>
  <si>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</si>
  <si>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</si>
  <si>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</si>
  <si>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</si>
  <si>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</si>
  <si>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</si>
  <si>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</si>
  <si>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</si>
  <si>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</si>
  <si>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</si>
  <si>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</si>
  <si>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</si>
  <si>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</si>
  <si>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</si>
  <si>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</si>
  <si>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</si>
  <si>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</si>
  <si>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</si>
  <si>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</si>
  <si>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</si>
  <si>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</si>
  <si>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</si>
  <si>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</si>
  <si>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</si>
  <si>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</si>
  <si>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</si>
  <si>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</si>
  <si>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</si>
  <si>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</si>
  <si>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</si>
  <si>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</si>
  <si>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</si>
  <si>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</si>
  <si>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</si>
  <si>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</si>
  <si>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</si>
  <si>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</si>
  <si>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</si>
  <si>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</si>
  <si>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</si>
  <si>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</si>
  <si>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</si>
  <si>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</si>
  <si>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</si>
  <si>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</si>
  <si>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</si>
  <si>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</si>
  <si>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</si>
  <si>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</si>
  <si>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</si>
  <si>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</si>
  <si>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</si>
  <si>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</si>
  <si>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</si>
  <si>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</si>
  <si>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</si>
  <si>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</si>
  <si>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</si>
  <si>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</si>
  <si>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</si>
  <si>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</si>
  <si>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</si>
  <si>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</si>
  <si>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</si>
  <si>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</si>
  <si>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</si>
  <si>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</si>
  <si>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</si>
  <si>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</si>
  <si>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</si>
  <si>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</si>
  <si>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</si>
  <si>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</si>
  <si>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</si>
  <si>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</si>
  <si>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</si>
  <si>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</si>
  <si>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</si>
  <si>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</si>
  <si>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</si>
  <si>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</si>
  <si>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</si>
  <si>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</si>
  <si>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</si>
  <si>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</si>
  <si>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</si>
  <si>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</si>
  <si>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</si>
  <si>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</si>
  <si>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</si>
  <si>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</si>
  <si>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</si>
  <si>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</si>
  <si>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</si>
  <si>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</si>
  <si>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</si>
  <si>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</si>
  <si>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</si>
  <si>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</si>
  <si>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</si>
  <si>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</si>
  <si>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</si>
  <si>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</si>
  <si>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</si>
  <si>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</si>
  <si>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</si>
  <si>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</si>
  <si>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</si>
  <si>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</si>
  <si>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</si>
  <si>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</si>
  <si>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</si>
  <si>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</si>
  <si>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</si>
  <si>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</si>
  <si>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</si>
  <si>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</si>
  <si>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</si>
  <si>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</si>
  <si>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</si>
  <si>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</si>
  <si>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</si>
  <si>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</si>
  <si>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</si>
  <si>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</si>
  <si>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</si>
  <si>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</si>
  <si>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</si>
  <si>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</si>
  <si>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</si>
  <si>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</si>
  <si>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</si>
  <si>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</si>
  <si>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</si>
  <si>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</si>
  <si>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</si>
  <si>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</si>
  <si>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</si>
  <si>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</si>
  <si>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</si>
  <si>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</si>
  <si>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</si>
  <si>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</si>
  <si>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</si>
  <si>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</si>
  <si>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</si>
  <si>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</si>
  <si>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</si>
  <si>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</si>
  <si>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</si>
  <si>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</si>
  <si>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</si>
  <si>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</si>
  <si>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</si>
  <si>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</si>
  <si>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</si>
  <si>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</si>
  <si>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</si>
  <si>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</si>
  <si>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</si>
  <si>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</si>
  <si>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</si>
  <si>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</si>
  <si>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</si>
  <si>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</si>
  <si>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</si>
  <si>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</si>
  <si>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</si>
  <si>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</si>
  <si>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</si>
  <si>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</si>
  <si>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</si>
  <si>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</si>
  <si>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</si>
  <si>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</si>
  <si>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</si>
  <si>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</si>
  <si>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</si>
  <si>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</si>
  <si>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</si>
  <si>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</si>
  <si>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</si>
  <si>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</si>
  <si>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</si>
  <si>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</si>
  <si>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</si>
  <si>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</si>
  <si>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</si>
  <si>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</si>
  <si>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</si>
  <si>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</si>
  <si>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</si>
  <si>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</si>
  <si>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</si>
  <si>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</si>
  <si>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</si>
  <si>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</si>
  <si>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</si>
  <si>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</si>
  <si>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</si>
  <si>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</si>
  <si>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</si>
  <si>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</si>
  <si>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</si>
  <si>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</si>
  <si>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</si>
  <si>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</si>
  <si>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</si>
  <si>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</si>
  <si>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</si>
  <si>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</si>
  <si>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</si>
  <si>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</si>
  <si>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</si>
  <si>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</si>
  <si>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</si>
  <si>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</si>
  <si>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</si>
  <si>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</si>
  <si>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</si>
  <si>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</si>
  <si>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</si>
  <si>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</si>
  <si>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</si>
  <si>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</si>
  <si>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</si>
  <si>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</si>
  <si>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</si>
  <si>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</si>
  <si>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</si>
  <si>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</si>
  <si>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</si>
  <si>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</si>
  <si>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</si>
  <si>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</si>
  <si>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</si>
  <si>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</si>
  <si>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</si>
  <si>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</si>
  <si>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</si>
  <si>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</si>
  <si>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</si>
  <si>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</si>
  <si>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</si>
  <si>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</si>
  <si>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</si>
  <si>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</si>
  <si>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</si>
  <si>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</si>
  <si>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</si>
  <si>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</si>
  <si>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</si>
  <si>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</si>
  <si>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</si>
  <si>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</si>
  <si>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</si>
  <si>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</si>
  <si>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</si>
  <si>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</si>
  <si>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</si>
  <si>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</si>
  <si>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</si>
  <si>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</si>
  <si>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</si>
  <si>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</si>
  <si>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</si>
  <si>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</si>
  <si>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</si>
  <si>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</si>
  <si>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</si>
  <si>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</si>
  <si>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</si>
  <si>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</si>
  <si>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</si>
  <si>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</si>
  <si>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</si>
  <si>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</si>
  <si>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</si>
  <si>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</si>
  <si>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</si>
  <si>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</si>
  <si>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</si>
  <si>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</si>
  <si>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</si>
  <si>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</si>
  <si>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</si>
  <si>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</si>
  <si>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</si>
  <si>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</si>
  <si>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</si>
  <si>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</si>
  <si>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</si>
  <si>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</si>
  <si>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</si>
  <si>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</si>
  <si>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</si>
  <si>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</si>
  <si>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</si>
  <si>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</si>
  <si>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</si>
  <si>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</si>
  <si>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</si>
  <si>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</si>
  <si>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</si>
  <si>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</si>
  <si>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</si>
  <si>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</si>
  <si>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</si>
  <si>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</si>
  <si>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</si>
  <si>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</si>
  <si>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</si>
  <si>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</si>
  <si>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</si>
  <si>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</si>
  <si>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</si>
  <si>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</si>
  <si>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</si>
  <si>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</si>
  <si>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</si>
  <si>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</si>
  <si>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</si>
  <si>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</si>
  <si>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</si>
  <si>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</si>
  <si>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</si>
  <si>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</si>
  <si>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</si>
  <si>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</si>
  <si>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</si>
  <si>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</si>
  <si>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</si>
  <si>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</si>
  <si>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</si>
  <si>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</si>
  <si>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</si>
  <si>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</si>
  <si>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</si>
  <si>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</si>
  <si>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</si>
  <si>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</si>
  <si>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</si>
  <si>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</si>
  <si>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</si>
  <si>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</si>
  <si>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</si>
  <si>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</si>
  <si>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</si>
  <si>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</si>
  <si>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</si>
  <si>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</si>
  <si>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</si>
  <si>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</si>
  <si>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</si>
  <si>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</si>
  <si>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</si>
  <si>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</si>
  <si>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</si>
  <si>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</si>
  <si>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</si>
  <si>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</si>
  <si>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</si>
  <si>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</si>
  <si>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</si>
  <si>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</si>
  <si>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</si>
  <si>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</si>
  <si>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</si>
  <si>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</si>
  <si>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</si>
  <si>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</si>
  <si>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</si>
  <si>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</si>
  <si>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</si>
  <si>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</si>
  <si>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</si>
  <si>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</si>
  <si>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</si>
  <si>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</si>
  <si>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</si>
  <si>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</si>
  <si>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</si>
  <si>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</si>
  <si>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</si>
  <si>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</si>
  <si>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</si>
  <si>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</si>
  <si>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</si>
  <si>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</si>
  <si>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</si>
  <si>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</si>
  <si>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</si>
  <si>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</si>
  <si>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</si>
  <si>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</si>
  <si>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</si>
  <si>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</si>
  <si>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</si>
  <si>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</si>
  <si>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</si>
  <si>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</si>
  <si>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</si>
  <si>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</si>
  <si>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</si>
  <si>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</si>
  <si>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</si>
  <si>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</si>
  <si>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</si>
  <si>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</si>
  <si>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</si>
  <si>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</si>
  <si>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</si>
  <si>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</si>
  <si>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</si>
  <si>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</si>
  <si>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</si>
  <si>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</si>
  <si>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</si>
  <si>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</si>
  <si>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</si>
  <si>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</si>
  <si>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</si>
  <si>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</si>
  <si>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</si>
  <si>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</si>
  <si>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</si>
  <si>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</si>
  <si>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</si>
  <si>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</si>
  <si>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</si>
  <si>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</si>
  <si>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</si>
  <si>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</si>
  <si>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</si>
  <si>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</si>
  <si>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</si>
  <si>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</si>
  <si>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</si>
  <si>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</si>
  <si>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</si>
  <si>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</si>
  <si>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</si>
  <si>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</si>
  <si>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</si>
  <si>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</si>
  <si>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</si>
  <si>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</si>
  <si>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</si>
  <si>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</si>
  <si>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</si>
  <si>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</si>
  <si>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</si>
  <si>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</si>
  <si>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</si>
  <si>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</si>
  <si>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</si>
  <si>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</si>
  <si>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</si>
  <si>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</si>
  <si>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</si>
  <si>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</si>
  <si>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</si>
  <si>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</si>
  <si>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</si>
  <si>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</si>
  <si>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</si>
  <si>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</si>
  <si>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</si>
  <si>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</si>
  <si>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</si>
  <si>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</si>
  <si>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</si>
  <si>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</si>
  <si>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</si>
  <si>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</si>
  <si>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</si>
  <si>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</si>
  <si>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</si>
  <si>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</si>
  <si>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</si>
  <si>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</si>
  <si>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</si>
  <si>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</si>
  <si>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</si>
  <si>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</si>
  <si>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</si>
  <si>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</si>
  <si>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</si>
  <si>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</si>
  <si>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</si>
  <si>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</si>
  <si>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</si>
  <si>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</si>
  <si>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</si>
  <si>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</si>
  <si>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</si>
  <si>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</si>
  <si>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</si>
  <si>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</si>
  <si>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</si>
  <si>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</si>
  <si>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</si>
  <si>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</si>
  <si>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</si>
  <si>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</si>
  <si>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</si>
  <si>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</si>
  <si>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</si>
  <si>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</si>
  <si>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</si>
  <si>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</si>
  <si>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</si>
  <si>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</si>
  <si>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</si>
  <si>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</si>
  <si>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</si>
  <si>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</si>
  <si>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</si>
  <si>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</si>
  <si>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</si>
  <si>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</si>
  <si>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</si>
  <si>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</si>
  <si>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</si>
  <si>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</si>
  <si>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</si>
  <si>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</si>
  <si>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</si>
  <si>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</si>
  <si>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</si>
  <si>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</si>
  <si>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</si>
  <si>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</si>
  <si>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</si>
  <si>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</si>
  <si>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</si>
  <si>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</si>
  <si>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</si>
  <si>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</si>
  <si>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</si>
  <si>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</si>
  <si>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</si>
  <si>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</si>
  <si>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</si>
  <si>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</si>
  <si>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</si>
  <si>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</si>
  <si>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</si>
  <si>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</si>
  <si>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</si>
  <si>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</si>
  <si>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</si>
  <si>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</si>
  <si>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</si>
  <si>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</si>
  <si>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</si>
  <si>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</si>
  <si>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</si>
  <si>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</si>
  <si>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</si>
  <si>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</si>
  <si>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</si>
  <si>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</si>
  <si>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</si>
  <si>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</si>
  <si>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</si>
  <si>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</si>
  <si>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</si>
  <si>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</si>
  <si>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</si>
  <si>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</si>
  <si>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</si>
  <si>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</si>
  <si>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</si>
  <si>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</si>
  <si>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</si>
  <si>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</si>
  <si>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</si>
  <si>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</si>
  <si>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</si>
  <si>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</si>
  <si>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</si>
  <si>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</si>
  <si>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</si>
  <si>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</si>
  <si>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</si>
  <si>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</si>
  <si>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</si>
  <si>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</si>
  <si>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</si>
  <si>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</si>
  <si>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</si>
  <si>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</si>
  <si>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</si>
  <si>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</si>
  <si>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</si>
  <si>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</si>
  <si>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</si>
  <si>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</si>
  <si>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</si>
  <si>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</si>
  <si>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</si>
  <si>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</si>
  <si>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</si>
  <si>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</si>
  <si>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</si>
  <si>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</si>
  <si>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</si>
  <si>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</si>
  <si>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</si>
  <si>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</si>
  <si>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</si>
  <si>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</si>
  <si>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</si>
  <si>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</si>
  <si>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</si>
  <si>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</si>
  <si>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</si>
  <si>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</si>
  <si>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</si>
  <si>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</si>
  <si>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</si>
  <si>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</si>
  <si>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</si>
  <si>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</si>
  <si>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</si>
  <si>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</si>
  <si>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</si>
  <si>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</si>
  <si>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</si>
  <si>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</si>
  <si>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</si>
  <si>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</si>
  <si>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</si>
  <si>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</si>
  <si>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</si>
  <si>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</si>
  <si>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</si>
  <si>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</si>
  <si>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</si>
  <si>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</si>
  <si>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</si>
  <si>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</si>
  <si>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</si>
  <si>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</si>
  <si>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</si>
  <si>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</si>
  <si>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</si>
  <si>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</si>
  <si>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</si>
  <si>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</si>
  <si>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</si>
  <si>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</si>
  <si>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</si>
  <si>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</si>
  <si>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</si>
  <si>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</si>
  <si>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</si>
  <si>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</si>
  <si>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</si>
  <si>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</si>
  <si>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</si>
  <si>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</si>
  <si>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</si>
  <si>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</si>
  <si>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</si>
  <si>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</si>
  <si>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</si>
  <si>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</si>
  <si>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</si>
  <si>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</si>
  <si>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</si>
  <si>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</si>
  <si>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</si>
  <si>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</si>
  <si>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</si>
  <si>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</si>
  <si>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</si>
  <si>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</si>
  <si>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</si>
  <si>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</si>
  <si>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</si>
  <si>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</si>
  <si>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</si>
  <si>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</si>
  <si>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</si>
  <si>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</si>
  <si>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</si>
  <si>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</si>
  <si>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</si>
  <si>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</si>
  <si>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</si>
  <si>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</si>
  <si>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</si>
  <si>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</si>
  <si>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</si>
  <si>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</si>
  <si>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</si>
  <si>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</si>
  <si>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</si>
  <si>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</si>
  <si>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</si>
  <si>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</si>
  <si>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</si>
  <si>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</si>
  <si>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</si>
  <si>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</si>
  <si>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</si>
  <si>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</si>
  <si>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</si>
  <si>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</si>
  <si>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</si>
  <si>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</si>
  <si>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</si>
  <si>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</si>
  <si>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</si>
  <si>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</si>
  <si>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</si>
  <si>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</si>
  <si>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</si>
  <si>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</si>
  <si>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</si>
  <si>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</si>
  <si>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</si>
  <si>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</si>
  <si>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</si>
  <si>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</si>
  <si>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</si>
  <si>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</si>
  <si>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</si>
  <si>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</si>
  <si>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</si>
  <si>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</si>
  <si>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</si>
  <si>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</si>
  <si>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</si>
  <si>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</si>
  <si>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</si>
  <si>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</si>
  <si>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</si>
  <si>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</si>
  <si>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</si>
  <si>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</si>
  <si>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</si>
  <si>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</si>
  <si>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</si>
  <si>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</si>
  <si>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</si>
  <si>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</si>
  <si>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</si>
  <si>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</si>
  <si>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</si>
  <si>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</si>
  <si>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</si>
  <si>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</si>
  <si>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</si>
  <si>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</si>
  <si>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</si>
  <si>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</si>
  <si>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</si>
  <si>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</si>
  <si>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</si>
  <si>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</si>
  <si>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</si>
  <si>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</si>
  <si>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</si>
  <si>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</si>
  <si>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</si>
  <si>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</si>
  <si>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</si>
  <si>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</si>
  <si>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</si>
  <si>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</si>
  <si>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</si>
  <si>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</si>
  <si>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</si>
  <si>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</si>
  <si>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</si>
  <si>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</si>
  <si>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</si>
  <si>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</si>
  <si>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</si>
  <si>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</si>
  <si>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</si>
  <si>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</si>
  <si>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</si>
  <si>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</si>
  <si>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</si>
  <si>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</si>
  <si>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</si>
  <si>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</si>
  <si>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</si>
  <si>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</si>
  <si>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</si>
  <si>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</si>
  <si>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</si>
  <si>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</si>
  <si>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</si>
  <si>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</si>
  <si>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</si>
  <si>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</si>
  <si>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</si>
  <si>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</si>
  <si>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</si>
  <si>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</si>
  <si>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</si>
  <si>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</si>
  <si>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</si>
  <si>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</si>
  <si>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</si>
  <si>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</si>
  <si>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</si>
  <si>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</si>
  <si>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</si>
  <si>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</si>
  <si>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</si>
  <si>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</si>
  <si>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</si>
  <si>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</si>
  <si>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</si>
  <si>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</si>
  <si>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</si>
  <si>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</si>
  <si>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</si>
  <si>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</si>
  <si>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</si>
  <si>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</si>
  <si>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</si>
  <si>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</si>
  <si>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</si>
  <si>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</si>
  <si>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</si>
  <si>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</si>
  <si>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</si>
  <si>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</si>
  <si>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</si>
  <si>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</si>
  <si>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</si>
  <si>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</si>
  <si>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</si>
  <si>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</si>
  <si>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</si>
  <si>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</si>
  <si>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</si>
  <si>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</si>
  <si>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</si>
  <si>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</si>
  <si>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</si>
  <si>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</si>
  <si>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</si>
  <si>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</si>
  <si>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</si>
  <si>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</si>
  <si>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</si>
  <si>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</si>
  <si>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</si>
  <si>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</si>
  <si>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</si>
  <si>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</si>
  <si>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</si>
  <si>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</si>
  <si>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</si>
  <si>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</si>
  <si>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</si>
  <si>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</si>
  <si>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</si>
  <si>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</si>
  <si>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</si>
  <si>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</si>
  <si>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</si>
  <si>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</si>
  <si>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</si>
  <si>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</si>
  <si>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</si>
  <si>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</si>
  <si>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</si>
  <si>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</si>
  <si>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</si>
  <si>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</si>
  <si>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</si>
  <si>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</si>
  <si>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</si>
  <si>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</si>
  <si>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</si>
  <si>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</si>
  <si>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</si>
  <si>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</si>
  <si>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</si>
  <si>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</si>
  <si>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</si>
  <si>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</si>
  <si>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</si>
  <si>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</si>
  <si>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</si>
  <si>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</si>
  <si>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</si>
  <si>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</si>
  <si>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</si>
  <si>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</si>
  <si>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</si>
  <si>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</si>
  <si>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</si>
  <si>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</si>
  <si>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</si>
  <si>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</si>
  <si>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</si>
  <si>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</si>
  <si>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</si>
  <si>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</si>
  <si>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</si>
  <si>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</si>
  <si>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</si>
  <si>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</si>
  <si>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</si>
  <si>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</si>
  <si>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</si>
  <si>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</si>
  <si>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</si>
  <si>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</si>
  <si>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</si>
  <si>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</si>
  <si>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</si>
  <si>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</si>
  <si>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</si>
  <si>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</si>
  <si>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</si>
  <si>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</si>
  <si>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</si>
  <si>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</si>
  <si>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</si>
  <si>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</si>
  <si>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</si>
  <si>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</si>
  <si>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</si>
  <si>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</si>
  <si>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</si>
  <si>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</si>
  <si>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</si>
  <si>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</si>
  <si>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</si>
  <si>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</si>
  <si>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</si>
  <si>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</si>
  <si>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</si>
  <si>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</si>
  <si>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</si>
  <si>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</si>
  <si>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</si>
  <si>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</si>
  <si>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</si>
  <si>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</si>
  <si>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</si>
  <si>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</si>
  <si>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</si>
  <si>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</si>
  <si>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</si>
  <si>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</si>
  <si>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</si>
  <si>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</si>
  <si>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</si>
  <si>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</si>
  <si>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</si>
  <si>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</si>
  <si>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</si>
  <si>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</si>
  <si>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</si>
  <si>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</si>
  <si>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</si>
  <si>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</si>
  <si>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</si>
  <si>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</si>
  <si>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</si>
  <si>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</si>
  <si>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</si>
  <si>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</si>
  <si>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</si>
  <si>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</si>
  <si>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</si>
  <si>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</si>
  <si>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</si>
  <si>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</si>
  <si>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</si>
  <si>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</si>
  <si>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</si>
  <si>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</si>
  <si>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</si>
  <si>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</si>
  <si>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</si>
  <si>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</si>
  <si>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</si>
  <si>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</si>
  <si>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</si>
  <si>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</si>
  <si>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</si>
  <si>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</si>
  <si>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</si>
  <si>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</si>
  <si>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</si>
  <si>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</si>
  <si>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</si>
  <si>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</si>
  <si>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</si>
  <si>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</si>
  <si>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</si>
  <si>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</si>
  <si>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</si>
  <si>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</si>
  <si>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</si>
  <si>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</si>
  <si>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</si>
  <si>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</si>
  <si>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</si>
  <si>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</si>
  <si>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</si>
  <si>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</si>
  <si>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</si>
  <si>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</si>
  <si>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</si>
  <si>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</si>
  <si>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</si>
  <si>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</si>
  <si>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</si>
  <si>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</si>
  <si>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</si>
  <si>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</si>
  <si>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</si>
  <si>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</si>
  <si>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</si>
  <si>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</si>
  <si>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</si>
  <si>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</si>
  <si>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</si>
  <si>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</si>
  <si>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</si>
  <si>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</si>
  <si>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</si>
  <si>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</si>
  <si>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</si>
  <si>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</si>
  <si>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</si>
  <si>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</si>
  <si>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</si>
  <si>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</si>
  <si>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</si>
  <si>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</si>
  <si>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</si>
  <si>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</si>
  <si>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</si>
  <si>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</si>
  <si>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</si>
  <si>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</si>
  <si>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</si>
  <si>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</si>
  <si>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</si>
  <si>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</si>
  <si>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</si>
  <si>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</si>
  <si>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</si>
  <si>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</si>
  <si>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</si>
  <si>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</si>
  <si>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</si>
  <si>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</si>
  <si>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</si>
  <si>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</si>
  <si>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</si>
  <si>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</si>
  <si>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</si>
  <si>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</si>
  <si>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</si>
  <si>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</si>
  <si>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</si>
  <si>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</si>
  <si>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</si>
  <si>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</si>
  <si>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</si>
  <si>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</si>
  <si>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</si>
  <si>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</si>
  <si>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</si>
  <si>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</si>
  <si>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</si>
  <si>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</si>
  <si>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</si>
  <si>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</si>
  <si>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</si>
  <si>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</si>
  <si>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</si>
  <si>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</si>
  <si>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</si>
  <si>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</si>
  <si>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</si>
  <si>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</si>
  <si>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</si>
  <si>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</si>
  <si>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</si>
  <si>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</si>
  <si>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</si>
  <si>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</si>
  <si>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</si>
  <si>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</si>
  <si>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</si>
  <si>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</si>
  <si>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</si>
  <si>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</si>
  <si>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</si>
  <si>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</si>
  <si>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</si>
  <si>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</si>
  <si>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</si>
  <si>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</si>
  <si>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</si>
  <si>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</si>
  <si>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</si>
  <si>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</si>
  <si>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</si>
  <si>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</si>
  <si>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</si>
  <si>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</si>
  <si>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</si>
  <si>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</si>
  <si>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</si>
  <si>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</si>
  <si>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</si>
  <si>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</si>
  <si>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</si>
  <si>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</si>
  <si>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</si>
  <si>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</si>
  <si>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</si>
  <si>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</si>
  <si>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</si>
  <si>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</si>
  <si>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</si>
  <si>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</si>
  <si>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</si>
  <si>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</si>
  <si>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</si>
  <si>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</si>
  <si>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</si>
  <si>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</si>
  <si>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</si>
  <si>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</si>
  <si>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</si>
  <si>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</si>
  <si>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</si>
  <si>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</si>
  <si>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</si>
  <si>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</si>
  <si>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</si>
  <si>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</si>
  <si>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</si>
  <si>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</si>
  <si>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</si>
  <si>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</si>
  <si>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</si>
  <si>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</si>
  <si>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</si>
  <si>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</si>
  <si>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</si>
  <si>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</si>
  <si>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</si>
  <si>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</si>
  <si>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</si>
  <si>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</si>
  <si>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</si>
  <si>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</si>
  <si>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</si>
  <si>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</si>
  <si>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</si>
  <si>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</si>
  <si>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</si>
  <si>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</si>
  <si>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</si>
  <si>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</si>
  <si>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</si>
  <si>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</si>
  <si>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</si>
  <si>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</si>
  <si>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</si>
  <si>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</si>
  <si>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</si>
  <si>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</si>
  <si>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</si>
  <si>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</si>
  <si>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</si>
  <si>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</si>
  <si>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</si>
  <si>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</si>
  <si>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</si>
  <si>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</si>
  <si>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</si>
  <si>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</si>
  <si>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</si>
  <si>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</si>
  <si>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</si>
  <si>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</si>
  <si>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</si>
  <si>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</si>
  <si>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</si>
  <si>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</si>
  <si>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</si>
  <si>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</si>
  <si>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</si>
  <si>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</si>
  <si>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</si>
  <si>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</si>
  <si>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</si>
  <si>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</si>
  <si>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</si>
  <si>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</si>
  <si>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</si>
  <si>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</si>
  <si>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</si>
  <si>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</si>
  <si>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</si>
  <si>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</si>
  <si>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</si>
  <si>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</si>
  <si>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</si>
  <si>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</si>
  <si>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</si>
  <si>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</si>
  <si>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</si>
  <si>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</si>
  <si>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</si>
  <si>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</si>
  <si>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</si>
  <si>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</si>
  <si>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</si>
  <si>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</si>
  <si>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</si>
  <si>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</si>
  <si>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</si>
  <si>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</si>
  <si>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</si>
  <si>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</si>
  <si>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</si>
  <si>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</si>
  <si>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</si>
  <si>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</si>
  <si>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</si>
  <si>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</si>
  <si>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</si>
  <si>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</si>
  <si>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</si>
  <si>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</si>
  <si>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</si>
  <si>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</si>
  <si>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</si>
  <si>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</si>
  <si>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</si>
  <si>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</si>
  <si>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</si>
  <si>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</si>
  <si>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</si>
  <si>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</si>
  <si>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</si>
  <si>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</si>
  <si>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</si>
  <si>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</si>
  <si>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</si>
  <si>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</si>
  <si>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</si>
  <si>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</si>
  <si>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</si>
  <si>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</si>
  <si>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</si>
  <si>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</si>
  <si>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</si>
  <si>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</si>
  <si>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</si>
  <si>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</si>
  <si>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</si>
  <si>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</si>
  <si>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</si>
  <si>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</si>
  <si>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</si>
  <si>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</si>
  <si>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</si>
  <si>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</si>
  <si>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</si>
  <si>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</si>
  <si>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</si>
  <si>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</si>
  <si>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</si>
  <si>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</si>
  <si>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</si>
  <si>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</si>
  <si>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</si>
  <si>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</si>
  <si>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</si>
  <si>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</si>
  <si>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</si>
  <si>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</si>
  <si>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</si>
  <si>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</si>
  <si>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</si>
  <si>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</si>
  <si>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</si>
  <si>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</si>
  <si>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</si>
  <si>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</si>
  <si>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</si>
  <si>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</si>
  <si>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</si>
  <si>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</si>
  <si>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</si>
  <si>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</si>
  <si>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</si>
  <si>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</si>
  <si>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</si>
  <si>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</si>
  <si>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</si>
  <si>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</si>
  <si>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</si>
  <si>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</si>
  <si>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</si>
  <si>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</si>
  <si>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</si>
  <si>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</si>
  <si>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</si>
  <si>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</si>
  <si>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</si>
  <si>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</si>
  <si>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</si>
  <si>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</si>
  <si>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</si>
  <si>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</si>
  <si>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</si>
  <si>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</si>
  <si>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</si>
  <si>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</si>
  <si>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</si>
  <si>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</si>
  <si>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</si>
  <si>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</si>
  <si>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</si>
  <si>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</si>
  <si>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</si>
  <si>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</si>
  <si>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</si>
  <si>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</si>
  <si>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</si>
  <si>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</si>
  <si>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</si>
  <si>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</si>
  <si>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</si>
  <si>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</si>
  <si>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</si>
  <si>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</si>
  <si>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</si>
  <si>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</si>
  <si>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</si>
  <si>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</si>
  <si>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</si>
  <si>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</si>
  <si>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</si>
  <si>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</si>
  <si>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</si>
  <si>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</si>
  <si>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</si>
  <si>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</si>
  <si>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</si>
  <si>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</si>
  <si>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</si>
  <si>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</si>
  <si>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</si>
  <si>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</si>
  <si>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</si>
  <si>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</si>
  <si>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</si>
  <si>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</si>
  <si>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</si>
  <si>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</si>
  <si>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</si>
  <si>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</si>
  <si>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</si>
  <si>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</si>
  <si>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</si>
  <si>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</si>
  <si>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</si>
  <si>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</si>
  <si>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</si>
  <si>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</si>
  <si>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</si>
  <si>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</si>
  <si>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</si>
  <si>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</si>
  <si>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</si>
  <si>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</si>
  <si>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</si>
  <si>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</si>
  <si>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</si>
  <si>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</si>
  <si>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</si>
  <si>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</si>
  <si>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</si>
  <si>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</si>
  <si>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</si>
  <si>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</si>
  <si>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</si>
  <si>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</si>
  <si>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</si>
  <si>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</si>
  <si>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</si>
  <si>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</si>
  <si>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</si>
  <si>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</si>
  <si>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</si>
  <si>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</si>
  <si>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</si>
  <si>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</si>
  <si>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</si>
  <si>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</si>
  <si>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</si>
  <si>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</si>
  <si>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</si>
  <si>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</si>
  <si>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</si>
  <si>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</si>
  <si>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</si>
  <si>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</si>
  <si>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</si>
  <si>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</si>
  <si>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</si>
  <si>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</si>
  <si>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</si>
  <si>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</si>
  <si>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</si>
  <si>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</si>
  <si>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</si>
  <si>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</si>
  <si>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</si>
  <si>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</si>
  <si>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</si>
  <si>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</si>
  <si>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</si>
  <si>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</si>
  <si>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</si>
  <si>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</si>
  <si>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</si>
  <si>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</si>
  <si>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</si>
  <si>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</si>
  <si>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</si>
  <si>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</si>
  <si>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</si>
  <si>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</si>
  <si>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</si>
  <si>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</si>
  <si>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</si>
  <si>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</si>
  <si>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</si>
  <si>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</si>
  <si>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</si>
  <si>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</si>
  <si>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</si>
  <si>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</si>
  <si>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</si>
  <si>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</si>
  <si>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</si>
  <si>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</si>
  <si>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</si>
  <si>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</si>
  <si>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</si>
  <si>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</si>
  <si>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</si>
  <si>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</si>
  <si>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</si>
  <si>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</si>
  <si>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</si>
  <si>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</si>
  <si>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</si>
  <si>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</si>
  <si>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</si>
  <si>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</si>
  <si>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</si>
  <si>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</si>
  <si>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</si>
  <si>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</si>
  <si>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</si>
  <si>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</si>
  <si>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</si>
  <si>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</si>
  <si>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</si>
  <si>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</si>
  <si>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</si>
  <si>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</si>
  <si>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</si>
  <si>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</si>
  <si>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</si>
  <si>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</si>
  <si>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</si>
  <si>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</si>
  <si>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</si>
  <si>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</si>
  <si>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</si>
  <si>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</si>
  <si>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</si>
  <si>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</si>
  <si>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</si>
  <si>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</si>
  <si>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</si>
  <si>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</si>
  <si>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</si>
  <si>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</si>
  <si>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</si>
  <si>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</si>
  <si>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</si>
  <si>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</si>
  <si>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</si>
  <si>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</si>
  <si>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</si>
  <si>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</si>
  <si>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</si>
  <si>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</si>
  <si>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</si>
  <si>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</si>
  <si>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</si>
  <si>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</si>
  <si>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</si>
  <si>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</si>
  <si>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</si>
  <si>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</si>
  <si>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</si>
  <si>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</si>
  <si>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</si>
  <si>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</si>
  <si>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</si>
  <si>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</si>
  <si>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</si>
  <si>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</si>
  <si>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</si>
  <si>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</si>
  <si>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</si>
  <si>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</si>
  <si>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</si>
  <si>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</si>
  <si>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</si>
  <si>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</si>
  <si>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</si>
  <si>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</si>
  <si>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</si>
  <si>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</si>
  <si>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</si>
  <si>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</si>
  <si>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</si>
  <si>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</si>
  <si>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</si>
  <si>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</si>
  <si>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</si>
  <si>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</si>
  <si>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</si>
  <si>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</si>
  <si>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</si>
  <si>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</si>
  <si>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</si>
  <si>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</si>
  <si>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</si>
  <si>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</si>
  <si>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</si>
  <si>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</si>
  <si>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</si>
  <si>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</si>
  <si>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</si>
  <si>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</si>
  <si>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</si>
  <si>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</si>
  <si>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</si>
  <si>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</si>
  <si>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</si>
  <si>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</si>
  <si>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</si>
  <si>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</si>
  <si>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</si>
  <si>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</si>
  <si>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</si>
  <si>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</si>
  <si>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</si>
  <si>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</si>
  <si>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</si>
  <si>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</si>
  <si>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</si>
  <si>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</si>
  <si>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</si>
  <si>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</si>
  <si>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</si>
  <si>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</si>
  <si>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</si>
  <si>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</si>
  <si>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</si>
  <si>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</si>
  <si>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</si>
  <si>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</si>
  <si>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</si>
  <si>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</si>
  <si>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</si>
  <si>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</si>
  <si>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</si>
  <si>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</si>
  <si>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</si>
  <si>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</si>
  <si>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</si>
  <si>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</si>
  <si>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</si>
  <si>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</si>
  <si>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</si>
  <si>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</si>
  <si>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</si>
  <si>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</si>
  <si>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</si>
  <si>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</si>
  <si>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</si>
  <si>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</si>
  <si>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</si>
  <si>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</si>
  <si>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</si>
  <si>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</si>
  <si>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</si>
  <si>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</si>
  <si>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</si>
  <si>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</si>
  <si>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</si>
  <si>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</si>
  <si>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</si>
  <si>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</si>
  <si>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</si>
  <si>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</si>
  <si>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</si>
  <si>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</si>
  <si>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</si>
  <si>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</si>
  <si>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</si>
  <si>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</si>
  <si>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</si>
  <si>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</si>
  <si>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</si>
  <si>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</si>
  <si>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</si>
  <si>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</si>
  <si>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</si>
  <si>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</si>
  <si>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</si>
  <si>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</si>
  <si>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</si>
  <si>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</si>
  <si>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</si>
  <si>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</si>
  <si>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</si>
  <si>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</si>
  <si>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</si>
  <si>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</si>
  <si>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</si>
  <si>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</si>
  <si>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</si>
  <si>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</si>
  <si>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</si>
  <si>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</si>
  <si>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</si>
  <si>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</si>
  <si>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</si>
  <si>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</si>
  <si>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</si>
  <si>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</si>
  <si>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</si>
  <si>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</si>
  <si>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</si>
  <si>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</si>
  <si>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</si>
  <si>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</si>
  <si>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</si>
  <si>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</si>
  <si>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</si>
  <si>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</si>
  <si>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</si>
  <si>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</si>
  <si>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</si>
  <si>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</si>
  <si>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</si>
  <si>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</si>
  <si>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</si>
  <si>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</si>
  <si>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</si>
  <si>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</si>
  <si>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</si>
  <si>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</si>
  <si>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</si>
  <si>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</si>
  <si>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</si>
  <si>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</si>
  <si>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</si>
  <si>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</si>
  <si>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</si>
  <si>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</si>
  <si>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</si>
  <si>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</si>
  <si>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</si>
  <si>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</si>
  <si>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</si>
  <si>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</si>
  <si>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</si>
  <si>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</si>
  <si>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</si>
  <si>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</si>
  <si>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</si>
  <si>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</si>
  <si>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</si>
  <si>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</si>
  <si>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</si>
  <si>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</si>
  <si>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</si>
  <si>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</si>
  <si>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</si>
  <si>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</si>
  <si>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</si>
  <si>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</si>
  <si>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</si>
  <si>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</si>
  <si>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</si>
  <si>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</si>
  <si>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</si>
  <si>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</si>
  <si>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</si>
  <si>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</si>
  <si>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</si>
  <si>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</si>
  <si>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</si>
  <si>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</si>
  <si>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</si>
  <si>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</si>
  <si>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</si>
  <si>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</si>
  <si>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</si>
  <si>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</si>
  <si>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</si>
  <si>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</si>
  <si>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</si>
  <si>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</si>
  <si>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</si>
  <si>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</si>
  <si>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</si>
  <si>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</si>
  <si>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</si>
  <si>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</si>
  <si>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</si>
  <si>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</si>
  <si>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</si>
  <si>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</si>
  <si>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</si>
  <si>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</si>
  <si>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</si>
  <si>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</si>
  <si>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</si>
  <si>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</si>
  <si>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</si>
  <si>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</si>
  <si>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</si>
  <si>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</si>
  <si>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</si>
  <si>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</si>
  <si>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</si>
  <si>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</si>
  <si>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</si>
  <si>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</si>
  <si>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</si>
  <si>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</si>
  <si>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</si>
  <si>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</si>
  <si>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</si>
  <si>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</si>
  <si>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</si>
  <si>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</si>
  <si>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</si>
  <si>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</si>
  <si>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</si>
  <si>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</si>
  <si>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</si>
  <si>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</si>
  <si>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</si>
  <si>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</si>
  <si>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</si>
  <si>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</si>
  <si>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</si>
  <si>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</si>
  <si>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</si>
  <si>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</si>
  <si>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</si>
  <si>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</si>
  <si>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</si>
  <si>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</si>
  <si>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</si>
  <si>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</si>
  <si>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</si>
  <si>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</si>
  <si>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</si>
  <si>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</si>
  <si>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</si>
  <si>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</si>
  <si>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</si>
  <si>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</si>
  <si>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</si>
  <si>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</si>
  <si>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</si>
  <si>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</si>
  <si>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</si>
  <si>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</si>
  <si>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</si>
  <si>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</si>
  <si>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</si>
  <si>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</si>
  <si>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</si>
  <si>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</si>
  <si>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</si>
  <si>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</si>
  <si>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</si>
  <si>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</si>
  <si>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</si>
  <si>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</si>
  <si>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</si>
  <si>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</si>
  <si>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</si>
  <si>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</si>
  <si>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</si>
  <si>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</si>
  <si>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</si>
  <si>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</si>
  <si>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</si>
  <si>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</si>
  <si>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</si>
  <si>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</si>
  <si>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</si>
  <si>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</si>
  <si>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</si>
  <si>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</si>
  <si>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</si>
  <si>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</si>
  <si>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</si>
  <si>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</si>
  <si>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</si>
  <si>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</si>
  <si>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</si>
  <si>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</si>
  <si>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</si>
  <si>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</si>
  <si>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</si>
  <si>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</si>
  <si>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</si>
  <si>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</si>
  <si>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</si>
  <si>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</si>
  <si>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</si>
  <si>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</si>
  <si>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</si>
  <si>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</si>
  <si>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</si>
  <si>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</si>
  <si>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</si>
  <si>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</si>
  <si>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</si>
  <si>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</si>
  <si>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</si>
  <si>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</si>
  <si>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</si>
  <si>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</si>
  <si>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</si>
  <si>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</si>
  <si>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</si>
  <si>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</si>
  <si>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</si>
  <si>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</si>
  <si>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</si>
  <si>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</si>
  <si>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</si>
  <si>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</si>
  <si>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</si>
  <si>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</si>
  <si>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</si>
  <si>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</si>
  <si>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</si>
  <si>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</si>
  <si>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</si>
  <si>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</si>
  <si>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</si>
  <si>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</si>
  <si>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</si>
  <si>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</si>
  <si>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</si>
  <si>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</si>
  <si>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</si>
  <si>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</si>
  <si>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</si>
  <si>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</si>
  <si>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</si>
  <si>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</si>
  <si>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</si>
  <si>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</si>
  <si>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</si>
  <si>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</si>
  <si>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</si>
  <si>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</si>
  <si>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</si>
  <si>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</si>
  <si>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</si>
  <si>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</si>
  <si>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</si>
  <si>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</si>
  <si>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</si>
  <si>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</si>
  <si>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</si>
  <si>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</si>
  <si>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</si>
  <si>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</si>
  <si>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</si>
  <si>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</si>
  <si>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</si>
  <si>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</si>
  <si>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</si>
  <si>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</si>
  <si>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</si>
  <si>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</si>
  <si>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</si>
  <si>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</si>
  <si>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</si>
  <si>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</si>
  <si>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</si>
  <si>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</si>
  <si>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</si>
  <si>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</si>
  <si>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</si>
  <si>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</si>
  <si>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</si>
  <si>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</si>
  <si>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</si>
  <si>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</si>
  <si>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</si>
  <si>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</si>
  <si>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</si>
  <si>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</si>
  <si>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</si>
  <si>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</si>
  <si>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</si>
  <si>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</si>
  <si>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</si>
  <si>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</si>
  <si>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</si>
  <si>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</si>
  <si>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</si>
  <si>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</si>
  <si>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</si>
  <si>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</si>
  <si>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</si>
  <si>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</si>
  <si>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</si>
  <si>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</si>
  <si>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</si>
  <si>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</si>
  <si>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</si>
  <si>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</si>
  <si>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</si>
  <si>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</si>
  <si>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</si>
  <si>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</si>
  <si>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</si>
  <si>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</si>
  <si>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</si>
  <si>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</si>
  <si>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</si>
  <si>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</si>
  <si>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</si>
  <si>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</si>
  <si>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</si>
  <si>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</si>
  <si>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</si>
  <si>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</si>
  <si>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</si>
  <si>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</si>
  <si>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</si>
  <si>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</si>
  <si>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</si>
  <si>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</si>
  <si>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</si>
  <si>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</si>
  <si>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</si>
  <si>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</si>
  <si>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</si>
  <si>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</si>
  <si>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</si>
  <si>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</si>
  <si>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</si>
  <si>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</si>
  <si>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</si>
  <si>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</si>
  <si>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</si>
  <si>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</si>
  <si>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</si>
  <si>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</si>
  <si>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</si>
  <si>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</si>
  <si>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</si>
  <si>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</si>
  <si>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</si>
  <si>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</si>
  <si>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</si>
  <si>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</si>
  <si>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</si>
  <si>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</si>
  <si>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</si>
  <si>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</si>
  <si>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</si>
  <si>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</si>
  <si>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</si>
  <si>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</si>
  <si>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</si>
  <si>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</si>
  <si>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</si>
  <si>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</si>
  <si>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</si>
  <si>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</si>
  <si>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</si>
  <si>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</si>
  <si>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</si>
  <si>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</si>
  <si>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</si>
  <si>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</si>
  <si>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</si>
  <si>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</si>
  <si>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</si>
  <si>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</si>
  <si>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</si>
  <si>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</si>
  <si>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</si>
  <si>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</si>
  <si>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</si>
  <si>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</si>
  <si>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</si>
  <si>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</si>
  <si>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</si>
  <si>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</si>
  <si>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</si>
  <si>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</si>
  <si>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</si>
  <si>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</si>
  <si>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</si>
  <si>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</si>
  <si>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</si>
  <si>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</si>
  <si>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</si>
  <si>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</si>
  <si>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</si>
  <si>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</si>
  <si>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</si>
  <si>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</si>
  <si>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</si>
  <si>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</si>
  <si>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</si>
  <si>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</si>
  <si>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</si>
  <si>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</si>
  <si>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</si>
  <si>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</si>
  <si>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</si>
  <si>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</si>
  <si>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</si>
  <si>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</si>
  <si>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</si>
  <si>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</si>
  <si>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</si>
  <si>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</si>
  <si>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</si>
  <si>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</si>
  <si>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</si>
  <si>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</si>
  <si>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</si>
  <si>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</si>
  <si>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</si>
  <si>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</si>
  <si>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</si>
  <si>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</si>
  <si>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</si>
  <si>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</si>
  <si>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</si>
  <si>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</si>
  <si>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</si>
  <si>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</si>
  <si>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</si>
  <si>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</si>
  <si>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</si>
  <si>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</si>
  <si>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</si>
  <si>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</si>
  <si>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</si>
  <si>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</si>
  <si>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</si>
  <si>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</si>
  <si>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</si>
  <si>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</si>
  <si>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</si>
  <si>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</si>
  <si>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</si>
  <si>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</si>
  <si>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</si>
  <si>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</si>
  <si>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</si>
  <si>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</si>
  <si>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</si>
  <si>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</si>
  <si>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</si>
  <si>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</si>
  <si>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</si>
  <si>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</si>
  <si>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</si>
  <si>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</si>
  <si>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</si>
  <si>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</si>
  <si>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</si>
  <si>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</si>
  <si>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</si>
  <si>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</si>
  <si>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</si>
  <si>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</si>
  <si>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</si>
  <si>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</si>
  <si>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</si>
  <si>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</si>
  <si>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</si>
  <si>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</si>
  <si>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</si>
  <si>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</si>
  <si>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</si>
  <si>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</si>
  <si>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</si>
  <si>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</si>
  <si>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</si>
  <si>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</si>
  <si>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</si>
  <si>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</si>
  <si>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</si>
  <si>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</si>
  <si>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</si>
  <si>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</si>
  <si>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</si>
  <si>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</si>
  <si>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</si>
  <si>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</si>
  <si>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</si>
  <si>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</si>
  <si>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</si>
  <si>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</si>
  <si>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</si>
  <si>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</si>
  <si>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</si>
  <si>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</si>
  <si>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</si>
  <si>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</si>
  <si>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</si>
  <si>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</si>
  <si>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</si>
  <si>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</si>
  <si>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</si>
  <si>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</si>
  <si>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</si>
  <si>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</si>
  <si>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</si>
  <si>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</si>
  <si>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</si>
  <si>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</si>
  <si>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</si>
  <si>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</si>
  <si>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</si>
  <si>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</si>
  <si>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</si>
  <si>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</si>
  <si>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</si>
  <si>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</si>
  <si>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</si>
  <si>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</si>
  <si>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</si>
  <si>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</si>
  <si>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</si>
  <si>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</si>
  <si>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</si>
  <si>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</si>
  <si>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</si>
  <si>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</si>
  <si>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</si>
  <si>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</si>
  <si>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</si>
  <si>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</si>
  <si>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</si>
  <si>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</si>
  <si>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</si>
  <si>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</si>
  <si>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</si>
  <si>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</si>
  <si>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</si>
  <si>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</si>
  <si>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</si>
  <si>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</si>
  <si>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</si>
  <si>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</si>
  <si>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</si>
  <si>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</si>
  <si>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</si>
  <si>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</si>
  <si>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</si>
  <si>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</si>
  <si>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</si>
  <si>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</si>
  <si>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</si>
  <si>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</si>
  <si>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</si>
  <si>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</si>
  <si>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</si>
  <si>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</si>
  <si>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</si>
  <si>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</si>
  <si>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</si>
  <si>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</si>
  <si>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</si>
  <si>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</si>
  <si>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</si>
  <si>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</si>
  <si>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</si>
  <si>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</si>
  <si>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</si>
  <si>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</si>
  <si>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</si>
  <si>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</si>
  <si>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</si>
  <si>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</si>
  <si>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</si>
  <si>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</si>
  <si>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</si>
  <si>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</si>
  <si>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</si>
  <si>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</si>
  <si>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</si>
  <si>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</si>
  <si>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</si>
  <si>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</si>
  <si>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</si>
  <si>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</si>
  <si>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</si>
  <si>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</si>
  <si>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</si>
  <si>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</si>
  <si>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</si>
  <si>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</si>
  <si>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</si>
  <si>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</si>
  <si>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</si>
  <si>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</si>
  <si>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</si>
  <si>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</si>
  <si>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</si>
  <si>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</si>
  <si>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</si>
  <si>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</si>
  <si>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</si>
  <si>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</si>
  <si>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</si>
  <si>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</si>
  <si>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</si>
  <si>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</si>
  <si>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</si>
  <si>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</si>
  <si>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</si>
  <si>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</si>
  <si>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</si>
  <si>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</si>
  <si>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</si>
  <si>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</si>
  <si>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</si>
  <si>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</si>
  <si>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</si>
  <si>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</si>
  <si>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</si>
  <si>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</si>
  <si>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</si>
  <si>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</si>
  <si>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</si>
  <si>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</si>
  <si>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</si>
  <si>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</si>
  <si>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</si>
  <si>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</si>
  <si>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</si>
  <si>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</si>
  <si>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</si>
  <si>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</si>
  <si>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</si>
  <si>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</si>
  <si>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</si>
  <si>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</si>
  <si>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</si>
  <si>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</si>
  <si>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</si>
  <si>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</si>
  <si>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</si>
  <si>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</si>
  <si>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</si>
  <si>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</si>
  <si>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</si>
  <si>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</si>
  <si>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</si>
  <si>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</si>
  <si>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</si>
  <si>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</si>
  <si>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</si>
  <si>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</si>
  <si>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</si>
  <si>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</si>
  <si>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</si>
  <si>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</si>
  <si>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</si>
  <si>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</si>
  <si>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</si>
  <si>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</si>
  <si>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</si>
  <si>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</si>
  <si>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</si>
  <si>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</si>
  <si>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</si>
  <si>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</si>
  <si>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</si>
  <si>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</si>
  <si>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</si>
  <si>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</si>
  <si>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</si>
  <si>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</si>
  <si>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</si>
  <si>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</si>
  <si>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</si>
  <si>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</si>
  <si>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</si>
  <si>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</si>
  <si>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</si>
  <si>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</si>
  <si>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</si>
  <si>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</si>
  <si>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</si>
  <si>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</si>
  <si>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</si>
  <si>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</si>
  <si>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</si>
  <si>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</si>
  <si>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</si>
  <si>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</si>
  <si>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</si>
  <si>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</si>
  <si>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</si>
  <si>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</si>
  <si>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</si>
  <si>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</si>
  <si>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</si>
  <si>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</si>
  <si>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</si>
  <si>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</si>
  <si>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</si>
  <si>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</si>
  <si>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</si>
  <si>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</si>
  <si>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</si>
  <si>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</si>
  <si>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</si>
  <si>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</si>
  <si>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</si>
  <si>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</si>
  <si>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</si>
  <si>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</si>
  <si>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</si>
  <si>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</si>
  <si>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</si>
  <si>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</si>
  <si>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</si>
  <si>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</si>
  <si>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</si>
  <si>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</si>
  <si>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</si>
  <si>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</si>
  <si>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</si>
  <si>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</si>
  <si>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</si>
  <si>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</si>
  <si>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</si>
  <si>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</si>
  <si>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</si>
  <si>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</si>
  <si>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</si>
  <si>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</si>
  <si>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</si>
  <si>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</si>
  <si>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</si>
  <si>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</si>
  <si>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</si>
  <si>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</si>
  <si>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</si>
  <si>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</si>
  <si>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</si>
  <si>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</si>
  <si>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</si>
  <si>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</si>
  <si>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</si>
  <si>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</si>
  <si>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</si>
  <si>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</si>
  <si>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</si>
  <si>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</si>
  <si>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</si>
  <si>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</si>
  <si>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</si>
  <si>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</si>
  <si>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</si>
  <si>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</si>
  <si>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</si>
  <si>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</si>
  <si>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</si>
  <si>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</si>
  <si>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</si>
  <si>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</si>
  <si>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</si>
  <si>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</si>
  <si>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</si>
  <si>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</si>
  <si>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</si>
  <si>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</si>
  <si>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</si>
  <si>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</si>
  <si>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</si>
  <si>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</si>
  <si>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</si>
  <si>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</si>
  <si>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</si>
  <si>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</si>
  <si>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</si>
  <si>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</si>
  <si>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</si>
  <si>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</si>
  <si>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</si>
  <si>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</si>
  <si>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</si>
  <si>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</si>
  <si>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</si>
  <si>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</si>
  <si>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</si>
  <si>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</si>
  <si>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</si>
  <si>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</si>
  <si>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</si>
  <si>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</si>
  <si>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</si>
  <si>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</si>
  <si>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</si>
  <si>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</si>
  <si>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</si>
  <si>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</si>
  <si>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</si>
  <si>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</si>
  <si>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</si>
  <si>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</si>
  <si>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</si>
  <si>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</si>
  <si>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</si>
  <si>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</si>
  <si>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</si>
  <si>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</si>
  <si>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</si>
  <si>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</si>
  <si>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</si>
  <si>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</si>
  <si>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</si>
  <si>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</si>
  <si>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</si>
  <si>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</si>
  <si>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</si>
  <si>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</si>
  <si>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</si>
  <si>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</si>
  <si>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</si>
  <si>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</si>
  <si>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</si>
  <si>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</si>
  <si>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</si>
  <si>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</si>
  <si>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</si>
  <si>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</si>
  <si>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</si>
  <si>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</si>
  <si>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</si>
  <si>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</si>
  <si>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</si>
  <si>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</si>
  <si>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</si>
  <si>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</si>
  <si>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</si>
  <si>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</si>
  <si>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</si>
  <si>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</si>
  <si>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</si>
  <si>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</si>
  <si>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</si>
  <si>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</si>
  <si>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</si>
  <si>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</si>
  <si>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</si>
  <si>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</si>
  <si>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</si>
  <si>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</si>
  <si>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</si>
  <si>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</si>
  <si>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</si>
  <si>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</si>
  <si>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</si>
  <si>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</si>
  <si>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</si>
  <si>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</si>
  <si>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</si>
  <si>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</si>
  <si>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</si>
  <si>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</si>
  <si>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</si>
  <si>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</si>
  <si>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</si>
  <si>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</si>
  <si>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</si>
  <si>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</si>
  <si>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</si>
  <si>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</si>
  <si>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</si>
  <si>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</si>
  <si>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</si>
  <si>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</si>
  <si>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</si>
  <si>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</si>
  <si>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</si>
  <si>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</si>
  <si>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</si>
  <si>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</si>
  <si>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</si>
  <si>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</si>
  <si>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</si>
  <si>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</si>
  <si>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</si>
  <si>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</si>
  <si>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</si>
  <si>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</si>
  <si>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</si>
  <si>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</si>
  <si>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</si>
  <si>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</si>
  <si>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</si>
  <si>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</si>
  <si>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</si>
  <si>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</si>
  <si>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</si>
  <si>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</si>
  <si>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</si>
  <si>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</si>
  <si>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</si>
  <si>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</si>
  <si>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</si>
  <si>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</si>
  <si>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</si>
  <si>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</si>
  <si>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</si>
  <si>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</si>
  <si>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</si>
  <si>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</si>
  <si>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</si>
  <si>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</si>
  <si>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</si>
  <si>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</si>
  <si>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</si>
  <si>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</si>
  <si>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</si>
  <si>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</si>
  <si>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</si>
  <si>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</si>
  <si>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</si>
  <si>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</si>
  <si>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</si>
  <si>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</si>
  <si>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</si>
  <si>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</si>
  <si>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</si>
  <si>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</si>
  <si>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</si>
  <si>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</si>
  <si>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</si>
  <si>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</si>
  <si>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</si>
  <si>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</si>
  <si>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</si>
  <si>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</si>
  <si>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</si>
  <si>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</si>
  <si>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</si>
  <si>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</si>
  <si>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</si>
  <si>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</si>
  <si>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</si>
  <si>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</si>
  <si>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</si>
  <si>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</si>
  <si>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</si>
  <si>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</si>
  <si>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</si>
  <si>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</si>
  <si>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</si>
  <si>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</si>
  <si>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</si>
  <si>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</si>
  <si>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</si>
  <si>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</si>
  <si>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</si>
  <si>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</si>
  <si>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</si>
  <si>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</si>
  <si>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</si>
  <si>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</si>
  <si>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</si>
  <si>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</si>
  <si>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</si>
  <si>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</si>
  <si>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</si>
  <si>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</si>
  <si>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</si>
  <si>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</si>
  <si>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</si>
  <si>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</si>
  <si>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</si>
  <si>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</si>
  <si>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</si>
  <si>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</si>
  <si>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</si>
  <si>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</si>
  <si>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</si>
  <si>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</si>
  <si>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</si>
  <si>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</si>
  <si>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</si>
  <si>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</si>
  <si>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</si>
  <si>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</si>
  <si>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</si>
  <si>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</si>
  <si>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</si>
  <si>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</si>
  <si>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</si>
  <si>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</si>
  <si>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</si>
  <si>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</si>
  <si>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</si>
  <si>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</si>
  <si>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</si>
  <si>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</si>
  <si>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</si>
  <si>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</si>
  <si>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</si>
  <si>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</si>
  <si>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</si>
  <si>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</si>
  <si>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</si>
  <si>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</si>
  <si>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</si>
  <si>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</si>
  <si>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</si>
  <si>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</si>
  <si>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</si>
  <si>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</si>
  <si>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</si>
  <si>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</si>
  <si>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</si>
  <si>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</si>
  <si>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</si>
  <si>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</si>
  <si>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</si>
  <si>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</si>
  <si>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</si>
  <si>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</si>
  <si>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</si>
  <si>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</si>
  <si>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</si>
  <si>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</si>
  <si>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</si>
  <si>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</si>
  <si>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</si>
  <si>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</si>
  <si>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</si>
  <si>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</si>
  <si>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</si>
  <si>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</si>
  <si>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</si>
  <si>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</si>
  <si>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</si>
  <si>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</si>
  <si>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</si>
  <si>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</si>
  <si>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</si>
  <si>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</si>
  <si>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</si>
  <si>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</si>
  <si>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</si>
  <si>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</si>
  <si>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</si>
  <si>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</si>
  <si>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</si>
  <si>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</si>
  <si>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</si>
  <si>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</si>
  <si>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</si>
  <si>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</si>
  <si>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</si>
  <si>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</si>
  <si>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</si>
  <si>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</si>
  <si>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</si>
  <si>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</si>
  <si>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</si>
  <si>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</si>
  <si>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</si>
  <si>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</si>
  <si>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</si>
  <si>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</si>
  <si>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</si>
  <si>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</si>
  <si>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</si>
  <si>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</si>
  <si>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</si>
  <si>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</si>
  <si>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</si>
  <si>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</si>
  <si>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</si>
  <si>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</si>
  <si>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</si>
  <si>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</si>
  <si>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</si>
  <si>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</si>
  <si>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</si>
  <si>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</si>
  <si>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</si>
  <si>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</si>
  <si>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</si>
  <si>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</si>
  <si>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</si>
  <si>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</si>
  <si>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</si>
  <si>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</si>
  <si>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</si>
  <si>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</si>
  <si>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</si>
  <si>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</si>
  <si>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</si>
  <si>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</si>
  <si>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</si>
  <si>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</si>
  <si>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</si>
  <si>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</si>
  <si>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</si>
  <si>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</si>
  <si>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</si>
  <si>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</si>
  <si>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</si>
  <si>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</si>
  <si>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</si>
  <si>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</si>
  <si>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</si>
  <si>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</si>
  <si>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</si>
  <si>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</si>
  <si>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</si>
  <si>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</si>
  <si>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</si>
  <si>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</si>
  <si>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</si>
  <si>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</si>
  <si>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</si>
  <si>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</si>
  <si>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</si>
  <si>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</si>
  <si>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</si>
  <si>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</si>
  <si>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</si>
  <si>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</si>
  <si>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</si>
  <si>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</si>
  <si>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</si>
  <si>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</si>
  <si>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</si>
  <si>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</si>
  <si>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</si>
  <si>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</si>
  <si>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</si>
  <si>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</si>
  <si>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</si>
  <si>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</si>
  <si>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</si>
  <si>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</si>
  <si>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</si>
  <si>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</si>
  <si>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</si>
  <si>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</si>
  <si>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</si>
  <si>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</si>
  <si>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</si>
  <si>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</si>
  <si>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</si>
  <si>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</si>
  <si>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</si>
  <si>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</si>
  <si>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</si>
  <si>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</si>
  <si>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</si>
  <si>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</si>
  <si>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</si>
  <si>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</si>
  <si>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</si>
  <si>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</si>
  <si>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</si>
  <si>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</si>
  <si>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</si>
  <si>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</si>
  <si>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</si>
  <si>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</si>
  <si>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</si>
  <si>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</si>
  <si>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</si>
  <si>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</si>
  <si>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</si>
  <si>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</si>
  <si>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</si>
  <si>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</si>
  <si>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</si>
  <si>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</si>
  <si>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</si>
  <si>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</si>
  <si>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</si>
  <si>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</si>
  <si>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</si>
  <si>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</si>
  <si>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</si>
  <si>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</si>
  <si>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</si>
  <si>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</si>
  <si>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</si>
  <si>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</si>
  <si>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</si>
  <si>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</si>
  <si>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</si>
  <si>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</si>
  <si>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</si>
  <si>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</si>
  <si>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</si>
  <si>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</si>
  <si>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</si>
  <si>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</si>
  <si>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</si>
  <si>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</si>
  <si>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</si>
  <si>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</si>
  <si>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</si>
  <si>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</si>
  <si>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</si>
  <si>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</si>
  <si>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</si>
  <si>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</si>
  <si>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</si>
  <si>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</si>
  <si>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</si>
  <si>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</si>
  <si>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</si>
  <si>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</si>
  <si>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</si>
  <si>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</si>
  <si>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</si>
  <si>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</si>
  <si>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</si>
  <si>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</si>
  <si>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</si>
  <si>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</si>
  <si>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</si>
  <si>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</si>
  <si>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</si>
  <si>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</si>
  <si>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</si>
  <si>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</si>
  <si>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</si>
  <si>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</si>
  <si>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</si>
  <si>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</si>
  <si>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</si>
  <si>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</si>
  <si>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</si>
  <si>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</si>
  <si>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</si>
  <si>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</si>
  <si>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</si>
  <si>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</si>
  <si>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</si>
  <si>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</si>
  <si>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</si>
  <si>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</si>
  <si>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</si>
  <si>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</si>
  <si>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</si>
  <si>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</si>
  <si>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</si>
  <si>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</si>
  <si>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</si>
  <si>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</si>
  <si>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</si>
  <si>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</si>
  <si>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</si>
  <si>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</si>
  <si>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</si>
  <si>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</si>
  <si>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</si>
  <si>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</si>
  <si>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</si>
  <si>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</si>
  <si>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</si>
  <si>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</si>
  <si>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</si>
  <si>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</si>
  <si>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</si>
  <si>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</si>
  <si>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</si>
  <si>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</si>
  <si>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</si>
  <si>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</si>
  <si>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</si>
  <si>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</si>
  <si>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</si>
  <si>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</si>
  <si>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</si>
  <si>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</si>
  <si>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</si>
  <si>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</si>
  <si>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</si>
  <si>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</si>
  <si>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</si>
  <si>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</si>
  <si>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</si>
  <si>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</si>
  <si>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</si>
  <si>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</si>
  <si>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</si>
  <si>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</si>
  <si>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</si>
  <si>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</si>
  <si>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</si>
  <si>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</si>
  <si>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</si>
  <si>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</si>
  <si>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</si>
  <si>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</si>
  <si>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</si>
  <si>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</si>
  <si>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</si>
  <si>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</si>
  <si>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</si>
  <si>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</si>
  <si>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</si>
  <si>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</si>
  <si>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</si>
  <si>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</si>
  <si>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</si>
  <si>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</si>
  <si>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</si>
  <si>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</si>
  <si>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</si>
  <si>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</si>
  <si>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</si>
  <si>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</si>
  <si>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</si>
  <si>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</si>
  <si>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</si>
  <si>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</si>
  <si>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</si>
  <si>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</si>
  <si>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</si>
  <si>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</si>
  <si>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</si>
  <si>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</si>
  <si>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</si>
  <si>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</si>
  <si>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</si>
  <si>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</si>
  <si>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</si>
  <si>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</si>
  <si>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</si>
  <si>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</si>
  <si>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</si>
  <si>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</si>
  <si>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</si>
  <si>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</si>
  <si>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</si>
  <si>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</si>
  <si>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</si>
  <si>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</si>
  <si>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</si>
  <si>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</si>
  <si>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</si>
  <si>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</si>
  <si>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</si>
  <si>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</si>
  <si>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</si>
  <si>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</si>
  <si>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</si>
  <si>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</si>
  <si>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</si>
  <si>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</si>
  <si>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</si>
  <si>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</si>
  <si>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</si>
  <si>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</si>
  <si>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</si>
  <si>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</si>
  <si>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</si>
  <si>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</si>
  <si>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</si>
  <si>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</si>
  <si>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</si>
  <si>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</si>
  <si>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</si>
  <si>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</si>
  <si>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</si>
  <si>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</si>
  <si>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</si>
  <si>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</si>
  <si>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</si>
  <si>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</si>
  <si>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</si>
  <si>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</si>
  <si>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</si>
  <si>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</si>
  <si>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</si>
  <si>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</si>
  <si>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</si>
  <si>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</si>
  <si>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</si>
  <si>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</si>
  <si>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</si>
  <si>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</si>
  <si>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</si>
  <si>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</si>
  <si>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</si>
  <si>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</si>
  <si>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</si>
  <si>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</si>
  <si>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</si>
  <si>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</si>
  <si>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</si>
  <si>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</si>
  <si>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</si>
  <si>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</si>
  <si>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</si>
  <si>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</si>
  <si>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</si>
  <si>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</si>
  <si>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</si>
  <si>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</si>
  <si>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</si>
  <si>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</si>
  <si>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</si>
  <si>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</si>
  <si>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</si>
  <si>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</si>
  <si>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</si>
  <si>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</si>
  <si>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</si>
  <si>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</si>
  <si>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</si>
  <si>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</si>
  <si>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</si>
  <si>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</si>
  <si>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</si>
  <si>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</si>
  <si>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</si>
  <si>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</si>
  <si>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</si>
  <si>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</si>
  <si>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</si>
  <si>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</si>
  <si>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</si>
  <si>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</si>
  <si>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</si>
  <si>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</si>
  <si>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</si>
  <si>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</si>
  <si>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</si>
  <si>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</si>
  <si>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</si>
  <si>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</si>
  <si>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</si>
  <si>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</si>
  <si>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</si>
  <si>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</si>
  <si>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</si>
  <si>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</si>
  <si>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</si>
  <si>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</si>
  <si>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</si>
  <si>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</si>
  <si>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</si>
  <si>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</si>
  <si>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</si>
  <si>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</si>
  <si>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</si>
  <si>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</si>
  <si>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</si>
  <si>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</si>
  <si>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</si>
  <si>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</si>
  <si>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</si>
  <si>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</si>
  <si>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</si>
  <si>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</si>
  <si>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</si>
  <si>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</si>
  <si>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</si>
  <si>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</si>
  <si>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</si>
  <si>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</si>
  <si>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</si>
  <si>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</si>
  <si>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</si>
  <si>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</si>
  <si>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</si>
  <si>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</si>
  <si>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</si>
  <si>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</si>
  <si>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</si>
  <si>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</si>
  <si>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</si>
  <si>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</si>
  <si>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</si>
  <si>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</si>
  <si>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</si>
  <si>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</si>
  <si>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</si>
  <si>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</si>
  <si>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</si>
  <si>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</si>
  <si>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</si>
  <si>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</si>
  <si>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</si>
  <si>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</si>
  <si>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</si>
  <si>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</si>
  <si>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</si>
  <si>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</si>
  <si>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</si>
  <si>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</si>
  <si>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</si>
  <si>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</si>
  <si>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</si>
  <si>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</si>
  <si>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</si>
  <si>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</si>
  <si>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</si>
  <si>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</si>
  <si>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</si>
  <si>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</si>
  <si>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</si>
  <si>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</si>
  <si>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</si>
  <si>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</si>
  <si>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</si>
  <si>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</si>
  <si>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</si>
  <si>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</si>
  <si>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</si>
  <si>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</si>
  <si>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</si>
  <si>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</si>
  <si>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</si>
  <si>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</si>
  <si>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</si>
  <si>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</si>
  <si>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</si>
  <si>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</si>
  <si>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</si>
  <si>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</si>
  <si>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</si>
  <si>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</si>
  <si>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</si>
  <si>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</si>
  <si>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</si>
  <si>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</si>
  <si>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</si>
  <si>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</si>
  <si>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</si>
  <si>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</si>
  <si>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</si>
  <si>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</si>
  <si>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</si>
  <si>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</si>
  <si>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</si>
  <si>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</si>
  <si>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</si>
  <si>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</si>
  <si>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</si>
  <si>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</si>
  <si>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</si>
  <si>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</si>
  <si>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</si>
  <si>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</si>
  <si>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</si>
  <si>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</si>
  <si>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</si>
  <si>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</si>
  <si>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</si>
  <si>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</si>
  <si>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</si>
  <si>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</si>
  <si>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</si>
  <si>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</si>
  <si>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</si>
  <si>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</si>
  <si>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</si>
  <si>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</si>
  <si>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</si>
  <si>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</si>
  <si>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</si>
  <si>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</si>
  <si>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</si>
  <si>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</si>
  <si>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</si>
  <si>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</si>
  <si>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</si>
  <si>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</si>
  <si>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</si>
  <si>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</si>
  <si>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</si>
  <si>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</si>
  <si>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</si>
  <si>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</si>
  <si>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</si>
  <si>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</si>
  <si>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</si>
  <si>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</si>
  <si>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</si>
  <si>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</si>
  <si>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</si>
  <si>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</si>
  <si>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</si>
  <si>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</si>
  <si>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</si>
  <si>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</si>
  <si>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</si>
  <si>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</si>
  <si>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</si>
  <si>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</si>
  <si>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</si>
  <si>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</si>
  <si>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</si>
  <si>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</si>
  <si>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</si>
  <si>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</si>
  <si>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</si>
  <si>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</si>
  <si>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</si>
  <si>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</si>
  <si>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</si>
  <si>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</si>
  <si>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</si>
  <si>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</si>
  <si>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</si>
  <si>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</si>
  <si>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</si>
  <si>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</si>
  <si>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</si>
  <si>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</si>
  <si>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</si>
  <si>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</si>
  <si>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</si>
  <si>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</si>
  <si>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</si>
  <si>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</si>
  <si>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</si>
  <si>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</si>
  <si>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</si>
  <si>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</si>
  <si>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</si>
  <si>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</si>
  <si>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</si>
  <si>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</si>
  <si>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</si>
  <si>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</si>
  <si>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</si>
  <si>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</si>
  <si>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</si>
  <si>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</si>
  <si>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</si>
  <si>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</si>
  <si>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</si>
  <si>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</si>
  <si>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</si>
  <si>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</si>
  <si>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</si>
  <si>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</si>
  <si>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</si>
  <si>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</si>
  <si>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</si>
  <si>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</si>
  <si>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</si>
  <si>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</si>
  <si>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</si>
  <si>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</si>
  <si>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</si>
  <si>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</si>
  <si>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</si>
  <si>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</si>
  <si>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</si>
  <si>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</si>
  <si>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</si>
  <si>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</si>
  <si>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</si>
  <si>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</si>
  <si>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</si>
  <si>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</si>
  <si>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</si>
  <si>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</si>
  <si>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</si>
  <si>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</si>
  <si>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</si>
  <si>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</si>
  <si>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</si>
  <si>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</si>
  <si>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</si>
  <si>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</si>
  <si>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</si>
  <si>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</si>
  <si>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</si>
  <si>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</si>
  <si>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</si>
  <si>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</si>
  <si>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</si>
  <si>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</si>
  <si>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</si>
  <si>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</si>
  <si>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</si>
  <si>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</si>
  <si>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</si>
  <si>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</si>
  <si>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</si>
  <si>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</si>
  <si>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</si>
  <si>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</si>
  <si>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</si>
  <si>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</si>
  <si>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</si>
  <si>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</si>
  <si>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</si>
  <si>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</si>
  <si>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</si>
  <si>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</si>
  <si>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</si>
  <si>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</si>
  <si>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</si>
  <si>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</si>
  <si>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</si>
  <si>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</si>
  <si>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</si>
  <si>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</si>
  <si>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</si>
  <si>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</si>
  <si>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</si>
  <si>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</si>
  <si>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</si>
  <si>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</si>
  <si>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</si>
  <si>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</si>
  <si>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</si>
  <si>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</si>
  <si>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</si>
  <si>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</si>
  <si>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</si>
  <si>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</si>
  <si>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</si>
  <si>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</si>
  <si>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</si>
  <si>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</si>
  <si>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</si>
  <si>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</si>
  <si>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</si>
  <si>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</si>
  <si>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</si>
  <si>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</si>
  <si>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</si>
  <si>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</si>
  <si>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</si>
  <si>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</si>
  <si>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</si>
  <si>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</si>
  <si>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</si>
  <si>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</si>
  <si>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</si>
  <si>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</si>
  <si>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</si>
  <si>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</si>
  <si>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</si>
  <si>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</si>
  <si>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</si>
  <si>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</si>
  <si>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</si>
  <si>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</si>
  <si>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</si>
  <si>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</si>
  <si>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</si>
  <si>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</si>
  <si>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</si>
  <si>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</si>
  <si>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</si>
  <si>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</si>
  <si>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</si>
  <si>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</si>
  <si>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</si>
  <si>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</si>
  <si>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</si>
  <si>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</si>
  <si>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</si>
  <si>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</si>
  <si>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</si>
  <si>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</si>
  <si>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</si>
  <si>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</si>
  <si>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</si>
  <si>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</si>
  <si>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</si>
  <si>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</si>
  <si>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</si>
  <si>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</si>
  <si>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</si>
  <si>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</si>
  <si>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</si>
  <si>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</si>
  <si>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</si>
  <si>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</si>
  <si>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</si>
  <si>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</si>
  <si>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</si>
  <si>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</si>
  <si>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</si>
  <si>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</si>
  <si>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</si>
  <si>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</si>
  <si>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</si>
  <si>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</si>
  <si>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</si>
  <si>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</si>
  <si>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</si>
  <si>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</si>
  <si>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</si>
  <si>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</si>
  <si>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</si>
  <si>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</si>
  <si>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</si>
  <si>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</si>
  <si>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</si>
  <si>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</si>
  <si>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</si>
  <si>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</si>
  <si>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</si>
  <si>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</si>
  <si>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</si>
  <si>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</si>
  <si>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</si>
  <si>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</si>
  <si>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</si>
  <si>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</si>
  <si>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</si>
  <si>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</si>
  <si>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</si>
  <si>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</si>
  <si>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</si>
  <si>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</si>
  <si>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</si>
  <si>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</si>
  <si>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</si>
  <si>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</si>
  <si>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</si>
  <si>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</si>
  <si>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</si>
  <si>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</si>
  <si>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</si>
  <si>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</si>
  <si>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</si>
  <si>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</si>
  <si>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</si>
  <si>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</si>
  <si>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</si>
  <si>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</si>
  <si>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</si>
  <si>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</si>
  <si>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</si>
  <si>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</si>
  <si>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</si>
  <si>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</si>
  <si>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</si>
  <si>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</si>
  <si>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</si>
  <si>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</si>
  <si>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</si>
  <si>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</si>
  <si>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</si>
  <si>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</si>
  <si>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</si>
  <si>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</si>
  <si>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</si>
  <si>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</si>
  <si>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</si>
  <si>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</si>
  <si>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</si>
  <si>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</si>
  <si>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</si>
  <si>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</si>
  <si>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</si>
  <si>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</si>
  <si>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</si>
  <si>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</si>
  <si>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</si>
  <si>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</si>
  <si>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</si>
  <si>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</si>
  <si>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</si>
  <si>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</si>
  <si>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</si>
  <si>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</si>
  <si>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</si>
  <si>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</si>
  <si>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</si>
  <si>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</si>
  <si>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</si>
  <si>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</si>
  <si>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</si>
  <si>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</si>
  <si>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</si>
  <si>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</si>
  <si>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</si>
  <si>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</si>
  <si>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</si>
  <si>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</si>
  <si>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</si>
  <si>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</si>
  <si>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</si>
  <si>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</si>
  <si>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</si>
  <si>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</si>
  <si>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</si>
  <si>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</si>
  <si>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</si>
  <si>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</si>
  <si>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</si>
  <si>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</si>
  <si>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</si>
  <si>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</si>
  <si>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</si>
  <si>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</si>
  <si>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</si>
  <si>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</si>
  <si>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</si>
  <si>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</si>
  <si>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</si>
  <si>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</si>
  <si>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</si>
  <si>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</si>
  <si>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</si>
  <si>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</si>
  <si>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</si>
  <si>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</si>
  <si>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</si>
  <si>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</si>
  <si>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</si>
  <si>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</si>
  <si>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</si>
  <si>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</si>
  <si>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</si>
  <si>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</si>
  <si>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</si>
  <si>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</si>
  <si>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</si>
  <si>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</si>
  <si>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</si>
  <si>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</si>
  <si>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</si>
  <si>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</si>
  <si>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</si>
  <si>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</si>
  <si>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</si>
  <si>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</si>
  <si>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</si>
  <si>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</si>
  <si>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</si>
  <si>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</si>
  <si>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</si>
  <si>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</si>
  <si>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</si>
  <si>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</si>
  <si>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</si>
  <si>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</si>
  <si>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</si>
  <si>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</si>
  <si>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</si>
  <si>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</si>
  <si>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</si>
  <si>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</si>
  <si>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</si>
  <si>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</si>
  <si>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</si>
  <si>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</si>
  <si>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</si>
  <si>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</si>
  <si>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</si>
  <si>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</si>
  <si>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</si>
  <si>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</si>
  <si>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</si>
  <si>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</si>
  <si>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</si>
  <si>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</si>
  <si>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</si>
  <si>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</si>
  <si>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</si>
  <si>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</si>
  <si>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</si>
  <si>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</si>
  <si>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</si>
  <si>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</si>
  <si>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</si>
  <si>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</si>
  <si>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</si>
  <si>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</si>
  <si>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</si>
  <si>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</si>
  <si>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</si>
  <si>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</si>
  <si>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</si>
  <si>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</si>
  <si>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</si>
  <si>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</si>
  <si>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</si>
  <si>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</si>
  <si>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</si>
  <si>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</si>
  <si>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</si>
  <si>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</si>
  <si>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</si>
  <si>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</si>
  <si>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</si>
  <si>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</si>
  <si>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</si>
  <si>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</si>
  <si>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</si>
  <si>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</si>
  <si>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</si>
  <si>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</si>
  <si>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</si>
  <si>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</si>
  <si>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</si>
  <si>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</si>
  <si>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</si>
  <si>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</si>
  <si>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</si>
  <si>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</si>
  <si>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</si>
  <si>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</si>
  <si>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</si>
  <si>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</si>
  <si>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</si>
  <si>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</si>
  <si>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</si>
  <si>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</si>
  <si>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</si>
  <si>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</si>
  <si>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</si>
  <si>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</si>
  <si>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</si>
  <si>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</si>
  <si>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</si>
  <si>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</si>
  <si>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</si>
  <si>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</si>
  <si>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</si>
  <si>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</si>
  <si>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</si>
  <si>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</si>
  <si>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</si>
  <si>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</si>
  <si>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</si>
  <si>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</si>
  <si>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</si>
  <si>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</si>
  <si>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</si>
  <si>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</si>
  <si>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</si>
  <si>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</si>
  <si>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</si>
  <si>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</si>
  <si>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</si>
  <si>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</si>
  <si>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</si>
  <si>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</si>
  <si>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</si>
  <si>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</si>
  <si>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</si>
  <si>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</si>
  <si>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</si>
  <si>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</si>
  <si>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</si>
  <si>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</si>
  <si>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</si>
  <si>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</si>
  <si>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</si>
  <si>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</si>
  <si>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</si>
  <si>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</si>
  <si>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</si>
  <si>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</si>
  <si>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</si>
  <si>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</si>
  <si>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</si>
  <si>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</si>
  <si>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</si>
  <si>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</si>
  <si>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</si>
  <si>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</si>
  <si>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</si>
  <si>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</si>
  <si>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</si>
  <si>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</si>
  <si>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</si>
  <si>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</si>
  <si>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</si>
  <si>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</si>
  <si>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</si>
  <si>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</si>
  <si>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</si>
  <si>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</si>
  <si>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</si>
  <si>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</si>
  <si>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</si>
  <si>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</si>
  <si>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</si>
  <si>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</si>
  <si>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</si>
  <si>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</si>
  <si>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</si>
  <si>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</si>
  <si>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</si>
  <si>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</si>
  <si>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</si>
  <si>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</si>
  <si>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</si>
  <si>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</si>
  <si>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</si>
  <si>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</si>
  <si>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</si>
  <si>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</si>
  <si>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</si>
  <si>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</si>
  <si>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</si>
  <si>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</si>
  <si>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</si>
  <si>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</si>
  <si>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</si>
  <si>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</si>
  <si>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</si>
  <si>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</si>
  <si>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</si>
  <si>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</si>
  <si>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</si>
  <si>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</si>
  <si>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</si>
  <si>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</si>
  <si>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</si>
  <si>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</si>
  <si>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</si>
  <si>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</si>
  <si>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</si>
  <si>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</si>
  <si>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</si>
  <si>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</si>
  <si>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</si>
  <si>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</si>
  <si>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</si>
  <si>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</si>
  <si>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</si>
  <si>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</si>
  <si>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</si>
  <si>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</si>
  <si>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</si>
  <si>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</si>
  <si>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</si>
  <si>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</si>
  <si>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</si>
  <si>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</si>
  <si>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</si>
  <si>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</si>
  <si>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</si>
  <si>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</si>
  <si>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</si>
  <si>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</si>
  <si>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</si>
  <si>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</si>
  <si>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</si>
  <si>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</si>
  <si>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</si>
  <si>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</si>
  <si>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</si>
  <si>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</si>
  <si>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</si>
  <si>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</si>
  <si>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</si>
  <si>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</si>
  <si>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</si>
  <si>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</si>
  <si>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</si>
  <si>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</si>
  <si>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</si>
  <si>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</si>
  <si>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</si>
  <si>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</si>
  <si>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</si>
  <si>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</si>
  <si>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</si>
  <si>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</si>
  <si>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</si>
  <si>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</si>
  <si>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</si>
  <si>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</si>
  <si>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</si>
  <si>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</si>
  <si>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</si>
  <si>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</si>
  <si>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</si>
  <si>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</si>
  <si>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</si>
  <si>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</si>
  <si>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</si>
  <si>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</si>
  <si>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</si>
  <si>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</si>
  <si>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</si>
  <si>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</si>
  <si>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</si>
  <si>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</si>
  <si>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</si>
  <si>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</si>
  <si>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</si>
  <si>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</si>
  <si>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</si>
  <si>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</si>
  <si>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</si>
  <si>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</si>
  <si>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</si>
  <si>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</si>
  <si>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</si>
  <si>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</si>
  <si>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</si>
  <si>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</si>
  <si>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</si>
  <si>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</si>
  <si>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</si>
  <si>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</si>
  <si>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</si>
  <si>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</si>
  <si>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</si>
  <si>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</si>
  <si>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</si>
  <si>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</si>
  <si>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</si>
  <si>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</si>
  <si>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</si>
  <si>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</si>
  <si>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</si>
  <si>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</si>
  <si>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</si>
  <si>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</si>
  <si>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</si>
  <si>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</si>
  <si>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</si>
  <si>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</si>
  <si>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</si>
  <si>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</si>
  <si>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</si>
  <si>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</si>
  <si>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</si>
  <si>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</si>
  <si>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</si>
  <si>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</si>
  <si>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</si>
  <si>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</si>
  <si>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</si>
  <si>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</si>
  <si>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</si>
  <si>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</si>
  <si>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</si>
  <si>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</si>
  <si>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</si>
  <si>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</si>
  <si>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</si>
  <si>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</si>
  <si>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</si>
  <si>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</si>
  <si>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</si>
  <si>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</si>
  <si>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</si>
  <si>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</si>
  <si>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</si>
  <si>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</si>
  <si>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</si>
  <si>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</si>
  <si>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</si>
  <si>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</si>
  <si>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</si>
  <si>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</si>
  <si>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</si>
  <si>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</si>
  <si>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</si>
  <si>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</si>
  <si>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</si>
  <si>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</si>
  <si>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</si>
  <si>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</si>
  <si>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</si>
  <si>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</si>
  <si>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</si>
  <si>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</si>
  <si>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</si>
  <si>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</si>
  <si>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</si>
  <si>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</si>
  <si>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</si>
  <si>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</si>
  <si>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</si>
  <si>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</si>
  <si>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</si>
  <si>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</si>
  <si>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</si>
  <si>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</si>
  <si>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</si>
  <si>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</si>
  <si>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</si>
  <si>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</si>
  <si>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</si>
  <si>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</si>
  <si>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</si>
  <si>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</si>
  <si>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</si>
  <si>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</si>
  <si>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</si>
  <si>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</si>
  <si>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</si>
  <si>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</si>
  <si>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</si>
  <si>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</si>
  <si>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</si>
  <si>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</si>
  <si>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</si>
  <si>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</si>
  <si>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</si>
  <si>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</si>
  <si>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</si>
  <si>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</si>
  <si>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</si>
  <si>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</si>
  <si>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</si>
  <si>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</si>
  <si>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</si>
  <si>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</si>
  <si>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</si>
  <si>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</si>
  <si>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</si>
  <si>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</si>
  <si>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</si>
  <si>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</si>
  <si>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</si>
  <si>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</si>
  <si>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</si>
  <si>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</si>
  <si>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</si>
  <si>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</si>
  <si>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</si>
  <si>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</si>
  <si>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</si>
  <si>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</si>
  <si>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</si>
  <si>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</si>
  <si>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</si>
  <si>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</si>
  <si>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</si>
  <si>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</si>
  <si>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</si>
  <si>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</si>
  <si>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</si>
  <si>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</si>
  <si>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</si>
  <si>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</si>
  <si>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</si>
  <si>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</si>
  <si>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</si>
  <si>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</si>
  <si>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</si>
  <si>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</si>
  <si>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</si>
  <si>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</si>
  <si>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</si>
  <si>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</si>
  <si>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</si>
  <si>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</si>
  <si>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</si>
  <si>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</si>
  <si>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</si>
  <si>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</si>
  <si>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</si>
  <si>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</si>
  <si>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</si>
  <si>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</si>
  <si>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</si>
  <si>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</si>
  <si>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</si>
  <si>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</si>
  <si>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</si>
  <si>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</si>
  <si>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</si>
  <si>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</si>
  <si>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</si>
  <si>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</si>
  <si>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</si>
  <si>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</si>
  <si>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</si>
  <si>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</si>
  <si>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</si>
  <si>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</si>
  <si>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</si>
  <si>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</si>
  <si>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</si>
  <si>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</si>
  <si>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</si>
  <si>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</si>
  <si>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</si>
  <si>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</si>
  <si>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</si>
  <si>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</si>
  <si>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</si>
  <si>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</si>
  <si>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</si>
  <si>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</si>
  <si>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</si>
  <si>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</si>
  <si>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</si>
  <si>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</si>
  <si>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</si>
  <si>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</si>
  <si>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</si>
  <si>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</si>
  <si>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</si>
  <si>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</si>
  <si>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</si>
  <si>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</si>
  <si>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</si>
  <si>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</si>
  <si>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</si>
  <si>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</si>
  <si>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</si>
  <si>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</si>
  <si>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</si>
  <si>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</si>
  <si>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</si>
  <si>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</si>
  <si>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</si>
  <si>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</si>
  <si>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</si>
  <si>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</si>
  <si>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</si>
  <si>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</si>
  <si>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</si>
  <si>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</si>
  <si>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</si>
  <si>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</si>
  <si>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</si>
  <si>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</si>
  <si>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</si>
  <si>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</si>
  <si>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</si>
  <si>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</si>
  <si>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</si>
  <si>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</si>
  <si>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</si>
  <si>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</si>
  <si>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</si>
  <si>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</si>
  <si>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</si>
  <si>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</si>
  <si>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</si>
  <si>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</si>
  <si>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</si>
  <si>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</si>
  <si>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</si>
  <si>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</si>
  <si>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</si>
  <si>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</si>
  <si>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</si>
  <si>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</si>
  <si>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</si>
  <si>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</si>
  <si>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</si>
  <si>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</si>
  <si>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</si>
  <si>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</si>
  <si>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</si>
  <si>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</si>
  <si>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</si>
  <si>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</si>
  <si>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</si>
  <si>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</si>
  <si>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</si>
  <si>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</si>
  <si>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</si>
  <si>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</si>
  <si>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</si>
  <si>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</si>
  <si>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</si>
  <si>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</si>
  <si>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</si>
  <si>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</si>
  <si>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</si>
  <si>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</si>
  <si>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</si>
  <si>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</si>
  <si>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</si>
  <si>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</si>
  <si>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</si>
  <si>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</si>
  <si>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</si>
  <si>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</si>
  <si>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</si>
  <si>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</si>
  <si>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</si>
  <si>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</si>
  <si>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</si>
  <si>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</si>
  <si>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</si>
  <si>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</si>
  <si>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</si>
  <si>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</si>
  <si>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</si>
  <si>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</si>
  <si>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</si>
  <si>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</si>
  <si>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</si>
  <si>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</si>
  <si>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</si>
  <si>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</si>
  <si>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</si>
  <si>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</si>
  <si>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</si>
  <si>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</si>
  <si>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</si>
  <si>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</si>
  <si>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</si>
  <si>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</si>
  <si>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</si>
  <si>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</si>
  <si>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</si>
  <si>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</si>
  <si>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</si>
  <si>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</si>
  <si>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</si>
  <si>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</si>
  <si>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</si>
  <si>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</si>
  <si>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</si>
  <si>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</si>
  <si>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</si>
  <si>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</si>
  <si>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</si>
  <si>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</si>
  <si>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</si>
  <si>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</si>
  <si>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</si>
  <si>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</si>
  <si>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</si>
  <si>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</si>
  <si>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</si>
  <si>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</si>
  <si>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</si>
  <si>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</si>
  <si>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</si>
  <si>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</si>
  <si>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</si>
  <si>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</si>
  <si>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</si>
  <si>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</si>
  <si>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</si>
  <si>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</si>
  <si>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</si>
  <si>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</si>
  <si>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</si>
  <si>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</si>
  <si>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</si>
  <si>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</si>
  <si>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</si>
  <si>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</si>
  <si>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</si>
  <si>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</si>
  <si>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</si>
  <si>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</si>
  <si>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</si>
  <si>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</si>
  <si>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</si>
  <si>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</si>
  <si>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</si>
  <si>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</si>
  <si>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</si>
  <si>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</si>
  <si>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</si>
  <si>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</si>
  <si>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</si>
  <si>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</si>
  <si>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</si>
  <si>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</si>
  <si>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</si>
  <si>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</si>
  <si>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</si>
  <si>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</si>
  <si>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</si>
  <si>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</si>
  <si>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</si>
  <si>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</si>
  <si>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</si>
  <si>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</si>
  <si>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</si>
  <si>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</si>
  <si>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</si>
  <si>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</si>
  <si>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</si>
  <si>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</si>
  <si>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</si>
  <si>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</si>
  <si>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</si>
  <si>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</si>
  <si>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</si>
  <si>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</si>
  <si>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</si>
  <si>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</si>
  <si>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</si>
  <si>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</si>
  <si>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</si>
  <si>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</si>
  <si>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</si>
  <si>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</si>
  <si>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</si>
  <si>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</si>
  <si>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</si>
  <si>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</si>
  <si>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</si>
  <si>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</si>
  <si>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</si>
  <si>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</si>
  <si>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</si>
  <si>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</si>
  <si>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</si>
  <si>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</si>
  <si>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</si>
  <si>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</si>
  <si>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</si>
  <si>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</si>
  <si>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</si>
  <si>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</si>
  <si>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</si>
  <si>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</si>
  <si>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</si>
  <si>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</si>
  <si>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</si>
  <si>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</si>
  <si>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</si>
  <si>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</si>
  <si>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</si>
  <si>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</si>
  <si>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</si>
  <si>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</si>
  <si>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</si>
  <si>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</si>
  <si>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</si>
  <si>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</si>
  <si>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</si>
  <si>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</si>
  <si>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</si>
  <si>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</si>
  <si>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</si>
  <si>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</si>
  <si>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</si>
  <si>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</si>
  <si>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</si>
  <si>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</si>
  <si>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</si>
  <si>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</si>
  <si>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</si>
  <si>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</si>
  <si>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</si>
  <si>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</si>
  <si>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</si>
  <si>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</si>
  <si>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</si>
  <si>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</si>
  <si>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</si>
  <si>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</si>
  <si>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</si>
  <si>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</si>
  <si>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</si>
  <si>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</si>
  <si>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</si>
  <si>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</si>
  <si>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</si>
  <si>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</si>
  <si>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</si>
  <si>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</si>
  <si>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</si>
  <si>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</si>
  <si>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</si>
  <si>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</si>
  <si>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</si>
  <si>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</si>
  <si>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</si>
  <si>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</si>
  <si>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</si>
  <si>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</si>
  <si>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</si>
  <si>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</si>
  <si>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</si>
  <si>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</si>
  <si>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</si>
  <si>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</si>
  <si>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</si>
  <si>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</si>
  <si>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</si>
  <si>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</si>
  <si>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</si>
  <si>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</si>
  <si>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</si>
  <si>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</si>
  <si>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</si>
  <si>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</si>
  <si>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</si>
  <si>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</si>
  <si>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</si>
  <si>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</si>
  <si>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</si>
  <si>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</si>
  <si>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</si>
  <si>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</si>
  <si>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</si>
  <si>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</si>
  <si>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</si>
  <si>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</si>
  <si>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</si>
  <si>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</si>
  <si>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</si>
  <si>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</si>
  <si>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</si>
  <si>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</si>
  <si>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</si>
  <si>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</si>
  <si>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</si>
  <si>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</si>
  <si>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</si>
  <si>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</si>
  <si>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</si>
  <si>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</si>
  <si>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</si>
  <si>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</si>
  <si>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</si>
  <si>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</si>
  <si>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</si>
  <si>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</si>
  <si>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</si>
  <si>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</si>
  <si>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</si>
  <si>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</si>
  <si>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</si>
  <si>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</si>
  <si>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</si>
  <si>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</si>
  <si>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</si>
  <si>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</si>
  <si>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</si>
  <si>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</si>
  <si>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</si>
  <si>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</si>
  <si>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</si>
  <si>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</si>
  <si>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</si>
  <si>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</si>
  <si>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</si>
  <si>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</si>
  <si>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</si>
  <si>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</si>
  <si>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</si>
  <si>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</si>
  <si>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</si>
  <si>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</si>
  <si>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</si>
  <si>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</si>
  <si>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</si>
  <si>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</si>
  <si>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</si>
  <si>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</si>
  <si>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</si>
  <si>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</si>
  <si>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</si>
  <si>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</si>
  <si>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</si>
  <si>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</si>
  <si>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</si>
  <si>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</si>
  <si>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</si>
  <si>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</si>
  <si>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</si>
  <si>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</si>
  <si>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</si>
  <si>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</si>
  <si>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</si>
  <si>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</si>
  <si>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</si>
  <si>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</si>
  <si>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</si>
  <si>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</si>
  <si>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</si>
  <si>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</si>
  <si>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</si>
  <si>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</si>
  <si>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</si>
  <si>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</si>
  <si>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</si>
  <si>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</si>
  <si>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</si>
  <si>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</si>
  <si>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</si>
  <si>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</si>
  <si>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</si>
  <si>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</si>
  <si>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</si>
  <si>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</si>
  <si>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</si>
  <si>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</si>
  <si>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</si>
  <si>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</si>
  <si>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</si>
  <si>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</si>
  <si>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</si>
  <si>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</si>
  <si>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</si>
  <si>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</si>
  <si>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</si>
  <si>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</si>
  <si>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</si>
  <si>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</si>
  <si>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</si>
  <si>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</si>
  <si>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</si>
  <si>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</si>
  <si>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</si>
  <si>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</si>
  <si>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</si>
  <si>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</si>
  <si>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</si>
  <si>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</si>
  <si>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</si>
  <si>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</si>
  <si>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</si>
  <si>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</si>
  <si>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</si>
  <si>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</si>
  <si>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</si>
  <si>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</si>
  <si>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</si>
  <si>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</si>
  <si>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</si>
  <si>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</si>
  <si>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</si>
  <si>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</si>
  <si>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</si>
  <si>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</si>
  <si>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</si>
  <si>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</si>
  <si>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</si>
  <si>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</si>
  <si>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</si>
  <si>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</si>
  <si>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</si>
  <si>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</si>
  <si>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</si>
  <si>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</si>
  <si>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</si>
  <si>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</si>
  <si>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</si>
  <si>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</si>
  <si>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</si>
  <si>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</si>
  <si>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</si>
  <si>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</si>
  <si>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</si>
  <si>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</si>
  <si>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</si>
  <si>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</si>
  <si>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</si>
  <si>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</si>
  <si>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</si>
  <si>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</si>
  <si>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</si>
  <si>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</si>
  <si>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</si>
  <si>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</si>
  <si>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</si>
  <si>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</si>
  <si>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</si>
  <si>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</si>
  <si>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</si>
  <si>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</si>
  <si>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</si>
  <si>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</si>
  <si>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</si>
  <si>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</si>
  <si>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</si>
  <si>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</si>
  <si>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</si>
  <si>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</si>
  <si>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</si>
  <si>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</si>
  <si>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</si>
  <si>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</si>
  <si>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</si>
  <si>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</si>
  <si>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</si>
  <si>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</si>
  <si>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</si>
  <si>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</si>
  <si>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</si>
  <si>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</si>
  <si>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</si>
  <si>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</si>
  <si>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</si>
  <si>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</si>
  <si>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</si>
  <si>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</si>
  <si>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</si>
  <si>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</si>
  <si>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</si>
  <si>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</si>
  <si>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</si>
  <si>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</si>
  <si>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</si>
  <si>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</si>
  <si>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</si>
  <si>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</si>
  <si>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</si>
  <si>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</si>
  <si>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</si>
  <si>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</si>
  <si>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</si>
  <si>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</si>
  <si>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</si>
  <si>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</si>
  <si>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</si>
  <si>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</si>
  <si>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</si>
  <si>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</si>
  <si>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</si>
  <si>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</si>
  <si>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</si>
  <si>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</si>
  <si>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</si>
  <si>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</si>
  <si>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</si>
  <si>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</si>
  <si>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</si>
  <si>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</si>
  <si>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</si>
  <si>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</si>
  <si>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</si>
  <si>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</si>
  <si>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</si>
  <si>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</si>
  <si>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</si>
  <si>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</si>
  <si>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</si>
  <si>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</si>
  <si>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</si>
  <si>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</si>
  <si>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</si>
  <si>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</si>
  <si>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</si>
  <si>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</si>
  <si>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</si>
  <si>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</si>
  <si>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</si>
  <si>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</si>
  <si>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</si>
  <si>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</si>
  <si>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</si>
  <si>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</si>
  <si>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</si>
  <si>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</si>
  <si>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</si>
  <si>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</si>
  <si>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</si>
  <si>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</si>
  <si>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</si>
  <si>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</si>
  <si>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</si>
  <si>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</si>
  <si>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</si>
  <si>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</si>
  <si>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</si>
  <si>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</si>
  <si>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</si>
  <si>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</si>
  <si>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</si>
  <si>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</si>
  <si>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</si>
  <si>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</si>
  <si>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</si>
  <si>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</si>
  <si>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</si>
  <si>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</si>
  <si>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</si>
  <si>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</si>
  <si>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</si>
  <si>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</si>
  <si>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</si>
  <si>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</si>
  <si>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</si>
  <si>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</si>
  <si>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</si>
  <si>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</si>
  <si>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</si>
  <si>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</si>
  <si>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</si>
  <si>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</si>
  <si>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</si>
  <si>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</si>
  <si>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</si>
  <si>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</si>
  <si>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</si>
  <si>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</si>
  <si>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</si>
  <si>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</si>
  <si>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</si>
  <si>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</si>
  <si>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</si>
  <si>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</si>
  <si>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</si>
  <si>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</si>
  <si>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</si>
  <si>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</si>
  <si>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</si>
  <si>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</si>
  <si>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</si>
  <si>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</si>
  <si>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</si>
  <si>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</si>
  <si>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</si>
  <si>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</si>
  <si>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</si>
  <si>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</si>
  <si>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</si>
  <si>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</si>
  <si>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</si>
  <si>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</si>
  <si>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</si>
  <si>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</si>
  <si>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</si>
  <si>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</si>
  <si>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</si>
  <si>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</si>
  <si>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</si>
  <si>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</si>
  <si>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</si>
  <si>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</si>
  <si>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</si>
  <si>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</si>
  <si>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</si>
  <si>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</si>
  <si>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</si>
  <si>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</si>
  <si>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</si>
  <si>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</si>
  <si>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</si>
  <si>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</si>
  <si>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</si>
  <si>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</si>
  <si>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</si>
  <si>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</si>
  <si>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</si>
  <si>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</si>
  <si>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</si>
  <si>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</si>
  <si>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</si>
  <si>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</si>
  <si>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</si>
  <si>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</si>
  <si>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</si>
  <si>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</si>
  <si>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</si>
  <si>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</si>
  <si>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</si>
  <si>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</si>
  <si>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</si>
  <si>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</si>
  <si>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</si>
  <si>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</si>
  <si>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</si>
  <si>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</si>
  <si>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</si>
  <si>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</si>
  <si>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</si>
  <si>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</si>
  <si>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</si>
  <si>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</si>
  <si>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</si>
  <si>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</si>
  <si>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</si>
  <si>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</si>
  <si>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</si>
  <si>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</si>
  <si>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</si>
  <si>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</si>
  <si>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</si>
  <si>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</si>
  <si>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</si>
  <si>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</si>
  <si>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</si>
  <si>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</si>
  <si>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</si>
  <si>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</si>
  <si>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</si>
  <si>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</si>
  <si>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</si>
  <si>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</si>
  <si>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</si>
  <si>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</si>
  <si>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</si>
  <si>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</si>
  <si>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</si>
  <si>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</si>
  <si>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</si>
  <si>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</si>
  <si>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</si>
  <si>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</si>
  <si>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</si>
  <si>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</si>
  <si>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</si>
  <si>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</si>
  <si>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</si>
  <si>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</si>
  <si>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</si>
  <si>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</si>
  <si>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</si>
  <si>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</si>
  <si>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</si>
  <si>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</si>
  <si>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</si>
  <si>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</si>
  <si>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</si>
  <si>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</si>
  <si>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</si>
  <si>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</si>
  <si>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</si>
  <si>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</si>
  <si>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</si>
  <si>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</si>
  <si>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</si>
  <si>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</si>
  <si>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</si>
  <si>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</si>
  <si>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</si>
  <si>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</si>
  <si>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</si>
  <si>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</si>
  <si>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</si>
  <si>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</si>
  <si>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</si>
  <si>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</si>
  <si>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</si>
  <si>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</si>
  <si>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</si>
  <si>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</si>
  <si>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</si>
  <si>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</si>
  <si>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</si>
  <si>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</si>
  <si>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</si>
  <si>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</si>
  <si>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</si>
  <si>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</si>
  <si>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</si>
  <si>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</si>
  <si>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</si>
  <si>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</si>
  <si>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</si>
  <si>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</si>
  <si>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</si>
  <si>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</si>
  <si>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</si>
  <si>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</si>
  <si>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</si>
  <si>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</si>
  <si>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</si>
  <si>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</si>
  <si>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</si>
  <si>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</si>
  <si>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</si>
  <si>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</si>
  <si>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</si>
  <si>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</si>
  <si>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</si>
  <si>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</si>
  <si>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</si>
  <si>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</si>
  <si>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</si>
  <si>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</si>
  <si>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</si>
  <si>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</si>
  <si>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</si>
  <si>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</si>
  <si>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</si>
  <si>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</si>
  <si>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</si>
  <si>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</si>
  <si>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</si>
  <si>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</si>
  <si>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</si>
  <si>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</si>
  <si>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</si>
  <si>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</si>
  <si>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</si>
  <si>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</si>
  <si>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</si>
  <si>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</si>
  <si>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</si>
  <si>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</si>
  <si>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</si>
  <si>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</si>
  <si>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</si>
  <si>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</si>
  <si>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</si>
  <si>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</si>
  <si>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</si>
  <si>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</si>
  <si>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</si>
  <si>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</si>
  <si>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</si>
  <si>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</si>
  <si>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</si>
  <si>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</si>
  <si>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</si>
  <si>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</si>
  <si>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</si>
  <si>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</si>
  <si>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</si>
  <si>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</si>
  <si>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</si>
  <si>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</si>
  <si>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</si>
  <si>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</si>
  <si>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</si>
  <si>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</si>
  <si>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</si>
  <si>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</si>
  <si>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</si>
  <si>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</si>
  <si>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</si>
  <si>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</si>
  <si>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</si>
  <si>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</si>
  <si>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</si>
  <si>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</si>
  <si>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</si>
  <si>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</si>
  <si>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</si>
  <si>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</si>
  <si>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</si>
  <si>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</si>
  <si>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</si>
  <si>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</si>
  <si>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</si>
  <si>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</si>
  <si>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</si>
  <si>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</si>
  <si>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</si>
  <si>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</si>
  <si>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</si>
  <si>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</si>
  <si>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</si>
  <si>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</si>
  <si>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</si>
  <si>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</si>
  <si>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</si>
  <si>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</si>
  <si>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</si>
  <si>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</si>
  <si>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</si>
  <si>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</si>
  <si>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</si>
  <si>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</si>
  <si>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</si>
  <si>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</si>
  <si>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</si>
  <si>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</si>
  <si>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</si>
  <si>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</si>
  <si>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</si>
  <si>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</si>
  <si>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</si>
  <si>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</si>
  <si>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</si>
  <si>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</si>
  <si>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</si>
  <si>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</si>
  <si>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</si>
  <si>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</si>
  <si>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</si>
  <si>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</si>
  <si>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</si>
  <si>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</si>
  <si>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</si>
  <si>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</si>
  <si>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</si>
  <si>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</si>
  <si>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</si>
  <si>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</si>
  <si>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</si>
  <si>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</si>
  <si>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</si>
  <si>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</si>
  <si>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</si>
  <si>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</si>
  <si>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</si>
  <si>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</si>
  <si>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</si>
  <si>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</si>
  <si>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</si>
  <si>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</si>
  <si>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</si>
  <si>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</si>
  <si>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</si>
  <si>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</si>
  <si>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</si>
  <si>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</si>
  <si>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</si>
  <si>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</si>
  <si>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</si>
  <si>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</si>
  <si>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</si>
  <si>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</si>
  <si>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</si>
  <si>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</si>
  <si>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</si>
  <si>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</si>
  <si>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</si>
  <si>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</si>
  <si>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</si>
  <si>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</si>
  <si>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</si>
  <si>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</si>
  <si>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</si>
  <si>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</si>
  <si>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</si>
  <si>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</si>
  <si>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</si>
  <si>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</si>
  <si>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</si>
  <si>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</si>
  <si>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</si>
  <si>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</si>
  <si>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</si>
  <si>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</si>
  <si>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</si>
  <si>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</si>
  <si>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</si>
  <si>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</si>
  <si>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</si>
  <si>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</si>
  <si>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</si>
  <si>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</si>
  <si>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</si>
  <si>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</si>
  <si>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</si>
  <si>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</si>
  <si>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</si>
  <si>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</si>
  <si>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</si>
  <si>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</si>
  <si>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</si>
  <si>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</si>
  <si>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</si>
  <si>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</si>
  <si>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</si>
  <si>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</si>
  <si>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</si>
  <si>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</si>
  <si>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</si>
  <si>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</si>
  <si>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</si>
  <si>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</si>
  <si>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</si>
  <si>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</si>
  <si>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</si>
  <si>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</si>
  <si>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</si>
  <si>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</si>
  <si>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</si>
  <si>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</si>
  <si>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</si>
  <si>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</si>
  <si>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</si>
  <si>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</si>
  <si>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</si>
  <si>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</si>
  <si>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</si>
  <si>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</si>
  <si>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</si>
  <si>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</si>
  <si>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</si>
  <si>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</si>
  <si>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</si>
  <si>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</si>
  <si>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</si>
  <si>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</si>
  <si>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</si>
  <si>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</si>
  <si>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</si>
  <si>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</si>
  <si>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</si>
  <si>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</si>
  <si>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</si>
  <si>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</si>
  <si>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</si>
  <si>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</si>
  <si>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</si>
  <si>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</si>
  <si>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</si>
  <si>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</si>
  <si>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</si>
  <si>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</si>
  <si>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</si>
  <si>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</si>
  <si>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</si>
  <si>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</si>
  <si>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</si>
  <si>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</si>
  <si>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</si>
  <si>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</si>
  <si>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</si>
  <si>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</si>
  <si>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</si>
  <si>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</si>
  <si>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</si>
  <si>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</si>
  <si>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</si>
  <si>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</si>
  <si>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</si>
  <si>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</si>
  <si>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</si>
  <si>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</si>
  <si>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</si>
  <si>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</si>
  <si>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</si>
  <si>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</si>
  <si>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</si>
  <si>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</si>
  <si>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</si>
  <si>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</si>
  <si>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</si>
  <si>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</si>
  <si>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</si>
  <si>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</si>
  <si>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</si>
  <si>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</si>
  <si>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</si>
  <si>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</si>
  <si>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</si>
  <si>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</si>
  <si>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</si>
  <si>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</si>
  <si>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</si>
  <si>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</si>
  <si>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</si>
  <si>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</si>
  <si>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</si>
  <si>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</si>
  <si>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</si>
  <si>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</si>
  <si>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</si>
  <si>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</si>
  <si>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</si>
  <si>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</si>
  <si>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</si>
  <si>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</si>
  <si>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</si>
  <si>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</si>
  <si>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</si>
  <si>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</si>
  <si>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</si>
  <si>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</si>
  <si>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</si>
  <si>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</si>
  <si>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</si>
  <si>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</si>
  <si>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</si>
  <si>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</si>
  <si>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</si>
  <si>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</si>
  <si>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</si>
  <si>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</si>
  <si>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</si>
  <si>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</si>
  <si>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</si>
  <si>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</si>
  <si>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</si>
  <si>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</si>
  <si>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</si>
  <si>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</si>
  <si>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</si>
  <si>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</si>
  <si>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</si>
  <si>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</si>
  <si>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</si>
  <si>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</si>
  <si>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</si>
  <si>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</si>
  <si>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</si>
  <si>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</si>
  <si>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</si>
  <si>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</si>
  <si>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</si>
  <si>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</si>
  <si>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</si>
  <si>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</si>
  <si>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</si>
  <si>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</si>
  <si>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</si>
  <si>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</si>
  <si>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</si>
  <si>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</si>
  <si>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</si>
  <si>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</si>
  <si>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</si>
  <si>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</si>
  <si>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</si>
  <si>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</si>
  <si>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</si>
  <si>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</si>
  <si>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</si>
  <si>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</si>
  <si>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</si>
  <si>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</si>
  <si>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</si>
  <si>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</si>
  <si>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</si>
  <si>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</si>
  <si>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</si>
  <si>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</si>
  <si>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</si>
  <si>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</si>
  <si>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</si>
  <si>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</si>
  <si>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</si>
  <si>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</si>
  <si>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</si>
  <si>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</si>
  <si>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</si>
  <si>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</si>
  <si>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</si>
  <si>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</si>
  <si>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</si>
  <si>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</si>
  <si>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</si>
  <si>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</si>
  <si>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</si>
  <si>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</si>
  <si>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</si>
  <si>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</si>
  <si>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</si>
  <si>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</si>
  <si>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</si>
  <si>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</si>
  <si>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</si>
  <si>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</si>
  <si>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</si>
  <si>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</si>
  <si>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</si>
  <si>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</si>
  <si>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</si>
  <si>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</si>
  <si>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</si>
  <si>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</si>
  <si>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</si>
  <si>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</si>
  <si>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</si>
  <si>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</si>
  <si>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</si>
  <si>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</si>
  <si>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</si>
  <si>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</si>
  <si>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</si>
  <si>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</si>
  <si>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</si>
  <si>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</si>
  <si>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</si>
  <si>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</si>
  <si>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</si>
  <si>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</si>
  <si>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</si>
  <si>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</si>
  <si>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</si>
  <si>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</si>
  <si>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</si>
  <si>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</si>
  <si>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</si>
  <si>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</si>
  <si>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</si>
  <si>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</si>
  <si>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</si>
  <si>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</si>
  <si>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</si>
  <si>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</si>
  <si>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</si>
  <si>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</si>
  <si>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</si>
  <si>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</si>
  <si>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</si>
  <si>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</si>
  <si>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</si>
  <si>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</si>
  <si>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</si>
  <si>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</si>
  <si>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</si>
  <si>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</si>
  <si>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</si>
  <si>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</si>
  <si>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</si>
  <si>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</si>
  <si>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</si>
  <si>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</si>
  <si>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</si>
  <si>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</si>
  <si>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</si>
  <si>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</si>
  <si>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</si>
  <si>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</si>
  <si>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</si>
  <si>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</si>
  <si>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</si>
  <si>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</si>
  <si>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</si>
  <si>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</si>
  <si>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</si>
  <si>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</si>
  <si>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</si>
  <si>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</si>
  <si>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</si>
  <si>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</si>
  <si>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</si>
  <si>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</si>
  <si>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</si>
  <si>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</si>
  <si>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</si>
  <si>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</si>
  <si>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</si>
  <si>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</si>
  <si>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</si>
  <si>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</si>
  <si>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</si>
  <si>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</si>
  <si>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</si>
  <si>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</si>
  <si>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</si>
  <si>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</si>
  <si>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</si>
  <si>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</si>
  <si>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</si>
  <si>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</si>
  <si>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</si>
  <si>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</si>
  <si>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</si>
  <si>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</si>
  <si>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</si>
  <si>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</si>
  <si>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</si>
  <si>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</si>
  <si>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</si>
  <si>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</si>
  <si>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</si>
  <si>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</si>
  <si>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</si>
  <si>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</si>
  <si>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</si>
  <si>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</si>
  <si>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</si>
  <si>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</si>
  <si>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</si>
  <si>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</si>
  <si>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</si>
  <si>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</si>
  <si>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</si>
  <si>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</si>
  <si>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</si>
  <si>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</si>
  <si>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</si>
  <si>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</si>
  <si>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</si>
  <si>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</si>
  <si>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</si>
  <si>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</si>
  <si>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</si>
  <si>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</si>
  <si>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</si>
  <si>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</si>
  <si>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</si>
  <si>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</si>
  <si>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</si>
  <si>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</si>
  <si>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</si>
  <si>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</si>
  <si>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</si>
  <si>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</si>
  <si>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</si>
  <si>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</si>
  <si>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</si>
  <si>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</si>
  <si>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</si>
  <si>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</si>
  <si>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</si>
  <si>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</si>
  <si>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</si>
  <si>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</si>
  <si>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</si>
  <si>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</si>
  <si>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</si>
  <si>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</si>
  <si>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</si>
  <si>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</si>
  <si>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</si>
  <si>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</si>
  <si>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</si>
  <si>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</si>
  <si>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</si>
  <si>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</si>
  <si>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</si>
  <si>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</si>
  <si>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</si>
  <si>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</si>
  <si>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</si>
  <si>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</si>
  <si>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</si>
  <si>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</si>
  <si>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</si>
  <si>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</si>
  <si>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</si>
  <si>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</si>
  <si>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</si>
  <si>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</si>
  <si>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</si>
  <si>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</si>
  <si>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</si>
  <si>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</si>
  <si>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</si>
  <si>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</si>
  <si>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</si>
  <si>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</si>
  <si>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</si>
  <si>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</si>
  <si>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</si>
  <si>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</si>
  <si>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</si>
  <si>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</si>
  <si>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</si>
  <si>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</si>
  <si>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</si>
  <si>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</si>
  <si>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</si>
  <si>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</si>
  <si>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</si>
  <si>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</si>
  <si>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</si>
  <si>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</si>
  <si>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</si>
  <si>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</si>
  <si>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</si>
  <si>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</si>
  <si>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</si>
  <si>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</si>
  <si>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</si>
  <si>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</si>
  <si>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</si>
  <si>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</si>
  <si>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</si>
  <si>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</si>
  <si>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</si>
  <si>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</si>
  <si>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</si>
  <si>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</si>
  <si>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</si>
  <si>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</si>
  <si>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</si>
  <si>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</si>
  <si>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</si>
  <si>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</si>
  <si>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</si>
  <si>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</si>
  <si>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</si>
  <si>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</si>
  <si>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</si>
  <si>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</si>
  <si>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</si>
  <si>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</si>
  <si>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</si>
  <si>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</si>
  <si>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</si>
  <si>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</si>
  <si>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</si>
  <si>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</si>
  <si>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</si>
  <si>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</si>
  <si>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</si>
  <si>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</si>
  <si>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</si>
  <si>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</si>
  <si>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</si>
  <si>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</si>
  <si>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</si>
  <si>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</si>
  <si>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</si>
  <si>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</si>
  <si>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</si>
  <si>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</si>
  <si>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</si>
  <si>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</si>
  <si>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</si>
  <si>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</si>
  <si>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</si>
  <si>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</si>
  <si>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</si>
  <si>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</si>
  <si>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</si>
  <si>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</si>
  <si>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</si>
  <si>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</si>
  <si>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</si>
  <si>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</si>
  <si>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</si>
  <si>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</si>
  <si>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</si>
  <si>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</si>
  <si>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</si>
  <si>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</si>
  <si>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</si>
  <si>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</si>
  <si>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</si>
  <si>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</si>
  <si>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</si>
  <si>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</si>
  <si>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</si>
  <si>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</si>
  <si>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</si>
  <si>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</si>
  <si>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</si>
  <si>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</si>
  <si>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</si>
  <si>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</si>
  <si>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</si>
  <si>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</si>
  <si>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</si>
  <si>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</si>
  <si>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</si>
  <si>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</si>
  <si>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</si>
  <si>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</si>
  <si>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</si>
  <si>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</si>
  <si>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</si>
  <si>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</si>
  <si>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</si>
  <si>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</si>
  <si>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</si>
  <si>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</si>
  <si>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</si>
  <si>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</si>
  <si>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</si>
  <si>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</si>
  <si>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</si>
  <si>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</si>
  <si>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</si>
  <si>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</si>
  <si>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</si>
  <si>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</si>
  <si>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</si>
  <si>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</si>
  <si>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</si>
  <si>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</si>
  <si>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</si>
  <si>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</si>
  <si>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</si>
  <si>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</si>
  <si>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</si>
  <si>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</si>
  <si>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</si>
  <si>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</si>
  <si>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</si>
  <si>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</si>
  <si>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</si>
  <si>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</si>
  <si>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</si>
  <si>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</si>
  <si>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</si>
  <si>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</si>
  <si>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</si>
  <si>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</si>
  <si>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</si>
  <si>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</si>
  <si>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</si>
  <si>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</si>
  <si>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</si>
  <si>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</si>
  <si>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</si>
  <si>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</si>
  <si>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</si>
  <si>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</si>
  <si>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</si>
  <si>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</si>
  <si>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</si>
  <si>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</si>
  <si>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</si>
  <si>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</si>
  <si>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</si>
  <si>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</si>
  <si>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</si>
  <si>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</si>
  <si>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</si>
  <si>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</si>
  <si>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</si>
  <si>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</si>
  <si>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</si>
  <si>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</si>
  <si>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</si>
  <si>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</si>
  <si>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</si>
  <si>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</si>
  <si>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</si>
  <si>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</si>
  <si>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</si>
  <si>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</si>
  <si>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</si>
  <si>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</si>
  <si>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</si>
  <si>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</si>
  <si>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</si>
  <si>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</si>
  <si>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</si>
  <si>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</si>
  <si>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</si>
  <si>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</si>
  <si>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</si>
  <si>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</si>
  <si>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</si>
  <si>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</si>
  <si>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</si>
  <si>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</si>
  <si>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</si>
  <si>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</si>
  <si>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</si>
  <si>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</si>
  <si>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</si>
  <si>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</si>
  <si>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</si>
  <si>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</si>
  <si>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</si>
  <si>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</si>
  <si>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</si>
  <si>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</si>
  <si>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</si>
  <si>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</si>
  <si>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</si>
  <si>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</si>
  <si>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</si>
  <si>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</si>
  <si>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</si>
  <si>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</si>
  <si>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</si>
  <si>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</si>
  <si>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</si>
  <si>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</si>
  <si>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</si>
  <si>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</si>
  <si>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</si>
  <si>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</si>
  <si>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</si>
  <si>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</si>
  <si>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</si>
  <si>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</si>
  <si>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</si>
  <si>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</si>
  <si>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</si>
  <si>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</si>
  <si>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</si>
  <si>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</si>
  <si>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</si>
  <si>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</si>
  <si>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</si>
  <si>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</si>
  <si>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</si>
  <si>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</si>
  <si>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</si>
  <si>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</si>
  <si>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</si>
  <si>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</si>
  <si>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</si>
  <si>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</si>
  <si>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</si>
  <si>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</si>
  <si>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</si>
  <si>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</si>
  <si>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</si>
  <si>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</si>
  <si>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</si>
  <si>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</si>
  <si>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</si>
  <si>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</si>
  <si>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</si>
  <si>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</si>
  <si>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</si>
  <si>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</si>
  <si>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</si>
  <si>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</si>
  <si>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</si>
  <si>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</si>
  <si>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</si>
  <si>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</si>
  <si>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</si>
  <si>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</si>
  <si>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</si>
  <si>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</si>
  <si>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</si>
  <si>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</si>
  <si>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</si>
  <si>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</si>
  <si>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</si>
  <si>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</si>
  <si>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</si>
  <si>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</si>
  <si>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</si>
  <si>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</si>
  <si>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</si>
  <si>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</si>
  <si>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</si>
  <si>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</si>
  <si>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</si>
  <si>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</si>
  <si>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</si>
  <si>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</si>
  <si>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</si>
  <si>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</si>
  <si>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</si>
  <si>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</si>
  <si>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</si>
  <si>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</si>
  <si>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</si>
  <si>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</si>
  <si>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</si>
  <si>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</si>
  <si>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</si>
  <si>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</si>
  <si>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</si>
  <si>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</si>
  <si>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</si>
  <si>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</si>
  <si>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</si>
  <si>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</si>
  <si>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</si>
  <si>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</si>
  <si>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</si>
  <si>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</si>
  <si>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</si>
  <si>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</si>
  <si>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</si>
  <si>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</si>
  <si>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</si>
  <si>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</si>
  <si>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</si>
  <si>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</si>
  <si>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</si>
  <si>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</si>
  <si>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</si>
  <si>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</si>
  <si>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</si>
  <si>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</si>
  <si>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</si>
  <si>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</si>
  <si>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</si>
  <si>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</si>
  <si>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</si>
  <si>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</si>
  <si>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</si>
  <si>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</si>
  <si>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</si>
  <si>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</si>
  <si>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</si>
  <si>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</si>
  <si>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</si>
  <si>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</si>
  <si>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</si>
  <si>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</si>
  <si>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</si>
  <si>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</si>
  <si>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</si>
  <si>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</si>
  <si>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</si>
  <si>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</si>
  <si>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</si>
  <si>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</si>
  <si>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</si>
  <si>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</si>
  <si>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</si>
  <si>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</si>
  <si>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</si>
  <si>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</si>
  <si>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</si>
  <si>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</si>
  <si>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</si>
  <si>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</si>
  <si>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</si>
  <si>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</si>
  <si>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</si>
  <si>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</si>
  <si>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</si>
  <si>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</si>
  <si>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</si>
  <si>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</si>
  <si>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</si>
  <si>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</si>
  <si>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</si>
  <si>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</si>
  <si>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</si>
  <si>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</si>
  <si>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</si>
  <si>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</si>
  <si>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</si>
  <si>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</si>
  <si>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</si>
  <si>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</si>
  <si>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</si>
  <si>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</si>
  <si>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</si>
  <si>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</si>
  <si>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</si>
  <si>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</si>
  <si>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</si>
  <si>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</si>
  <si>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</si>
  <si>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</si>
  <si>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</si>
  <si>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</si>
  <si>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</si>
  <si>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</si>
  <si>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</si>
  <si>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</si>
  <si>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</si>
  <si>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</si>
  <si>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</si>
  <si>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</si>
  <si>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</si>
  <si>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</si>
  <si>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</si>
  <si>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</si>
  <si>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</si>
  <si>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</si>
  <si>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</si>
  <si>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</si>
  <si>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</si>
  <si>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</si>
  <si>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</si>
  <si>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</si>
  <si>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</si>
  <si>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</si>
  <si>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</si>
  <si>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</si>
  <si>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</si>
  <si>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</si>
  <si>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</si>
  <si>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</si>
  <si>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</si>
  <si>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</si>
  <si>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</si>
  <si>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</si>
  <si>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</si>
  <si>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</si>
  <si>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</si>
  <si>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</si>
  <si>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</si>
  <si>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</si>
  <si>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</si>
  <si>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</si>
  <si>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</si>
  <si>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</si>
  <si>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</si>
  <si>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</si>
  <si>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</si>
  <si>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</si>
  <si>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</si>
  <si>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</si>
  <si>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</si>
  <si>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</si>
  <si>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</si>
  <si>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</si>
  <si>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</si>
  <si>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</si>
  <si>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</si>
  <si>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</si>
  <si>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</si>
  <si>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</si>
  <si>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</si>
  <si>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</si>
  <si>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</si>
  <si>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</si>
  <si>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</si>
  <si>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</si>
  <si>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</si>
  <si>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</si>
  <si>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</si>
  <si>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</si>
  <si>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</si>
  <si>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</si>
  <si>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</si>
  <si>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</si>
  <si>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</si>
  <si>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</si>
  <si>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</si>
  <si>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</si>
  <si>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</si>
  <si>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</si>
  <si>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</si>
  <si>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</si>
  <si>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</si>
  <si>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</si>
  <si>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</si>
  <si>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</si>
  <si>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</si>
  <si>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</si>
  <si>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</si>
  <si>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</si>
  <si>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</si>
  <si>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</si>
  <si>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</si>
  <si>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</si>
  <si>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</si>
  <si>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</si>
  <si>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</si>
  <si>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</si>
  <si>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</si>
  <si>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</si>
  <si>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</si>
  <si>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</si>
  <si>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</si>
  <si>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</si>
  <si>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</si>
  <si>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</si>
  <si>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</si>
  <si>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</si>
  <si>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</si>
  <si>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</si>
  <si>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</si>
  <si>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</si>
  <si>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</si>
  <si>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</si>
  <si>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</si>
  <si>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</si>
  <si>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</si>
  <si>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</si>
  <si>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</si>
  <si>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</si>
  <si>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</si>
  <si>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</si>
  <si>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</si>
  <si>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</si>
  <si>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</si>
  <si>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</si>
  <si>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</si>
  <si>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</si>
  <si>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</si>
  <si>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</si>
  <si>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</si>
  <si>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</si>
  <si>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</si>
  <si>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</si>
  <si>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</si>
  <si>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</si>
  <si>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</si>
  <si>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</si>
  <si>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</si>
  <si>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</si>
  <si>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</si>
  <si>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</si>
  <si>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</si>
  <si>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</si>
  <si>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</si>
  <si>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</si>
  <si>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</si>
  <si>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</si>
  <si>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</si>
  <si>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</si>
  <si>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</si>
  <si>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</si>
  <si>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</si>
  <si>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</si>
  <si>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</si>
  <si>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</si>
  <si>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</si>
  <si>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</si>
  <si>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</si>
  <si>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</si>
  <si>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</si>
  <si>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</si>
  <si>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</si>
  <si>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</si>
  <si>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</si>
  <si>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</si>
  <si>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</si>
  <si>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</si>
  <si>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</si>
  <si>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</si>
  <si>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</si>
  <si>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</si>
  <si>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</si>
  <si>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</si>
  <si>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</si>
  <si>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</si>
  <si>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</si>
  <si>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</si>
  <si>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</si>
  <si>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</si>
  <si>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</si>
  <si>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</si>
  <si>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</si>
  <si>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</si>
  <si>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</si>
  <si>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</si>
  <si>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</si>
  <si>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</si>
  <si>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</si>
  <si>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</si>
  <si>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</si>
  <si>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</si>
  <si>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</si>
  <si>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</si>
  <si>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</si>
  <si>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</si>
  <si>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</si>
  <si>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</si>
  <si>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</si>
  <si>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</si>
  <si>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</si>
  <si>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</si>
  <si>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</si>
  <si>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</si>
  <si>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</si>
  <si>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</si>
  <si>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</si>
  <si>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</si>
  <si>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</si>
  <si>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</si>
  <si>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</si>
  <si>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</si>
  <si>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</si>
  <si>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</si>
  <si>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</si>
  <si>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</si>
  <si>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</si>
  <si>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</si>
  <si>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</si>
  <si>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</si>
  <si>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</si>
  <si>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</si>
  <si>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</si>
  <si>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</si>
  <si>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</si>
  <si>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</si>
  <si>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</si>
  <si>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</si>
  <si>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</si>
  <si>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</si>
  <si>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</si>
  <si>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</si>
  <si>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</si>
  <si>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</si>
  <si>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</si>
  <si>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</si>
  <si>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</si>
  <si>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</si>
  <si>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</si>
  <si>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</si>
  <si>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</si>
  <si>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</si>
  <si>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</si>
  <si>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</si>
  <si>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</si>
  <si>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</si>
  <si>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</si>
  <si>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</si>
  <si>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</si>
  <si>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</si>
  <si>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</si>
  <si>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</si>
  <si>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</si>
  <si>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</si>
  <si>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</si>
  <si>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</si>
  <si>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</si>
  <si>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</si>
  <si>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</si>
  <si>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</si>
  <si>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</si>
  <si>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</si>
  <si>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</si>
  <si>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</si>
  <si>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</si>
  <si>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</si>
  <si>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</si>
  <si>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</si>
  <si>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</si>
  <si>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</si>
  <si>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</si>
  <si>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</si>
  <si>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</si>
  <si>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</si>
  <si>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</si>
  <si>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</si>
  <si>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</si>
  <si>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</si>
  <si>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</si>
  <si>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</si>
  <si>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</si>
  <si>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</si>
  <si>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</si>
  <si>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</si>
  <si>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</si>
  <si>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</si>
  <si>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</si>
  <si>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</si>
  <si>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</si>
  <si>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</si>
  <si>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</si>
  <si>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</si>
  <si>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</si>
  <si>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</si>
  <si>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</si>
  <si>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</si>
  <si>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</si>
  <si>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</si>
  <si>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</si>
  <si>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</si>
  <si>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</si>
  <si>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</si>
  <si>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</si>
  <si>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</si>
  <si>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</si>
  <si>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</si>
  <si>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</si>
  <si>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</si>
  <si>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</si>
  <si>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</si>
  <si>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</si>
  <si>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</si>
  <si>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</si>
  <si>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</si>
  <si>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</si>
  <si>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</si>
  <si>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</si>
  <si>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</si>
  <si>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</si>
  <si>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</si>
  <si>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</si>
  <si>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</si>
  <si>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</si>
  <si>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</si>
  <si>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</si>
  <si>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</si>
  <si>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</si>
  <si>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</si>
  <si>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</si>
  <si>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</si>
  <si>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</si>
  <si>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</si>
  <si>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</si>
  <si>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</si>
  <si>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</si>
  <si>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</si>
  <si>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</si>
  <si>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</si>
  <si>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</si>
  <si>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</si>
  <si>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</si>
  <si>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</si>
  <si>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</si>
  <si>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</si>
  <si>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</si>
  <si>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</si>
  <si>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</si>
  <si>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</si>
  <si>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</si>
  <si>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</si>
  <si>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</si>
  <si>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</si>
  <si>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</si>
  <si>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</si>
  <si>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</si>
  <si>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</si>
  <si>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</si>
  <si>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</si>
  <si>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</si>
  <si>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</si>
  <si>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</si>
  <si>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</si>
  <si>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</si>
  <si>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</si>
  <si>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</si>
  <si>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</si>
  <si>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</si>
  <si>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</si>
  <si>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</si>
  <si>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</si>
  <si>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</si>
  <si>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</si>
  <si>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</si>
  <si>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</si>
  <si>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</si>
  <si>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</si>
  <si>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</si>
  <si>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</si>
  <si>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</si>
  <si>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</si>
  <si>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</si>
  <si>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</si>
  <si>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</si>
  <si>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</si>
  <si>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</si>
  <si>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</si>
  <si>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</si>
  <si>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</si>
  <si>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</si>
  <si>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</si>
  <si>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</si>
  <si>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</si>
  <si>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</si>
  <si>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</si>
  <si>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</si>
  <si>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</si>
  <si>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</si>
  <si>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</si>
  <si>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</si>
  <si>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</si>
  <si>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</si>
  <si>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</si>
  <si>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</si>
  <si>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</si>
  <si>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</si>
  <si>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</si>
  <si>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</si>
  <si>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</si>
  <si>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</si>
  <si>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</si>
  <si>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</si>
  <si>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</si>
  <si>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</si>
  <si>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</si>
  <si>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</si>
  <si>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</si>
  <si>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</si>
  <si>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</si>
  <si>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</si>
  <si>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</si>
  <si>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</si>
  <si>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</si>
  <si>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</si>
  <si>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</si>
  <si>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</si>
  <si>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</si>
  <si>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</si>
  <si>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</si>
  <si>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</si>
  <si>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</si>
  <si>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</si>
  <si>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</si>
  <si>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</si>
  <si>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</si>
  <si>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</si>
  <si>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</si>
  <si>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</si>
  <si>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</si>
  <si>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</si>
  <si>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</si>
  <si>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</si>
  <si>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</si>
  <si>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</si>
  <si>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</si>
  <si>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</si>
  <si>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</si>
  <si>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</si>
  <si>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</si>
  <si>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</si>
  <si>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</si>
  <si>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</si>
  <si>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</si>
  <si>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</si>
  <si>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</si>
  <si>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</si>
  <si>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</si>
  <si>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</si>
  <si>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</si>
  <si>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</si>
  <si>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</si>
  <si>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</si>
  <si>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</si>
  <si>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</si>
  <si>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</si>
  <si>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</si>
  <si>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</si>
  <si>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</si>
  <si>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</si>
  <si>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</si>
  <si>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</si>
  <si>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</si>
  <si>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</si>
  <si>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</si>
  <si>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</si>
  <si>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</si>
  <si>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</si>
  <si>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</si>
  <si>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</si>
  <si>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</si>
  <si>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</si>
  <si>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</si>
  <si>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</si>
  <si>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</si>
  <si>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</si>
  <si>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</si>
  <si>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</si>
  <si>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</si>
  <si>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</si>
  <si>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</si>
  <si>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</si>
  <si>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</si>
  <si>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</si>
  <si>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</si>
  <si>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</si>
  <si>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</si>
  <si>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</si>
  <si>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</si>
  <si>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</si>
  <si>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</si>
  <si>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</si>
  <si>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</si>
  <si>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</si>
  <si>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</si>
  <si>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</si>
  <si>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</si>
  <si>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</si>
  <si>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</si>
  <si>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</si>
  <si>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</si>
  <si>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</si>
  <si>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</si>
  <si>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</si>
  <si>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</si>
  <si>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</si>
  <si>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</si>
  <si>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</si>
  <si>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</si>
  <si>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</si>
  <si>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</si>
  <si>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</si>
  <si>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</si>
  <si>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</si>
  <si>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</si>
  <si>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</si>
  <si>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</si>
  <si>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</si>
  <si>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</si>
  <si>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</si>
  <si>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</si>
  <si>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</si>
  <si>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</si>
  <si>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</si>
  <si>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</si>
  <si>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</si>
  <si>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</si>
  <si>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</si>
  <si>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</si>
  <si>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</si>
  <si>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</si>
  <si>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</si>
  <si>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</si>
  <si>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</si>
  <si>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</si>
  <si>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</si>
  <si>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</si>
  <si>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</si>
  <si>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</si>
  <si>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</si>
  <si>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</si>
  <si>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</si>
  <si>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</si>
  <si>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</si>
  <si>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</si>
  <si>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</si>
  <si>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</si>
  <si>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</si>
  <si>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</si>
  <si>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</si>
  <si>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</si>
  <si>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</si>
  <si>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</si>
  <si>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</si>
  <si>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</si>
  <si>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</si>
  <si>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</si>
  <si>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</si>
  <si>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</si>
  <si>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</si>
  <si>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</si>
  <si>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</si>
  <si>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</si>
  <si>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</si>
  <si>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</si>
  <si>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</si>
  <si>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</si>
  <si>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</si>
  <si>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</si>
  <si>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</si>
  <si>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</si>
  <si>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</si>
  <si>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</si>
  <si>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</si>
  <si>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</si>
  <si>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</si>
  <si>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</si>
  <si>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</si>
  <si>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</si>
  <si>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</si>
  <si>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</si>
  <si>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</si>
  <si>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</si>
  <si>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</si>
  <si>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</si>
  <si>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</si>
  <si>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</si>
  <si>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</si>
  <si>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</si>
  <si>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</si>
  <si>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</si>
  <si>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</si>
  <si>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</si>
  <si>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</si>
  <si>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</si>
  <si>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</si>
  <si>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</si>
  <si>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</si>
  <si>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</si>
  <si>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</si>
  <si>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</si>
  <si>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</si>
  <si>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</si>
  <si>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</si>
  <si>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</si>
  <si>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</si>
  <si>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</si>
  <si>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</si>
  <si>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</si>
  <si>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</si>
  <si>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</si>
  <si>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</si>
  <si>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</si>
  <si>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</si>
  <si>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</si>
  <si>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</si>
  <si>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</si>
  <si>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</si>
  <si>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</si>
  <si>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</si>
  <si>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</si>
  <si>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</si>
  <si>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</si>
  <si>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</si>
  <si>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</si>
  <si>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</si>
  <si>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</si>
  <si>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</si>
  <si>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</si>
  <si>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</si>
  <si>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</si>
  <si>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</si>
  <si>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</si>
  <si>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</si>
  <si>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</si>
  <si>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</si>
  <si>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</si>
  <si>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</si>
  <si>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</si>
  <si>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</si>
  <si>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</si>
  <si>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</si>
  <si>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</si>
  <si>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</si>
  <si>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</si>
  <si>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</si>
  <si>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</si>
  <si>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</si>
  <si>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</si>
  <si>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</si>
  <si>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</si>
  <si>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</si>
  <si>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</si>
  <si>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</si>
  <si>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</si>
  <si>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</si>
  <si>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</si>
  <si>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</si>
  <si>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</si>
  <si>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</si>
  <si>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</si>
  <si>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</si>
  <si>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</si>
  <si>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</si>
  <si>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</si>
  <si>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</si>
  <si>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</si>
  <si>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</si>
  <si>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</si>
  <si>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</si>
  <si>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</si>
  <si>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</si>
  <si>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</si>
  <si>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</si>
  <si>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</si>
  <si>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</si>
  <si>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</si>
  <si>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</si>
  <si>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</si>
  <si>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</si>
  <si>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</si>
  <si>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</si>
  <si>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</si>
  <si>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</si>
  <si>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</si>
  <si>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</si>
  <si>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</si>
  <si>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</si>
  <si>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</si>
  <si>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</si>
  <si>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</si>
  <si>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</si>
  <si>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</si>
  <si>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</si>
  <si>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</si>
  <si>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</si>
  <si>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</si>
  <si>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</si>
  <si>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</si>
  <si>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</si>
  <si>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</si>
  <si>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</si>
  <si>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</si>
  <si>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</si>
  <si>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</si>
  <si>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</si>
  <si>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</si>
  <si>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</si>
  <si>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</si>
  <si>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</si>
  <si>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</si>
  <si>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</si>
  <si>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</si>
  <si>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</si>
  <si>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</si>
  <si>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</si>
  <si>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</si>
  <si>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</si>
  <si>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</si>
  <si>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</si>
  <si>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</si>
  <si>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</si>
  <si>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</si>
  <si>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</si>
  <si>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</si>
  <si>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</si>
  <si>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</si>
  <si>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</si>
  <si>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</si>
  <si>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</si>
  <si>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</si>
  <si>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</si>
  <si>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</si>
  <si>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</si>
  <si>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</si>
  <si>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</si>
  <si>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</si>
  <si>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</si>
  <si>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</si>
  <si>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</si>
  <si>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</si>
  <si>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</si>
  <si>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</si>
  <si>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</si>
  <si>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</si>
  <si>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</si>
  <si>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</si>
  <si>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</si>
  <si>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</si>
  <si>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</si>
  <si>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</si>
  <si>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</si>
  <si>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</si>
  <si>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</si>
  <si>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</si>
  <si>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</si>
  <si>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</si>
  <si>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</si>
  <si>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</si>
  <si>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</si>
  <si>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</si>
  <si>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</si>
  <si>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</si>
  <si>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</si>
  <si>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</si>
  <si>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</si>
  <si>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</si>
  <si>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</si>
  <si>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</si>
  <si>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</si>
  <si>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</si>
  <si>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</si>
  <si>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</si>
  <si>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</si>
  <si>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</si>
  <si>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</si>
  <si>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</si>
  <si>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</si>
  <si>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</si>
  <si>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</si>
  <si>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</si>
  <si>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</si>
  <si>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</si>
  <si>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</si>
  <si>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</si>
  <si>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</si>
  <si>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</si>
  <si>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</si>
  <si>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</si>
  <si>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</si>
  <si>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</si>
  <si>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</si>
  <si>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</si>
  <si>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</si>
  <si>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</si>
  <si>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</si>
  <si>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</si>
  <si>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</si>
  <si>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</si>
  <si>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</si>
  <si>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</si>
  <si>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</si>
  <si>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</si>
  <si>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</si>
  <si>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</si>
  <si>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</si>
  <si>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</si>
  <si>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</si>
  <si>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</si>
  <si>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</si>
  <si>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</si>
  <si>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</si>
  <si>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</si>
  <si>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</si>
  <si>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</si>
  <si>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</si>
  <si>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</si>
  <si>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</si>
  <si>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</si>
  <si>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</si>
  <si>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</si>
  <si>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</si>
  <si>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</si>
  <si>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</si>
  <si>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</si>
  <si>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</si>
  <si>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</si>
  <si>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</si>
  <si>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</si>
  <si>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</si>
  <si>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</si>
  <si>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</si>
  <si>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</si>
  <si>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</si>
  <si>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</si>
  <si>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</si>
  <si>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</si>
  <si>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</si>
  <si>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</si>
  <si>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</si>
  <si>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</si>
  <si>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</si>
  <si>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</si>
  <si>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</si>
  <si>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</si>
  <si>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</si>
  <si>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</si>
  <si>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</si>
  <si>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</si>
  <si>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</si>
  <si>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</si>
  <si>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</si>
  <si>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</si>
  <si>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</si>
  <si>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</si>
  <si>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</si>
  <si>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</si>
  <si>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</si>
  <si>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</si>
  <si>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</si>
  <si>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</si>
  <si>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</si>
  <si>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</si>
  <si>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</si>
  <si>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</si>
  <si>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</si>
  <si>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</si>
  <si>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</si>
  <si>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</si>
  <si>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</si>
  <si>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</si>
  <si>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</si>
  <si>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</si>
  <si>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</si>
  <si>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</si>
  <si>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</si>
  <si>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</si>
  <si>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</si>
  <si>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</si>
  <si>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</si>
  <si>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</si>
  <si>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</si>
  <si>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</si>
  <si>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</si>
  <si>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</si>
  <si>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</si>
  <si>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</si>
  <si>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</si>
  <si>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</si>
  <si>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</si>
  <si>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</si>
  <si>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</si>
  <si>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</si>
  <si>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</si>
  <si>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</si>
  <si>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</si>
  <si>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</si>
  <si>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</si>
  <si>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</si>
  <si>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</si>
  <si>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</si>
  <si>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</si>
  <si>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</si>
  <si>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</si>
  <si>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</si>
  <si>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</si>
  <si>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</si>
  <si>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</si>
  <si>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</si>
  <si>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</si>
  <si>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</si>
  <si>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</si>
  <si>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</si>
  <si>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</si>
  <si>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</si>
  <si>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</si>
  <si>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</si>
  <si>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</si>
  <si>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</si>
  <si>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</si>
  <si>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</si>
  <si>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</si>
  <si>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</si>
  <si>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</si>
  <si>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</si>
  <si>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</si>
  <si>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</si>
  <si>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</si>
  <si>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</si>
  <si>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</si>
  <si>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</si>
  <si>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</si>
  <si>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</si>
  <si>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</si>
  <si>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</si>
  <si>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</si>
  <si>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</si>
  <si>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</si>
  <si>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</si>
  <si>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</si>
  <si>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</si>
  <si>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</si>
  <si>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</si>
  <si>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</si>
  <si>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</si>
  <si>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</si>
  <si>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</si>
  <si>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</si>
  <si>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</si>
  <si>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</si>
  <si>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</si>
  <si>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</si>
  <si>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</si>
  <si>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</si>
  <si>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</si>
  <si>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</si>
  <si>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</si>
  <si>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</si>
  <si>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</si>
  <si>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</si>
  <si>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</si>
  <si>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</si>
  <si>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</si>
  <si>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</si>
  <si>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</si>
  <si>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</si>
  <si>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</si>
  <si>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</si>
  <si>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</si>
  <si>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</si>
  <si>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</si>
  <si>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</si>
  <si>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</si>
  <si>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</si>
  <si>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</si>
  <si>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</si>
  <si>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</si>
  <si>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</si>
  <si>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</si>
  <si>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</si>
  <si>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</si>
  <si>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</si>
  <si>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</si>
  <si>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</si>
  <si>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</si>
  <si>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</si>
  <si>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</si>
  <si>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</si>
  <si>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</si>
  <si>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</si>
  <si>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</si>
  <si>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</si>
  <si>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</si>
  <si>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</si>
  <si>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</si>
  <si>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</si>
  <si>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</si>
  <si>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</si>
  <si>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</si>
  <si>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</si>
  <si>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</si>
  <si>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</si>
  <si>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</si>
  <si>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</si>
  <si>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</si>
  <si>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</si>
  <si>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</si>
  <si>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</si>
  <si>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</si>
  <si>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</si>
  <si>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</si>
  <si>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</si>
  <si>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</si>
  <si>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</si>
  <si>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</si>
  <si>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</si>
  <si>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</si>
  <si>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</si>
  <si>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</si>
  <si>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</si>
  <si>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</si>
  <si>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</si>
  <si>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</si>
  <si>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</si>
  <si>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</si>
  <si>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</si>
  <si>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</si>
  <si>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</si>
  <si>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</si>
  <si>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</si>
  <si>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</si>
  <si>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</si>
  <si>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</si>
  <si>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</si>
  <si>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</si>
  <si>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</si>
  <si>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</si>
  <si>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</si>
  <si>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</si>
  <si>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</si>
  <si>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</si>
  <si>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</si>
  <si>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</si>
  <si>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</si>
  <si>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</si>
  <si>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</si>
  <si>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</si>
  <si>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</si>
  <si>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</si>
  <si>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</si>
  <si>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</si>
  <si>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</si>
  <si>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</si>
  <si>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</si>
  <si>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</si>
  <si>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</si>
  <si>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</si>
  <si>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</si>
  <si>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</si>
  <si>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</si>
  <si>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</si>
  <si>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</si>
  <si>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</si>
  <si>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</si>
  <si>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</si>
  <si>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</si>
  <si>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</si>
  <si>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</si>
  <si>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</si>
  <si>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</si>
  <si>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</si>
  <si>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</si>
  <si>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</si>
  <si>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</si>
  <si>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</si>
  <si>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</si>
  <si>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</si>
  <si>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</si>
  <si>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</si>
  <si>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</si>
  <si>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</si>
  <si>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</si>
  <si>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</si>
  <si>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</si>
  <si>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</si>
  <si>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</si>
  <si>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</si>
  <si>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</si>
  <si>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</si>
  <si>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</si>
  <si>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</si>
  <si>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</si>
  <si>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</si>
  <si>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</si>
  <si>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</si>
  <si>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</si>
  <si>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</si>
  <si>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</si>
  <si>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</si>
  <si>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</si>
  <si>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</si>
  <si>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</si>
  <si>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</si>
  <si>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</si>
  <si>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</si>
  <si>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</si>
  <si>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</si>
  <si>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</si>
  <si>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</si>
  <si>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</si>
  <si>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</si>
  <si>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</si>
  <si>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</si>
  <si>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</si>
  <si>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</si>
  <si>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</si>
  <si>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</si>
  <si>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</si>
  <si>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</si>
  <si>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</si>
  <si>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</si>
  <si>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</si>
  <si>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</si>
  <si>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</si>
  <si>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</si>
  <si>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</si>
  <si>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</si>
  <si>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</si>
  <si>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</si>
  <si>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</si>
  <si>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</si>
  <si>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</si>
  <si>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</si>
  <si>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</si>
  <si>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</si>
  <si>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</si>
  <si>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</si>
  <si>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</si>
  <si>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</si>
  <si>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</si>
  <si>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</si>
  <si>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</si>
  <si>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</si>
  <si>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</si>
  <si>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</si>
  <si>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</si>
  <si>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</si>
  <si>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</si>
  <si>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</si>
  <si>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</si>
  <si>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</si>
  <si>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</si>
  <si>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</si>
  <si>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</si>
  <si>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</si>
  <si>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</si>
  <si>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</si>
  <si>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</si>
  <si>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</si>
  <si>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</si>
  <si>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</si>
  <si>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</si>
  <si>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</si>
  <si>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</si>
  <si>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</si>
  <si>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</si>
  <si>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</si>
  <si>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</si>
  <si>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</si>
  <si>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</si>
  <si>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</si>
  <si>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</si>
  <si>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</si>
  <si>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</si>
  <si>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</si>
  <si>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</si>
  <si>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</si>
  <si>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</si>
  <si>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</si>
  <si>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</si>
  <si>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</si>
  <si>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</si>
  <si>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</si>
  <si>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</si>
  <si>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</si>
  <si>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</si>
  <si>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</si>
  <si>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</si>
  <si>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</si>
  <si>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</si>
  <si>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</si>
  <si>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</si>
  <si>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</si>
  <si>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</si>
  <si>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</si>
  <si>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</si>
  <si>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</si>
  <si>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</si>
  <si>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</si>
  <si>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</si>
  <si>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</si>
  <si>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</si>
  <si>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</si>
  <si>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</si>
  <si>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</si>
  <si>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</si>
  <si>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</si>
  <si>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</si>
  <si>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</si>
  <si>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</si>
  <si>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</si>
  <si>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</si>
  <si>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</si>
  <si>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</si>
  <si>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</si>
  <si>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</si>
  <si>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</si>
  <si>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</si>
  <si>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</si>
  <si>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</si>
  <si>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</si>
  <si>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</si>
  <si>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</si>
  <si>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</si>
  <si>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</si>
  <si>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</si>
  <si>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</si>
  <si>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</si>
  <si>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</si>
  <si>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</si>
  <si>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</si>
  <si>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</si>
  <si>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</si>
  <si>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</si>
  <si>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</si>
  <si>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</si>
  <si>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</si>
  <si>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</si>
  <si>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</si>
  <si>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</si>
  <si>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</si>
  <si>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</si>
  <si>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</si>
  <si>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</si>
  <si>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</si>
  <si>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</si>
  <si>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</si>
  <si>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</si>
  <si>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</si>
  <si>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</si>
  <si>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</si>
  <si>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</si>
  <si>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</si>
  <si>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</si>
  <si>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</si>
  <si>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</si>
  <si>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</si>
  <si>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</si>
  <si>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</si>
  <si>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</si>
  <si>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</si>
  <si>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</si>
  <si>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</si>
  <si>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</si>
  <si>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</si>
  <si>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</si>
  <si>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</si>
  <si>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</si>
  <si>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</si>
  <si>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</si>
  <si>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</si>
  <si>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</si>
  <si>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</si>
  <si>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</si>
  <si>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</si>
  <si>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</si>
  <si>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</si>
  <si>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</si>
  <si>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</si>
  <si>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</si>
  <si>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</si>
  <si>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</si>
  <si>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</si>
  <si>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</si>
  <si>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</si>
  <si>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</si>
  <si>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</si>
  <si>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</si>
  <si>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</si>
  <si>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</si>
  <si>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</si>
  <si>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</si>
  <si>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</si>
  <si>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</si>
  <si>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</si>
  <si>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</si>
  <si>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</si>
  <si>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</si>
  <si>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</si>
  <si>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</si>
  <si>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</si>
  <si>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</si>
  <si>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</si>
  <si>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</si>
  <si>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</si>
  <si>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</si>
  <si>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</si>
  <si>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</si>
  <si>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</si>
  <si>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</si>
  <si>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</si>
  <si>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</si>
  <si>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</si>
  <si>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</si>
  <si>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</si>
  <si>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</si>
  <si>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</si>
  <si>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</si>
  <si>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</si>
  <si>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</si>
  <si>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</si>
  <si>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</si>
  <si>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</si>
  <si>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</si>
  <si>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</si>
  <si>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</si>
  <si>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</si>
  <si>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</si>
  <si>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</si>
  <si>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</si>
  <si>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</si>
  <si>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</si>
  <si>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</si>
  <si>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</si>
  <si>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</si>
  <si>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</si>
  <si>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</si>
  <si>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</si>
  <si>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</si>
  <si>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</si>
  <si>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</si>
  <si>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</si>
  <si>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</si>
  <si>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</si>
  <si>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</si>
  <si>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</si>
  <si>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</si>
  <si>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</si>
  <si>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</si>
  <si>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</si>
  <si>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</si>
  <si>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</si>
  <si>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</si>
  <si>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</si>
  <si>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</si>
  <si>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</si>
  <si>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</si>
  <si>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</si>
  <si>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</si>
  <si>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</si>
  <si>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</si>
  <si>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</si>
  <si>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</si>
  <si>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</si>
  <si>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</si>
  <si>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</si>
  <si>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</si>
  <si>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</si>
  <si>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</si>
  <si>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</si>
  <si>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</si>
  <si>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</si>
  <si>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</si>
  <si>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</si>
  <si>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</si>
  <si>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</si>
  <si>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</si>
  <si>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</si>
  <si>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</si>
  <si>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</si>
  <si>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</si>
  <si>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</si>
  <si>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</si>
  <si>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</si>
  <si>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</si>
  <si>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</si>
  <si>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</si>
  <si>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</si>
  <si>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</si>
  <si>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</si>
  <si>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</si>
  <si>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</si>
  <si>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</si>
  <si>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</si>
  <si>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</si>
  <si>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</si>
  <si>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</si>
  <si>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</si>
  <si>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</si>
  <si>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</si>
  <si>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</si>
  <si>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</si>
  <si>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</si>
  <si>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</si>
  <si>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</si>
  <si>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</si>
  <si>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</si>
  <si>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</si>
  <si>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</si>
  <si>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</si>
  <si>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</si>
  <si>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</si>
  <si>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</si>
  <si>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</si>
  <si>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</si>
  <si>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</si>
  <si>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</si>
  <si>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</si>
  <si>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</si>
  <si>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</si>
  <si>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</si>
  <si>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</si>
  <si>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</si>
  <si>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</si>
  <si>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</si>
  <si>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</si>
  <si>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</si>
  <si>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</si>
  <si>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</si>
  <si>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</si>
  <si>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</si>
  <si>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</si>
  <si>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</si>
  <si>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</si>
  <si>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</si>
  <si>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</si>
  <si>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</si>
  <si>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</si>
  <si>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</si>
  <si>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</si>
  <si>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</si>
  <si>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</si>
  <si>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</si>
  <si>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</si>
  <si>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</si>
  <si>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</si>
  <si>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</si>
  <si>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</si>
  <si>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</si>
  <si>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</si>
  <si>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</si>
  <si>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</si>
  <si>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</si>
  <si>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</si>
  <si>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</si>
  <si>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</si>
  <si>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</si>
  <si>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</si>
  <si>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</si>
  <si>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</si>
  <si>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</si>
  <si>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</si>
  <si>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</si>
  <si>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</si>
  <si>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</si>
  <si>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</si>
  <si>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</si>
  <si>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</si>
  <si>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</si>
  <si>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</si>
  <si>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</si>
  <si>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</si>
  <si>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</si>
  <si>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</si>
  <si>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</si>
  <si>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</si>
  <si>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</si>
  <si>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</si>
  <si>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</si>
  <si>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</si>
  <si>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</si>
  <si>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</si>
  <si>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</si>
  <si>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</si>
  <si>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</si>
  <si>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</si>
  <si>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</si>
  <si>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</si>
  <si>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</si>
  <si>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</si>
  <si>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</si>
  <si>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</si>
  <si>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</si>
  <si>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</si>
  <si>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</si>
  <si>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</si>
  <si>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</si>
  <si>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</si>
  <si>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</si>
  <si>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</si>
  <si>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</si>
  <si>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</si>
  <si>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</si>
  <si>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</si>
  <si>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</si>
  <si>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</si>
  <si>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</si>
  <si>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</si>
  <si>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</si>
  <si>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</si>
  <si>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</si>
  <si>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</si>
  <si>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</si>
  <si>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</si>
  <si>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</si>
  <si>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</si>
  <si>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</si>
  <si>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</si>
  <si>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</si>
  <si>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</si>
  <si>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</si>
  <si>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</si>
  <si>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</si>
  <si>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</si>
  <si>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</si>
  <si>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</si>
  <si>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</si>
  <si>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</si>
  <si>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</si>
  <si>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</si>
  <si>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</si>
  <si>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</si>
  <si>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</si>
  <si>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</si>
  <si>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</si>
  <si>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</si>
  <si>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</si>
  <si>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</si>
  <si>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</si>
  <si>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</si>
  <si>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</si>
  <si>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</si>
  <si>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</si>
  <si>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</si>
  <si>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</si>
  <si>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</si>
  <si>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</si>
  <si>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</si>
  <si>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</si>
  <si>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</si>
  <si>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</si>
  <si>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</si>
  <si>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</si>
  <si>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</si>
  <si>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</si>
  <si>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</si>
  <si>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</si>
  <si>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</si>
  <si>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</si>
  <si>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</si>
  <si>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</si>
  <si>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</si>
  <si>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</si>
  <si>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</si>
  <si>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</si>
  <si>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</si>
  <si>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</si>
  <si>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</si>
  <si>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</si>
  <si>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</si>
  <si>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</si>
  <si>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</si>
  <si>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</si>
  <si>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</si>
  <si>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</si>
  <si>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</si>
  <si>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</si>
  <si>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</si>
  <si>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</si>
  <si>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</si>
  <si>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</si>
  <si>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</si>
  <si>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</si>
  <si>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</si>
  <si>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</si>
  <si>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</si>
  <si>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</si>
  <si>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</si>
  <si>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</si>
  <si>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</si>
  <si>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</si>
  <si>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</si>
  <si>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</si>
  <si>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</si>
  <si>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</si>
  <si>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</si>
  <si>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</si>
  <si>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</si>
  <si>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</si>
  <si>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</si>
  <si>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</si>
  <si>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</si>
  <si>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</si>
  <si>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</si>
  <si>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</si>
  <si>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</si>
  <si>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</si>
  <si>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</si>
  <si>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</si>
  <si>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</si>
  <si>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</si>
  <si>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</si>
  <si>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</si>
  <si>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</si>
  <si>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</si>
  <si>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</si>
  <si>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</si>
  <si>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</si>
  <si>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</si>
  <si>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</si>
  <si>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</si>
  <si>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</si>
  <si>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</si>
  <si>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</si>
  <si>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</si>
  <si>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</si>
  <si>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</si>
  <si>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</si>
  <si>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</si>
  <si>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</si>
  <si>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</si>
  <si>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</si>
  <si>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</si>
  <si>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</si>
  <si>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</si>
  <si>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</si>
  <si>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</si>
  <si>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</si>
  <si>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</si>
  <si>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</si>
  <si>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</si>
  <si>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</si>
  <si>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</si>
  <si>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</si>
  <si>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</si>
  <si>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</si>
  <si>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</si>
  <si>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</si>
  <si>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</si>
  <si>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</si>
  <si>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</si>
  <si>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</si>
  <si>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</si>
  <si>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</si>
  <si>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</si>
  <si>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</si>
  <si>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</si>
  <si>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</si>
  <si>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</si>
  <si>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</si>
  <si>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</si>
  <si>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</si>
  <si>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</si>
  <si>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</si>
  <si>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</si>
  <si>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</si>
  <si>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</si>
  <si>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</si>
  <si>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</si>
  <si>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</si>
  <si>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</si>
  <si>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</si>
  <si>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</si>
  <si>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</si>
  <si>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</si>
  <si>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</si>
  <si>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</si>
  <si>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</si>
  <si>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</si>
  <si>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</si>
  <si>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</si>
  <si>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</si>
  <si>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</si>
  <si>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</si>
  <si>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</si>
  <si>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</si>
  <si>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</si>
  <si>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</si>
  <si>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</si>
  <si>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</si>
  <si>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</si>
  <si>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</si>
  <si>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</si>
  <si>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</si>
  <si>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</si>
  <si>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</si>
  <si>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</si>
  <si>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</si>
  <si>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</si>
  <si>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</si>
  <si>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</si>
  <si>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</si>
  <si>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</si>
  <si>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</si>
  <si>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</si>
  <si>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</si>
  <si>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</si>
  <si>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</si>
  <si>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</si>
  <si>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</si>
  <si>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</si>
  <si>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</si>
  <si>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</si>
  <si>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</si>
  <si>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</si>
  <si>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</si>
  <si>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</si>
  <si>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</si>
  <si>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</si>
  <si>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</si>
  <si>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</si>
  <si>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</si>
  <si>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</si>
  <si>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</si>
  <si>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</si>
  <si>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</si>
  <si>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</si>
  <si>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</si>
  <si>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</si>
  <si>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</si>
  <si>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</si>
  <si>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</si>
  <si>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</si>
  <si>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</si>
  <si>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</si>
  <si>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</si>
  <si>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</si>
  <si>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</si>
  <si>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</si>
  <si>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</si>
  <si>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</si>
  <si>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</si>
  <si>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</si>
  <si>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</si>
  <si>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</si>
  <si>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</si>
  <si>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</si>
  <si>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</si>
  <si>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</si>
  <si>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</si>
  <si>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</si>
  <si>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</si>
  <si>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</si>
  <si>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</si>
  <si>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</si>
  <si>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</si>
  <si>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</si>
  <si>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</si>
  <si>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</si>
  <si>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</si>
  <si>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</si>
  <si>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</si>
  <si>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</si>
  <si>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</si>
  <si>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</si>
  <si>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</si>
  <si>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</si>
  <si>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</si>
  <si>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</si>
  <si>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</si>
  <si>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</si>
  <si>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</si>
  <si>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</si>
  <si>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</si>
  <si>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</si>
  <si>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</si>
  <si>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</si>
  <si>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</si>
  <si>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</si>
  <si>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</si>
  <si>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</si>
  <si>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</si>
  <si>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</si>
  <si>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</si>
  <si>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</si>
  <si>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</si>
  <si>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</si>
  <si>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</si>
  <si>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</si>
  <si>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</si>
  <si>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</si>
  <si>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</si>
  <si>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</si>
  <si>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</si>
  <si>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</si>
  <si>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</si>
  <si>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</si>
  <si>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</si>
  <si>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</si>
  <si>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</si>
  <si>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</si>
  <si>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</si>
  <si>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</si>
  <si>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</si>
  <si>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</si>
  <si>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</si>
  <si>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</si>
  <si>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</si>
  <si>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</si>
  <si>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</si>
  <si>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</si>
  <si>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</si>
  <si>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</si>
  <si>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</si>
  <si>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</si>
  <si>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</si>
  <si>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</si>
  <si>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</si>
  <si>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</si>
  <si>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</si>
  <si>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</si>
  <si>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</si>
  <si>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</si>
  <si>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</si>
  <si>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</si>
  <si>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</si>
  <si>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</si>
  <si>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</si>
  <si>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</si>
  <si>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</si>
  <si>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</si>
  <si>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</si>
  <si>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</si>
  <si>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</si>
  <si>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</si>
  <si>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</si>
  <si>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</si>
  <si>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</si>
  <si>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</si>
  <si>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</si>
  <si>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</si>
  <si>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</si>
  <si>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</si>
  <si>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</si>
  <si>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</si>
  <si>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</si>
  <si>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</si>
  <si>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</si>
  <si>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</si>
  <si>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</si>
  <si>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</si>
  <si>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</si>
  <si>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</si>
  <si>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</si>
  <si>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</si>
  <si>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</si>
  <si>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</si>
  <si>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</si>
  <si>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</si>
  <si>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</si>
  <si>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</si>
  <si>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</si>
  <si>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</si>
  <si>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</si>
  <si>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</si>
  <si>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</si>
  <si>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</si>
  <si>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</si>
  <si>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</si>
  <si>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</si>
  <si>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</si>
  <si>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</si>
  <si>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</si>
  <si>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</si>
  <si>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</si>
  <si>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</si>
  <si>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</si>
  <si>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</si>
  <si>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</si>
  <si>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</si>
  <si>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</si>
  <si>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</si>
  <si>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</si>
  <si>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</si>
  <si>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</si>
  <si>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</si>
  <si>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</si>
  <si>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</si>
  <si>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</si>
  <si>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</si>
  <si>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</si>
  <si>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</si>
  <si>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</si>
  <si>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</si>
  <si>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</si>
  <si>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</si>
  <si>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</si>
  <si>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</si>
  <si>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</si>
  <si>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</si>
  <si>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</si>
  <si>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</si>
  <si>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</si>
  <si>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</si>
  <si>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</si>
  <si>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</si>
  <si>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</si>
  <si>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</si>
  <si>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</si>
  <si>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</si>
  <si>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</si>
  <si>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</si>
  <si>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</si>
  <si>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</si>
  <si>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</si>
  <si>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</si>
  <si>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</si>
  <si>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</si>
  <si>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</si>
  <si>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</si>
  <si>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</si>
  <si>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</si>
  <si>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</si>
  <si>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</si>
  <si>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</si>
  <si>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</si>
  <si>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</si>
  <si>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</si>
  <si>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</si>
  <si>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</si>
  <si>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</si>
  <si>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</si>
  <si>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</si>
  <si>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</si>
  <si>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</si>
  <si>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</si>
  <si>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</si>
  <si>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</si>
  <si>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</si>
  <si>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</si>
  <si>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</si>
  <si>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</si>
  <si>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</si>
  <si>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</si>
  <si>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</si>
  <si>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</si>
  <si>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</si>
  <si>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</si>
  <si>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</si>
  <si>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</si>
  <si>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</si>
  <si>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</si>
  <si>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</si>
  <si>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</si>
  <si>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</si>
  <si>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</si>
  <si>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</si>
  <si>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</si>
  <si>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</si>
  <si>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</si>
  <si>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</si>
  <si>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</si>
  <si>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</si>
  <si>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</si>
  <si>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</si>
  <si>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</si>
  <si>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</si>
  <si>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</si>
  <si>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</si>
  <si>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</si>
  <si>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</si>
  <si>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</si>
  <si>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</si>
  <si>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</si>
  <si>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</si>
  <si>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</si>
  <si>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</si>
  <si>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</si>
  <si>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</si>
  <si>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</si>
  <si>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</si>
  <si>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</si>
  <si>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</si>
  <si>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</si>
  <si>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</si>
  <si>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</si>
  <si>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</si>
  <si>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</si>
  <si>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</si>
  <si>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</si>
  <si>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</si>
  <si>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</si>
  <si>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</si>
  <si>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</si>
  <si>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</si>
  <si>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</si>
  <si>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</si>
  <si>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</si>
  <si>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</si>
  <si>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</si>
  <si>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</si>
  <si>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</si>
  <si>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</si>
  <si>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</si>
  <si>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</si>
  <si>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</si>
  <si>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</si>
  <si>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</si>
  <si>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</si>
  <si>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</si>
  <si>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</si>
  <si>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</si>
  <si>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</si>
  <si>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</si>
  <si>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</si>
  <si>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</si>
  <si>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</si>
  <si>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</si>
  <si>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</si>
  <si>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</si>
  <si>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</si>
  <si>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</si>
  <si>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</si>
  <si>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</si>
  <si>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</si>
  <si>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</si>
  <si>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</si>
  <si>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</si>
  <si>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</si>
  <si>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</si>
  <si>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</si>
  <si>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</si>
  <si>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</si>
  <si>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</si>
  <si>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</si>
  <si>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</si>
  <si>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</si>
  <si>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</si>
  <si>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</si>
  <si>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</si>
  <si>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</si>
  <si>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</si>
  <si>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</si>
  <si>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</si>
  <si>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</si>
  <si>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</si>
  <si>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</si>
  <si>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</si>
  <si>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</si>
  <si>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</si>
  <si>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</si>
  <si>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</si>
  <si>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</si>
  <si>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</si>
  <si>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</si>
  <si>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</si>
  <si>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</si>
  <si>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</si>
  <si>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</si>
  <si>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</si>
  <si>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</si>
  <si>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</si>
  <si>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</si>
  <si>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</si>
  <si>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</si>
  <si>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</si>
  <si>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</si>
  <si>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</si>
  <si>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</si>
  <si>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</si>
  <si>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</si>
  <si>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</si>
  <si>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</si>
  <si>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</si>
  <si>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</si>
  <si>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</si>
  <si>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</si>
  <si>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</si>
  <si>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</si>
  <si>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</si>
  <si>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</si>
  <si>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</si>
  <si>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</si>
  <si>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</si>
  <si>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</si>
  <si>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</si>
  <si>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</si>
  <si>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</si>
  <si>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</si>
  <si>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</si>
  <si>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</si>
  <si>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</si>
  <si>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</si>
  <si>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</si>
  <si>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</si>
  <si>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</si>
  <si>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</si>
  <si>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</si>
  <si>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</si>
  <si>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</si>
  <si>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</si>
  <si>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</si>
  <si>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</si>
  <si>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</si>
  <si>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</si>
  <si>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</si>
  <si>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</si>
  <si>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</si>
  <si>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</si>
  <si>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</si>
  <si>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</si>
  <si>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</si>
  <si>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</si>
  <si>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</si>
  <si>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</si>
  <si>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</si>
  <si>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</si>
  <si>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</si>
  <si>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</si>
  <si>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</si>
  <si>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</si>
  <si>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</si>
  <si>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</si>
  <si>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</si>
  <si>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</si>
  <si>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</si>
  <si>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</si>
  <si>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</si>
  <si>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</si>
  <si>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</si>
  <si>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</si>
  <si>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</si>
  <si>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</si>
  <si>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</si>
  <si>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</si>
  <si>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</si>
  <si>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</si>
  <si>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</si>
  <si>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</si>
  <si>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</si>
  <si>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</si>
  <si>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</si>
  <si>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</si>
  <si>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</si>
  <si>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</si>
  <si>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</si>
  <si>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</si>
  <si>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</si>
  <si>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</si>
  <si>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</si>
  <si>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</si>
  <si>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</si>
  <si>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</si>
  <si>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</si>
  <si>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</si>
  <si>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</si>
  <si>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</si>
  <si>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</si>
  <si>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</si>
  <si>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</si>
  <si>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</si>
  <si>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</si>
  <si>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</si>
  <si>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</si>
  <si>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</si>
  <si>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</si>
  <si>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</si>
  <si>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</si>
  <si>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</si>
  <si>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</si>
  <si>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</si>
  <si>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</si>
  <si>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</si>
  <si>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</si>
  <si>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</si>
  <si>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</si>
  <si>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</si>
  <si>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</si>
  <si>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</si>
  <si>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</si>
  <si>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</si>
  <si>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</si>
  <si>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</si>
  <si>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</si>
  <si>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</si>
  <si>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</si>
  <si>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</si>
  <si>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</si>
  <si>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</si>
  <si>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</si>
  <si>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</si>
  <si>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</si>
  <si>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</si>
  <si>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</si>
  <si>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</si>
  <si>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</si>
  <si>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</si>
  <si>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</si>
  <si>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</si>
  <si>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</si>
  <si>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</si>
  <si>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</si>
  <si>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</si>
  <si>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</si>
  <si>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</si>
  <si>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</si>
  <si>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</si>
  <si>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</si>
  <si>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</si>
  <si>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</si>
  <si>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</si>
  <si>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</si>
  <si>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</si>
  <si>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</si>
  <si>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</si>
  <si>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</si>
  <si>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</si>
  <si>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</si>
  <si>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</si>
  <si>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</si>
  <si>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</si>
  <si>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</si>
  <si>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</si>
  <si>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</si>
  <si>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</si>
  <si>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</si>
  <si>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</si>
  <si>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</si>
  <si>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</si>
  <si>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</si>
  <si>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</si>
  <si>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</si>
  <si>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</si>
  <si>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</si>
  <si>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</si>
  <si>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</si>
  <si>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</si>
  <si>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</si>
  <si>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</si>
  <si>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</si>
  <si>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</si>
  <si>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</si>
  <si>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</si>
  <si>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</si>
  <si>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</si>
  <si>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</si>
  <si>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</si>
  <si>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</si>
  <si>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</si>
  <si>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</si>
  <si>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</si>
  <si>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</si>
  <si>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</si>
  <si>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</si>
  <si>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</si>
  <si>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</si>
  <si>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</si>
  <si>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</si>
  <si>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</si>
  <si>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</si>
  <si>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</si>
  <si>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</si>
  <si>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</si>
  <si>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</si>
  <si>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</si>
  <si>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</si>
  <si>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</si>
  <si>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</si>
  <si>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</si>
  <si>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</si>
  <si>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</si>
  <si>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</si>
  <si>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</si>
  <si>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</si>
  <si>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</si>
  <si>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</si>
  <si>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</si>
  <si>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</si>
  <si>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</si>
  <si>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</si>
  <si>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</si>
  <si>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</si>
  <si>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</si>
  <si>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</si>
  <si>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</si>
  <si>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</si>
  <si>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</si>
  <si>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</si>
  <si>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</si>
  <si>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</si>
  <si>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</si>
  <si>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</si>
  <si>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</si>
  <si>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</si>
  <si>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</si>
  <si>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</si>
  <si>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</si>
  <si>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</si>
  <si>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</si>
  <si>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</si>
  <si>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</si>
  <si>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</si>
  <si>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</si>
  <si>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</si>
  <si>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</si>
  <si>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</si>
  <si>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</si>
  <si>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</si>
  <si>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</si>
  <si>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</si>
  <si>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</si>
  <si>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</si>
  <si>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</si>
  <si>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</si>
  <si>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</si>
  <si>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</si>
  <si>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</si>
  <si>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</si>
  <si>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</si>
  <si>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</si>
  <si>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</si>
  <si>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</si>
  <si>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</si>
  <si>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</si>
  <si>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</si>
  <si>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</si>
  <si>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</si>
  <si>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</si>
  <si>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</si>
  <si>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</si>
  <si>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</si>
  <si>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</si>
  <si>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</si>
  <si>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</si>
  <si>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</si>
  <si>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</si>
  <si>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</si>
  <si>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</si>
  <si>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</si>
  <si>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</si>
  <si>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</si>
  <si>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</si>
  <si>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</si>
  <si>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</si>
  <si>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</si>
  <si>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</si>
  <si>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</si>
  <si>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</si>
  <si>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</si>
  <si>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</si>
  <si>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</si>
  <si>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</si>
  <si>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</si>
  <si>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</si>
  <si>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</si>
  <si>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</si>
  <si>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</si>
  <si>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</si>
  <si>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</si>
  <si>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</si>
  <si>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</si>
  <si>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</si>
  <si>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</si>
  <si>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</si>
  <si>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</si>
  <si>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</si>
  <si>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</si>
  <si>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</si>
  <si>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</si>
  <si>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</si>
  <si>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</si>
  <si>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</si>
  <si>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</si>
  <si>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</si>
  <si>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</si>
  <si>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</si>
  <si>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</si>
  <si>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</si>
  <si>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</si>
  <si>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</si>
  <si>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</si>
  <si>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</si>
  <si>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</si>
  <si>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</si>
  <si>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</si>
  <si>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</si>
  <si>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</si>
  <si>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</si>
  <si>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</si>
  <si>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</si>
  <si>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</si>
  <si>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</si>
  <si>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</si>
  <si>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</si>
  <si>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</si>
  <si>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</si>
  <si>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</si>
  <si>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</si>
  <si>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</si>
  <si>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</si>
  <si>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</si>
  <si>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</si>
  <si>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</si>
  <si>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</si>
  <si>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</si>
  <si>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</si>
  <si>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</si>
  <si>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</si>
  <si>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</si>
  <si>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</si>
  <si>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</si>
  <si>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</si>
  <si>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</si>
  <si>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</si>
  <si>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</si>
  <si>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</si>
  <si>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</si>
  <si>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</si>
  <si>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</si>
  <si>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</si>
  <si>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</si>
  <si>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</si>
  <si>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</si>
  <si>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</si>
  <si>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</si>
  <si>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</si>
  <si>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</si>
  <si>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</si>
  <si>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</si>
  <si>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</si>
  <si>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</si>
  <si>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</si>
  <si>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</si>
  <si>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</si>
  <si>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</si>
  <si>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</si>
  <si>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</si>
  <si>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</si>
  <si>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</si>
  <si>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</si>
  <si>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</si>
  <si>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</si>
  <si>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</si>
  <si>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</si>
  <si>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</si>
  <si>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</si>
  <si>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</si>
  <si>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</si>
  <si>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</si>
  <si>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</si>
  <si>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</si>
  <si>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</si>
  <si>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</si>
  <si>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</si>
  <si>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</si>
  <si>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</si>
  <si>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</si>
  <si>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</si>
  <si>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</si>
  <si>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</si>
  <si>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</si>
  <si>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</si>
  <si>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</si>
  <si>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</si>
  <si>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</si>
  <si>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</si>
  <si>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</si>
  <si>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</si>
  <si>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</si>
  <si>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</si>
  <si>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</si>
  <si>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</si>
  <si>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</si>
  <si>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</si>
  <si>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</si>
  <si>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</si>
  <si>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</si>
  <si>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</si>
  <si>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</si>
  <si>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</si>
  <si>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</si>
  <si>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</si>
  <si>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</si>
  <si>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</si>
  <si>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</si>
  <si>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</si>
  <si>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</si>
  <si>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</si>
  <si>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</si>
  <si>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</si>
  <si>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</si>
  <si>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</si>
  <si>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</si>
  <si>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</si>
  <si>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</si>
  <si>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</si>
  <si>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</si>
  <si>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</si>
  <si>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</si>
  <si>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</si>
  <si>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</si>
  <si>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</si>
  <si>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</si>
  <si>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</si>
  <si>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</si>
  <si>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</si>
  <si>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</si>
  <si>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</si>
  <si>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</si>
  <si>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</si>
  <si>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</si>
  <si>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</si>
  <si>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</si>
  <si>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</si>
  <si>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</si>
  <si>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</si>
  <si>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</si>
  <si>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</si>
  <si>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</si>
  <si>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</si>
  <si>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</si>
  <si>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</si>
  <si>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</si>
  <si>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</si>
  <si>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</si>
  <si>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</si>
  <si>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</si>
  <si>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</si>
  <si>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</si>
  <si>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</si>
  <si>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</si>
  <si>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</si>
  <si>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</si>
  <si>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</si>
  <si>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</si>
  <si>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</si>
  <si>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</si>
  <si>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</si>
  <si>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</si>
  <si>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</si>
  <si>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</si>
  <si>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</si>
  <si>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</si>
  <si>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</si>
  <si>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</si>
  <si>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</si>
  <si>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</si>
  <si>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</si>
  <si>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</si>
  <si>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</si>
  <si>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</si>
  <si>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</si>
  <si>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</si>
  <si>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</si>
  <si>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</si>
  <si>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</si>
  <si>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</si>
  <si>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</si>
  <si>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</si>
  <si>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</si>
  <si>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</si>
  <si>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</si>
  <si>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</si>
  <si>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</si>
  <si>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</si>
  <si>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</si>
  <si>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</si>
  <si>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</si>
  <si>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</si>
  <si>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</si>
  <si>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</si>
  <si>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</si>
  <si>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</si>
  <si>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</si>
  <si>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</si>
  <si>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</si>
  <si>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</si>
  <si>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</si>
  <si>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</si>
  <si>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</si>
  <si>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</si>
  <si>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</si>
  <si>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</si>
  <si>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</si>
  <si>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</si>
  <si>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</si>
  <si>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</si>
  <si>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</si>
  <si>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</si>
  <si>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</si>
  <si>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</si>
  <si>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</si>
  <si>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</si>
  <si>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</si>
  <si>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</si>
  <si>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</si>
  <si>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</si>
  <si>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</si>
  <si>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</si>
  <si>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</si>
  <si>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</si>
  <si>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</si>
  <si>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</si>
  <si>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</si>
  <si>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</si>
  <si>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</si>
  <si>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</si>
  <si>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</si>
  <si>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</si>
  <si>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</si>
  <si>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</si>
  <si>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</si>
  <si>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</si>
  <si>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</si>
  <si>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</si>
  <si>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</si>
  <si>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</si>
  <si>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</si>
  <si>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</si>
  <si>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</si>
  <si>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</si>
  <si>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</si>
  <si>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</si>
  <si>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</si>
  <si>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</si>
  <si>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</si>
  <si>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</si>
  <si>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</si>
  <si>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</si>
  <si>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</si>
  <si>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</si>
  <si>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</si>
  <si>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</si>
  <si>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</si>
  <si>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</si>
  <si>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</si>
  <si>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</si>
  <si>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</si>
  <si>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</si>
  <si>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</si>
  <si>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</si>
  <si>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</si>
  <si>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</si>
  <si>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</si>
  <si>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</si>
  <si>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</si>
  <si>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</si>
  <si>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</si>
  <si>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</si>
  <si>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</si>
  <si>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</si>
  <si>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</si>
  <si>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</si>
  <si>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</si>
  <si>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</si>
  <si>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</si>
  <si>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</si>
  <si>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</si>
  <si>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</si>
  <si>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</si>
  <si>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</si>
  <si>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</si>
  <si>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</si>
  <si>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</si>
  <si>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</si>
  <si>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</si>
  <si>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</si>
  <si>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</si>
  <si>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</si>
  <si>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</si>
  <si>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</si>
  <si>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</si>
  <si>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</si>
  <si>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</si>
  <si>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</si>
  <si>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</si>
  <si>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</si>
  <si>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</si>
  <si>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</si>
  <si>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</si>
  <si>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</si>
  <si>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</si>
  <si>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</si>
  <si>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</si>
  <si>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</si>
  <si>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</si>
  <si>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</si>
  <si>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</si>
  <si>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</si>
  <si>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</si>
  <si>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</si>
  <si>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</si>
  <si>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</si>
  <si>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</si>
  <si>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</si>
  <si>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</si>
  <si>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</si>
  <si>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</si>
  <si>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</si>
  <si>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</si>
  <si>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</si>
  <si>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</si>
  <si>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</si>
  <si>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</si>
  <si>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</si>
  <si>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</si>
  <si>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</si>
  <si>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</si>
  <si>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</si>
  <si>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</si>
  <si>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</si>
  <si>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</si>
  <si>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</si>
  <si>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</si>
  <si>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</si>
  <si>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</si>
  <si>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</si>
  <si>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</si>
  <si>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</si>
  <si>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</si>
  <si>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</si>
  <si>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</si>
  <si>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</si>
  <si>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</si>
  <si>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</si>
  <si>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</si>
  <si>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</si>
  <si>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</si>
  <si>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</si>
  <si>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</si>
  <si>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</si>
  <si>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</si>
  <si>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</si>
  <si>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</si>
  <si>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</si>
  <si>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</si>
  <si>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</si>
  <si>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</si>
  <si>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</si>
  <si>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</si>
  <si>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</si>
  <si>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</si>
  <si>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</si>
  <si>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</si>
  <si>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</si>
  <si>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</si>
  <si>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</si>
  <si>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</si>
  <si>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</si>
  <si>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</si>
  <si>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</si>
  <si>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</si>
  <si>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</si>
  <si>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</si>
  <si>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</si>
  <si>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</si>
  <si>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</si>
  <si>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</si>
  <si>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</si>
  <si>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</si>
  <si>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</si>
  <si>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</si>
  <si>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</si>
  <si>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</si>
  <si>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</si>
  <si>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</si>
  <si>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</si>
  <si>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</si>
  <si>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</si>
  <si>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</si>
  <si>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</si>
  <si>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</si>
  <si>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</si>
  <si>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</si>
  <si>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</si>
  <si>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</si>
  <si>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</si>
  <si>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</si>
  <si>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</si>
  <si>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</si>
  <si>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</si>
  <si>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</si>
  <si>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</si>
  <si>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</si>
  <si>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</si>
  <si>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</si>
  <si>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</si>
  <si>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</si>
  <si>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</si>
  <si>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</si>
  <si>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</si>
  <si>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</si>
  <si>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</si>
  <si>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</si>
  <si>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</si>
  <si>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</si>
  <si>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</si>
  <si>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</si>
  <si>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</si>
  <si>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</si>
  <si>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</si>
  <si>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</si>
  <si>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</si>
  <si>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</si>
  <si>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</si>
  <si>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</si>
  <si>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</si>
  <si>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</si>
  <si>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</si>
  <si>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</si>
  <si>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</si>
  <si>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</si>
  <si>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</si>
  <si>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</si>
  <si>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</si>
  <si>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</si>
  <si>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</si>
  <si>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</si>
  <si>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</si>
  <si>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</si>
  <si>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</si>
  <si>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</si>
  <si>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</si>
  <si>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</si>
  <si>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</si>
  <si>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</si>
  <si>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</si>
  <si>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</si>
  <si>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</si>
  <si>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</si>
  <si>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</si>
  <si>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</si>
  <si>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</si>
  <si>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</si>
  <si>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</si>
  <si>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</si>
  <si>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</si>
  <si>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</si>
  <si>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</si>
  <si>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</si>
  <si>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</si>
  <si>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</si>
  <si>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</si>
  <si>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</si>
  <si>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</si>
  <si>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</si>
  <si>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</si>
  <si>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</si>
  <si>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</si>
  <si>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</si>
  <si>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</si>
  <si>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</si>
  <si>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</si>
  <si>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</si>
  <si>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</si>
  <si>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</si>
  <si>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</si>
  <si>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</si>
  <si>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</si>
  <si>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</si>
  <si>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</si>
  <si>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</si>
  <si>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</si>
  <si>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</si>
  <si>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</si>
  <si>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</si>
  <si>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</si>
  <si>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</si>
  <si>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</si>
  <si>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</si>
  <si>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</si>
  <si>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</si>
  <si>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</si>
  <si>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</si>
  <si>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</si>
  <si>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</si>
  <si>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</si>
  <si>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</si>
  <si>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</si>
  <si>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</si>
  <si>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</si>
  <si>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</si>
  <si>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</si>
  <si>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</si>
  <si>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</si>
  <si>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</si>
  <si>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</si>
  <si>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</si>
  <si>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</si>
  <si>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</si>
  <si>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</si>
  <si>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</si>
  <si>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</si>
  <si>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</si>
  <si>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</si>
  <si>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</si>
  <si>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</si>
  <si>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</si>
  <si>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</si>
  <si>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</si>
  <si>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</si>
  <si>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</si>
  <si>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</si>
  <si>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</si>
  <si>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</si>
  <si>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</si>
  <si>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</si>
  <si>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</si>
  <si>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</si>
  <si>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</si>
  <si>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</si>
  <si>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</si>
  <si>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</si>
  <si>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</si>
  <si>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</si>
  <si>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</si>
  <si>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</si>
  <si>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</si>
  <si>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</si>
  <si>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</si>
  <si>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</si>
  <si>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</si>
  <si>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</si>
  <si>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</si>
  <si>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</si>
  <si>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</si>
  <si>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</si>
  <si>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</si>
  <si>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</si>
  <si>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</si>
  <si>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</si>
  <si>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</si>
  <si>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</si>
  <si>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</si>
  <si>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</si>
  <si>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</si>
  <si>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</si>
  <si>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</si>
  <si>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</si>
  <si>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</si>
  <si>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</si>
  <si>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</si>
  <si>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</si>
  <si>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</si>
  <si>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</si>
  <si>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</si>
  <si>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</si>
  <si>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</si>
  <si>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</si>
  <si>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</si>
  <si>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</si>
  <si>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</si>
  <si>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</si>
  <si>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</si>
  <si>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</si>
  <si>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</si>
  <si>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</si>
  <si>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</si>
  <si>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</si>
  <si>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</si>
  <si>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</si>
  <si>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</si>
  <si>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</si>
  <si>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</si>
  <si>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</si>
  <si>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</si>
  <si>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</si>
  <si>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</si>
  <si>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</si>
  <si>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</si>
  <si>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</si>
  <si>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</si>
  <si>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</si>
  <si>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</si>
  <si>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</si>
  <si>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</si>
  <si>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</si>
  <si>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</si>
  <si>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</si>
  <si>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</si>
  <si>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</si>
  <si>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</si>
  <si>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</si>
  <si>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</si>
  <si>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</si>
  <si>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</si>
  <si>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</si>
  <si>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</si>
  <si>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</si>
  <si>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</si>
  <si>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</si>
  <si>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</si>
  <si>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</si>
  <si>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</si>
  <si>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</si>
  <si>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</si>
  <si>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</si>
  <si>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</si>
  <si>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</si>
  <si>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</si>
  <si>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</si>
  <si>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</si>
  <si>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</si>
  <si>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</si>
  <si>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</si>
  <si>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</si>
  <si>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</si>
  <si>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</si>
  <si>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</si>
  <si>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</si>
  <si>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</si>
  <si>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</si>
  <si>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</si>
  <si>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</si>
  <si>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</si>
  <si>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</si>
  <si>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</si>
  <si>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</si>
  <si>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</si>
  <si>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</si>
  <si>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</si>
  <si>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</si>
  <si>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</si>
  <si>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</si>
  <si>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</si>
  <si>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</si>
  <si>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</si>
  <si>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</si>
  <si>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</si>
  <si>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</si>
  <si>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</si>
  <si>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</si>
  <si>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</si>
  <si>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</si>
  <si>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</si>
  <si>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</si>
  <si>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</si>
  <si>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</si>
  <si>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</si>
  <si>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</si>
  <si>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</si>
  <si>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</si>
  <si>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</si>
  <si>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</si>
  <si>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</si>
  <si>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</si>
  <si>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</si>
  <si>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</si>
  <si>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</si>
  <si>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</si>
  <si>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</si>
  <si>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</si>
  <si>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</si>
  <si>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</si>
  <si>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</si>
  <si>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</si>
  <si>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</si>
  <si>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</si>
  <si>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</si>
  <si>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</si>
  <si>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</si>
  <si>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</si>
  <si>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</si>
  <si>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</si>
  <si>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</si>
  <si>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</si>
  <si>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</si>
  <si>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</si>
  <si>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</si>
  <si>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</si>
  <si>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</si>
  <si>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</si>
  <si>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</si>
  <si>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</si>
  <si>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</si>
  <si>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</si>
  <si>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</si>
  <si>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</si>
  <si>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</si>
  <si>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</si>
  <si>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</si>
  <si>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</si>
  <si>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</si>
  <si>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</si>
  <si>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</si>
  <si>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</si>
  <si>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</si>
  <si>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</si>
  <si>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</si>
  <si>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</si>
  <si>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</si>
  <si>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</si>
  <si>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</si>
  <si>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</si>
  <si>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</si>
  <si>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</si>
  <si>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</si>
  <si>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</si>
  <si>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</si>
  <si>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</si>
  <si>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</si>
  <si>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</si>
  <si>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</si>
  <si>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</si>
  <si>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</si>
  <si>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</si>
  <si>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</si>
  <si>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</si>
  <si>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</si>
  <si>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</si>
  <si>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</si>
  <si>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</si>
  <si>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</si>
  <si>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</si>
  <si>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</si>
  <si>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</si>
  <si>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</si>
  <si>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</si>
  <si>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</si>
  <si>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</si>
  <si>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</si>
  <si>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</si>
  <si>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</si>
  <si>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</si>
  <si>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</si>
  <si>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</si>
  <si>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</si>
  <si>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</si>
  <si>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</si>
  <si>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</si>
  <si>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</si>
  <si>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</si>
  <si>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</si>
  <si>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</si>
  <si>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</si>
  <si>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</si>
  <si>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</si>
  <si>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</si>
  <si>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</si>
  <si>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</si>
  <si>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</si>
  <si>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</si>
  <si>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</si>
  <si>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</si>
  <si>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</si>
  <si>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</si>
  <si>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</si>
  <si>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</si>
  <si>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</si>
  <si>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</si>
  <si>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</si>
  <si>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</si>
  <si>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</si>
  <si>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</si>
  <si>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</si>
  <si>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</si>
  <si>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</si>
  <si>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</si>
  <si>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</si>
  <si>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</si>
  <si>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</si>
  <si>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</si>
  <si>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</si>
  <si>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</si>
  <si>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</si>
  <si>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</si>
  <si>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</si>
  <si>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</si>
  <si>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</si>
  <si>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</si>
  <si>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</si>
  <si>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</si>
  <si>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</si>
  <si>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</si>
  <si>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</si>
  <si>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</si>
  <si>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</si>
  <si>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</si>
  <si>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</si>
  <si>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</si>
  <si>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</si>
  <si>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</si>
  <si>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</si>
  <si>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</si>
  <si>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</si>
  <si>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</si>
  <si>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</si>
  <si>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</si>
  <si>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</si>
  <si>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</si>
  <si>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</si>
  <si>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</si>
  <si>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</si>
  <si>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</si>
  <si>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</si>
  <si>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</si>
  <si>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</si>
  <si>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</si>
  <si>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</si>
  <si>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</si>
  <si>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</si>
  <si>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</si>
  <si>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</si>
  <si>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</si>
  <si>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</si>
  <si>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</si>
  <si>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</si>
  <si>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</si>
  <si>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</si>
  <si>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</si>
  <si>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</si>
  <si>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</si>
  <si>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</si>
  <si>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</si>
  <si>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</si>
  <si>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</si>
  <si>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</si>
  <si>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</si>
  <si>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</si>
  <si>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</si>
  <si>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</si>
  <si>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</si>
  <si>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</si>
  <si>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</si>
  <si>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</si>
  <si>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</si>
  <si>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</si>
  <si>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</si>
  <si>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</si>
  <si>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</si>
  <si>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</si>
  <si>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</si>
  <si>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</si>
  <si>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</si>
  <si>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</si>
  <si>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</si>
  <si>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</si>
  <si>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</si>
  <si>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</si>
  <si>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</si>
  <si>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</si>
  <si>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</si>
  <si>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</si>
  <si>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</si>
  <si>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</si>
  <si>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</si>
  <si>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</si>
  <si>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</si>
  <si>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</si>
  <si>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</si>
  <si>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</si>
  <si>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</si>
  <si>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</si>
  <si>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</si>
  <si>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</si>
  <si>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</si>
  <si>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</si>
  <si>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</si>
  <si>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</si>
  <si>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</si>
  <si>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</si>
  <si>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</si>
  <si>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</si>
  <si>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</si>
  <si>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</si>
  <si>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</si>
  <si>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</si>
  <si>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</si>
  <si>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</si>
  <si>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</si>
  <si>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</si>
  <si>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</si>
  <si>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</si>
  <si>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</si>
  <si>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</si>
  <si>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</si>
  <si>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</si>
  <si>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</si>
  <si>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</si>
  <si>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</si>
  <si>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</si>
  <si>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</si>
  <si>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</si>
  <si>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</si>
  <si>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</si>
  <si>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</si>
  <si>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</si>
  <si>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</si>
  <si>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</si>
  <si>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</si>
  <si>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</si>
  <si>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</si>
  <si>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</si>
  <si>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</si>
  <si>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</si>
  <si>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</si>
  <si>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</si>
  <si>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</si>
  <si>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</si>
  <si>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</si>
  <si>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</si>
  <si>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</si>
  <si>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</si>
  <si>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</si>
  <si>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</si>
  <si>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</si>
  <si>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</si>
  <si>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</si>
  <si>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</si>
  <si>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</si>
  <si>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</si>
  <si>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</si>
  <si>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</si>
  <si>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</si>
  <si>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</si>
  <si>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</si>
  <si>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</si>
  <si>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</si>
  <si>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</si>
  <si>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</si>
  <si>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</si>
  <si>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</si>
  <si>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</si>
  <si>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</si>
  <si>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</si>
  <si>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</si>
  <si>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</si>
  <si>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</si>
  <si>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</si>
  <si>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</si>
  <si>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</si>
  <si>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</si>
  <si>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</si>
  <si>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</si>
  <si>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</si>
  <si>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</si>
  <si>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</si>
  <si>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</si>
  <si>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</si>
  <si>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</si>
  <si>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</si>
  <si>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</si>
  <si>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</si>
  <si>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</si>
  <si>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</si>
  <si>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</si>
  <si>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</si>
  <si>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</si>
  <si>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</si>
  <si>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</si>
  <si>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</si>
  <si>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</si>
  <si>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</si>
  <si>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</si>
  <si>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</si>
  <si>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</si>
  <si>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</si>
  <si>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</si>
  <si>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</si>
  <si>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</si>
  <si>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</si>
  <si>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</si>
  <si>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</si>
  <si>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</si>
  <si>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</si>
  <si>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</si>
  <si>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</si>
  <si>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</si>
  <si>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</si>
  <si>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</si>
  <si>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</si>
  <si>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</si>
  <si>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</si>
  <si>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</si>
  <si>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</si>
  <si>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</si>
  <si>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</si>
  <si>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</si>
  <si>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</si>
  <si>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</si>
  <si>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</si>
  <si>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</si>
  <si>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</si>
  <si>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</si>
  <si>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</si>
  <si>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</si>
  <si>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</si>
  <si>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</si>
  <si>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</si>
  <si>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</si>
  <si>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</si>
  <si>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</si>
  <si>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</si>
  <si>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</si>
  <si>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</si>
  <si>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</si>
  <si>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</si>
  <si>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</si>
  <si>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</si>
  <si>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</si>
  <si>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</si>
  <si>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</si>
  <si>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</si>
  <si>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</si>
  <si>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</si>
  <si>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</si>
  <si>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</si>
  <si>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</si>
  <si>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</si>
  <si>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</si>
  <si>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</si>
  <si>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</si>
  <si>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</si>
  <si>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</si>
  <si>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</si>
  <si>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</si>
  <si>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</si>
  <si>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</si>
  <si>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</si>
  <si>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</si>
  <si>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</si>
  <si>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</si>
  <si>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</si>
  <si>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</si>
  <si>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</si>
  <si>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</si>
  <si>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</si>
  <si>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</si>
  <si>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</si>
  <si>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</si>
  <si>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</si>
  <si>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</si>
  <si>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</si>
  <si>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</si>
  <si>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</si>
  <si>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</si>
  <si>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</si>
  <si>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</si>
  <si>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</si>
  <si>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</si>
  <si>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</si>
  <si>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</si>
  <si>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</si>
  <si>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</si>
  <si>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</si>
  <si>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</si>
  <si>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</si>
  <si>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</si>
  <si>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</si>
  <si>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</si>
  <si>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</si>
  <si>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</si>
  <si>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</si>
  <si>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</si>
  <si>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</si>
  <si>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</si>
  <si>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</si>
  <si>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</si>
  <si>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</si>
  <si>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</si>
  <si>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</si>
  <si>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</si>
  <si>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</si>
  <si>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</si>
  <si>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</si>
  <si>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</si>
  <si>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</si>
  <si>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</si>
  <si>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</si>
  <si>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</si>
  <si>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</si>
  <si>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</si>
  <si>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</si>
  <si>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</si>
  <si>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</si>
  <si>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</si>
  <si>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</si>
  <si>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</si>
  <si>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</si>
  <si>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</si>
  <si>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</si>
  <si>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</si>
  <si>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</si>
  <si>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</si>
  <si>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</si>
  <si>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</si>
  <si>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</si>
  <si>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</si>
  <si>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</si>
  <si>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</si>
  <si>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</si>
  <si>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</si>
  <si>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</si>
  <si>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</si>
  <si>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</si>
  <si>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</si>
  <si>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</si>
  <si>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</si>
  <si>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</si>
  <si>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</si>
  <si>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</si>
  <si>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</si>
  <si>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</si>
  <si>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</si>
  <si>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</si>
  <si>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</si>
  <si>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</si>
  <si>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</si>
  <si>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</si>
  <si>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</si>
  <si>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</si>
  <si>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</si>
  <si>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</si>
  <si>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</si>
  <si>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</si>
  <si>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</si>
  <si>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</si>
  <si>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</si>
  <si>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</si>
  <si>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</si>
  <si>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</si>
  <si>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</si>
  <si>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</si>
  <si>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</si>
  <si>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</si>
  <si>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</si>
  <si>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</si>
  <si>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</si>
  <si>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</si>
  <si>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</si>
  <si>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</si>
  <si>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</si>
  <si>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</si>
  <si>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</si>
  <si>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</si>
  <si>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</si>
  <si>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</si>
  <si>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</si>
  <si>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</si>
  <si>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</si>
  <si>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</si>
  <si>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</si>
  <si>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</si>
  <si>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</si>
  <si>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</si>
  <si>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</si>
  <si>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</si>
  <si>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</si>
  <si>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</si>
  <si>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</si>
  <si>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</si>
  <si>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</si>
  <si>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</si>
  <si>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</si>
  <si>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</si>
  <si>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</si>
  <si>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</si>
  <si>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</si>
  <si>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</si>
  <si>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</si>
  <si>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</si>
  <si>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</si>
  <si>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</si>
  <si>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</si>
  <si>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</si>
  <si>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</si>
  <si>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</si>
  <si>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</si>
  <si>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</si>
  <si>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</si>
  <si>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</si>
  <si>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</si>
  <si>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</si>
  <si>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</si>
  <si>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</si>
  <si>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</si>
  <si>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</si>
  <si>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</si>
  <si>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</si>
  <si>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</si>
  <si>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</si>
  <si>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</si>
  <si>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</si>
  <si>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</si>
  <si>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</si>
  <si>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</si>
  <si>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</si>
  <si>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</si>
  <si>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</si>
  <si>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</si>
  <si>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</si>
  <si>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</si>
  <si>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</si>
  <si>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</si>
  <si>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</si>
  <si>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</si>
  <si>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</si>
  <si>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</si>
  <si>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</si>
  <si>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</si>
  <si>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</si>
  <si>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</si>
  <si>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</si>
  <si>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</si>
  <si>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</si>
  <si>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</si>
  <si>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</si>
  <si>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</si>
  <si>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</si>
  <si>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</si>
  <si>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</si>
  <si>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</si>
  <si>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</si>
  <si>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</si>
  <si>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</si>
  <si>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</si>
  <si>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</si>
  <si>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</si>
  <si>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</si>
  <si>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</si>
  <si>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</si>
  <si>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</si>
  <si>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</si>
  <si>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</si>
  <si>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</si>
  <si>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</si>
  <si>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</si>
  <si>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</si>
  <si>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</si>
  <si>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</si>
  <si>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</si>
  <si>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</si>
  <si>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</si>
  <si>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</si>
  <si>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</si>
  <si>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</si>
  <si>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</si>
  <si>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</si>
  <si>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</si>
  <si>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</si>
  <si>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</si>
  <si>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</si>
  <si>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</si>
  <si>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</si>
  <si>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</si>
  <si>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</si>
  <si>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</si>
  <si>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</si>
  <si>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</si>
  <si>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</si>
  <si>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</si>
  <si>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</si>
  <si>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</si>
  <si>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</si>
  <si>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</si>
  <si>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</si>
  <si>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</si>
  <si>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</si>
  <si>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</si>
  <si>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</si>
  <si>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</si>
  <si>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</si>
  <si>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</si>
  <si>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</si>
  <si>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</si>
  <si>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</si>
  <si>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</si>
  <si>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</si>
  <si>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</si>
  <si>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</si>
  <si>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</si>
  <si>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</si>
  <si>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</si>
  <si>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</si>
  <si>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</si>
  <si>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</si>
  <si>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</si>
  <si>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</si>
  <si>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</si>
  <si>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</si>
  <si>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</si>
  <si>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</si>
  <si>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</si>
  <si>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</si>
  <si>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</si>
  <si>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</si>
  <si>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</si>
  <si>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</si>
  <si>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</si>
  <si>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</si>
  <si>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</si>
  <si>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</si>
  <si>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</si>
  <si>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</si>
  <si>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</si>
  <si>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</si>
  <si>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</si>
  <si>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</si>
  <si>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</si>
  <si>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</si>
  <si>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</si>
  <si>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</si>
  <si>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</si>
  <si>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</si>
  <si>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</si>
  <si>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</si>
  <si>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</si>
  <si>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</si>
  <si>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</si>
  <si>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</si>
  <si>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</si>
  <si>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</si>
  <si>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</si>
  <si>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</si>
  <si>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</si>
  <si>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</si>
  <si>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</si>
  <si>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</si>
  <si>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</si>
  <si>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</si>
  <si>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</si>
  <si>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</si>
  <si>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</si>
  <si>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</si>
  <si>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</si>
  <si>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</si>
  <si>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</si>
  <si>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</si>
  <si>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</si>
  <si>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</si>
  <si>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</si>
  <si>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</si>
  <si>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</si>
  <si>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</si>
  <si>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</si>
  <si>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</si>
  <si>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</si>
  <si>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</si>
  <si>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</si>
  <si>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</si>
  <si>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</si>
  <si>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</si>
  <si>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</si>
  <si>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</si>
  <si>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</si>
  <si>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</si>
  <si>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</si>
  <si>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</si>
  <si>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</si>
  <si>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</si>
  <si>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</si>
  <si>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</si>
  <si>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</si>
  <si>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</si>
  <si>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</si>
  <si>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</si>
  <si>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</si>
  <si>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</si>
  <si>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</si>
  <si>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</si>
  <si>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</si>
  <si>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</si>
  <si>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</si>
  <si>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</si>
  <si>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</si>
  <si>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</si>
  <si>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</si>
  <si>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</si>
  <si>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</si>
  <si>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</si>
  <si>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</si>
  <si>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</si>
  <si>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</si>
  <si>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</si>
  <si>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</si>
  <si>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</si>
  <si>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</si>
  <si>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</si>
  <si>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</si>
  <si>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</si>
  <si>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</si>
  <si>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</si>
  <si>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</si>
  <si>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</si>
  <si>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</si>
  <si>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</si>
  <si>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</si>
  <si>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</si>
  <si>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</si>
  <si>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</si>
  <si>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</si>
  <si>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</si>
  <si>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</si>
  <si>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</si>
  <si>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</si>
  <si>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</si>
  <si>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</si>
  <si>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</si>
  <si>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</si>
  <si>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</si>
  <si>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</si>
  <si>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</si>
  <si>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</si>
  <si>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</si>
  <si>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</si>
  <si>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</si>
  <si>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</si>
  <si>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</si>
  <si>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</si>
  <si>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</si>
  <si>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</si>
  <si>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</si>
  <si>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</si>
  <si>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</si>
  <si>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</si>
  <si>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</si>
  <si>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</si>
  <si>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</si>
  <si>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</si>
  <si>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</si>
  <si>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</si>
  <si>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</si>
  <si>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</si>
  <si>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</si>
  <si>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</si>
  <si>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</si>
  <si>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</si>
  <si>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</si>
  <si>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</si>
  <si>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</si>
  <si>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</si>
  <si>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</si>
  <si>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</si>
  <si>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</si>
  <si>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</si>
  <si>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</si>
  <si>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</si>
  <si>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</si>
  <si>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</si>
  <si>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</si>
  <si>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</si>
  <si>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</si>
  <si>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</si>
  <si>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</si>
  <si>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</si>
  <si>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</si>
  <si>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</si>
  <si>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</si>
  <si>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</si>
  <si>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</si>
  <si>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</si>
  <si>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</si>
  <si>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</si>
  <si>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</si>
  <si>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</si>
  <si>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</si>
  <si>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</si>
  <si>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</si>
  <si>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</si>
  <si>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</si>
  <si>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</si>
  <si>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</si>
  <si>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</si>
  <si>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</si>
  <si>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</si>
  <si>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</si>
  <si>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</si>
  <si>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</si>
  <si>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</si>
  <si>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</si>
  <si>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</si>
  <si>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</si>
  <si>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</si>
  <si>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</si>
  <si>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</si>
  <si>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</si>
  <si>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</si>
  <si>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</si>
  <si>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</si>
  <si>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</si>
  <si>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</si>
  <si>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</si>
  <si>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</si>
  <si>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</si>
  <si>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</si>
  <si>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</si>
  <si>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</si>
  <si>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</si>
  <si>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</si>
  <si>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</si>
  <si>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</si>
  <si>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</si>
  <si>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</si>
  <si>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</si>
  <si>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</si>
  <si>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</si>
  <si>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</si>
  <si>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</si>
  <si>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</si>
  <si>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</si>
  <si>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</si>
  <si>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</si>
  <si>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</si>
  <si>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</si>
  <si>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</si>
  <si>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</si>
  <si>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</si>
  <si>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</si>
  <si>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</si>
  <si>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</si>
  <si>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</si>
  <si>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</si>
  <si>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</si>
  <si>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</si>
  <si>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</si>
  <si>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</si>
  <si>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</si>
  <si>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</si>
  <si>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</si>
  <si>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</si>
  <si>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</si>
  <si>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</si>
  <si>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</si>
  <si>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</si>
  <si>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</si>
  <si>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</si>
  <si>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</si>
  <si>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</si>
  <si>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</si>
  <si>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</si>
  <si>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</si>
  <si>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</si>
  <si>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</si>
  <si>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</si>
  <si>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</si>
  <si>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</si>
  <si>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</si>
  <si>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</si>
  <si>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</si>
  <si>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</si>
  <si>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</si>
  <si>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</si>
  <si>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</si>
  <si>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</si>
  <si>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</si>
  <si>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</si>
  <si>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</si>
  <si>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</si>
  <si>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</si>
  <si>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</si>
  <si>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</si>
  <si>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</si>
  <si>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</si>
  <si>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</si>
  <si>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</si>
  <si>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</si>
  <si>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</si>
  <si>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</si>
  <si>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</si>
  <si>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</si>
  <si>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</si>
  <si>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</si>
  <si>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</si>
  <si>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</si>
  <si>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</si>
  <si>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</si>
  <si>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</si>
  <si>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</si>
  <si>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</si>
  <si>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</si>
  <si>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</si>
  <si>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</si>
  <si>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</si>
  <si>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</si>
  <si>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</si>
  <si>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</si>
  <si>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</si>
  <si>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</si>
  <si>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</si>
  <si>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</si>
  <si>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</si>
  <si>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</si>
  <si>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</si>
  <si>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</si>
  <si>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</si>
  <si>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</si>
  <si>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</si>
  <si>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</si>
  <si>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</si>
  <si>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</si>
  <si>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</si>
  <si>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</si>
  <si>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</si>
  <si>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</si>
  <si>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</si>
  <si>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</si>
  <si>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</si>
  <si>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</si>
  <si>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</si>
  <si>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</si>
  <si>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</si>
  <si>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</si>
  <si>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</si>
  <si>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</si>
  <si>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</si>
  <si>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</si>
  <si>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</si>
  <si>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</si>
  <si>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</si>
  <si>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</si>
  <si>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</si>
  <si>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</si>
  <si>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</si>
  <si>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</si>
  <si>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</si>
  <si>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</si>
  <si>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</si>
  <si>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</si>
  <si>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</si>
  <si>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</si>
  <si>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</si>
  <si>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</si>
  <si>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</si>
  <si>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</si>
  <si>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</si>
  <si>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</si>
  <si>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</si>
  <si>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</si>
  <si>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</si>
  <si>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</si>
  <si>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</si>
  <si>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</si>
  <si>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</si>
  <si>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</si>
  <si>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</si>
  <si>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</si>
  <si>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</si>
  <si>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</si>
  <si>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</si>
  <si>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</si>
  <si>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</si>
  <si>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</si>
  <si>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</si>
  <si>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</si>
  <si>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</si>
  <si>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</si>
  <si>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</si>
  <si>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</si>
  <si>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</si>
  <si>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</si>
  <si>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</si>
  <si>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</si>
  <si>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</si>
  <si>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</si>
  <si>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</si>
  <si>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</si>
  <si>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</si>
  <si>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</si>
  <si>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</si>
  <si>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</si>
  <si>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</si>
  <si>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</si>
  <si>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</si>
  <si>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</si>
  <si>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</si>
  <si>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</si>
  <si>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</si>
  <si>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</si>
  <si>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</si>
  <si>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</si>
  <si>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</si>
  <si>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</si>
  <si>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</si>
  <si>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</si>
  <si>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</si>
  <si>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</si>
  <si>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</si>
  <si>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</si>
  <si>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</si>
  <si>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</si>
  <si>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</si>
  <si>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</si>
  <si>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</si>
  <si>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</si>
  <si>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</si>
  <si>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</si>
  <si>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</si>
  <si>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</si>
  <si>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</si>
  <si>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</si>
  <si>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</si>
  <si>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</si>
  <si>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</si>
  <si>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</si>
  <si>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</si>
  <si>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</si>
  <si>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</si>
  <si>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</si>
  <si>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</si>
  <si>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</si>
  <si>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</si>
  <si>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</si>
  <si>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</si>
  <si>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</si>
  <si>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</si>
  <si>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</si>
  <si>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</si>
  <si>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</si>
  <si>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</si>
  <si>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</si>
  <si>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</si>
  <si>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</si>
  <si>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</si>
  <si>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</si>
  <si>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</si>
  <si>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</si>
  <si>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</si>
  <si>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</si>
  <si>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</si>
  <si>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</si>
  <si>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</si>
  <si>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</si>
  <si>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</si>
  <si>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</si>
  <si>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</si>
  <si>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</si>
  <si>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</si>
  <si>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</si>
  <si>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</si>
  <si>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</si>
  <si>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</si>
  <si>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HUBProdemge</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</si>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</sst>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c r="AJ1" s="457"/>
    </row>
    <row r="2" spans="1:37" ht="9.75" customHeight="1" thickBot="1" x14ac:dyDescent="0.3">
      <c r="A2" s="458"/>
      <c r="B2" s="459"/>
      <c r="C2" s="459"/>
      <c r="D2" s="459"/>
      <c r="E2" s="459"/>
      <c r="F2" s="459"/>
      <c r="G2" s="459"/>
      <c r="H2" s="459"/>
      <c r="I2" s="459"/>
      <c r="J2" s="459"/>
      <c r="K2" s="459"/>
      <c r="L2" s="459"/>
      <c r="M2" s="459"/>
      <c r="N2" s="459"/>
      <c r="O2" s="459"/>
      <c r="P2" s="459"/>
      <c r="Q2" s="459"/>
      <c r="R2" s="459"/>
      <c r="S2" s="460"/>
      <c r="T2" s="459"/>
      <c r="U2" s="459"/>
      <c r="V2" s="459"/>
      <c r="W2" s="459"/>
      <c r="X2" s="459"/>
      <c r="Y2" s="459"/>
      <c r="Z2" s="459"/>
      <c r="AA2" s="459"/>
      <c r="AB2" s="461"/>
      <c r="AC2" s="459"/>
      <c r="AD2" s="459"/>
      <c r="AE2" s="460"/>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pane="topRight" activeCell="B1" sqref="B1"/>
      <selection pane="bottomLeft" activeCell="A3" sqref="A3"/>
      <selection pane="bottomRight" activeCell="A367" sqref="A36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v>41822</v>
      </c>
      <c r="K167" s="36" t="s">
        <v>8440</v>
      </c>
      <c r="L167" s="95" t="s">
        <v>14003</v>
      </c>
      <c r="M167" s="349" t="s">
        <v>23281</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23271</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23249</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23275</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23252</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23267</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23276</v>
      </c>
      <c r="L768" s="95" t="s">
        <v>23250</v>
      </c>
      <c r="M768" s="95" t="s">
        <v>23277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23265</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23265</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23265</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23251</v>
      </c>
      <c r="M772" s="95" t="s">
        <v>23272</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v>41822</v>
      </c>
      <c r="K773" s="36" t="s">
        <v>8440</v>
      </c>
      <c r="L773" s="95" t="s">
        <v>23266</v>
      </c>
      <c r="M773" s="95" t="s">
        <v>23282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23248</v>
      </c>
      <c r="K775" s="453" t="s">
        <v>8440</v>
      </c>
      <c r="L775" s="95" t="s">
        <v>23268</v>
      </c>
      <c r="M775" s="95" t="s">
        <v>4064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23270</v>
      </c>
      <c r="K776" s="452" t="s">
        <v>8438</v>
      </c>
      <c r="L776" s="95" t="s">
        <v>23269</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36" t="s">
        <v>611</v>
      </c>
      <c r="L778" s="95" t="s">
        <v>23167</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23273</v>
      </c>
      <c r="K781" s="452" t="s">
        <v>8438</v>
      </c>
      <c r="L781" s="95" t="s">
        <v>23274</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6" t="str">
        <f>VLOOKUP(A782,VODANET!C$5:P2903,14,0)</f>
        <v>SUDESTE</v>
      </c>
      <c r="F782" s="356">
        <f>VLOOKUP(A782,Anatel!A$3:R3797,18,0)</f>
        <v>0</v>
      </c>
      <c r="G782" s="356"/>
      <c r="H782" s="13">
        <f>VLOOKUP(A782,VODANET!C$5:AD2903,28,0)</f>
        <v>41363</v>
      </c>
      <c r="I782" s="13">
        <v>41820</v>
      </c>
      <c r="J782" s="13">
        <v>41822</v>
      </c>
      <c r="K782" s="36" t="s">
        <v>611</v>
      </c>
      <c r="L782" s="95" t="s">
        <v>23279</v>
      </c>
      <c r="M782" s="95" t="s">
        <v>20559</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6" t="str">
        <f>VLOOKUP(A783,VODANET!C$5:P2904,14,0)</f>
        <v>CENTRO</v>
      </c>
      <c r="F783" s="356" t="str">
        <f>VLOOKUP(A783,Anatel!A$3:R3798,18,0)</f>
        <v>SAOM</v>
      </c>
      <c r="G783" s="356"/>
      <c r="H783" s="13">
        <f>VLOOKUP(A783,VODANET!C$5:AD2904,28,0)</f>
        <v>41127</v>
      </c>
      <c r="I783" s="13">
        <v>41820</v>
      </c>
      <c r="J783" s="13">
        <v>41829</v>
      </c>
      <c r="K783" s="36" t="s">
        <v>8438</v>
      </c>
      <c r="L783" s="95" t="s">
        <v>23280</v>
      </c>
      <c r="M783" s="95" t="s">
        <v>23284</v>
      </c>
      <c r="N783" s="15" t="s">
        <v>4064</v>
      </c>
      <c r="O783" s="15"/>
      <c r="P783" s="15"/>
    </row>
    <row r="784" spans="1:16" ht="15.75" customHeight="1" x14ac:dyDescent="0.25">
      <c r="A784" s="454">
        <v>3794</v>
      </c>
      <c r="B784" s="22" t="str">
        <f>VLOOKUP(A784,VODANET!C$5:D2884,2,0)</f>
        <v>SES-BEIM-3794</v>
      </c>
      <c r="C784" s="22" t="str">
        <f>VLOOKUP(A784,VODANET!C$5:M2905,11,0)</f>
        <v>VODANET</v>
      </c>
      <c r="D784" s="10" t="str">
        <f>VLOOKUP(A784,VODANET!C$5:O2905,13,0)</f>
        <v>BETIM</v>
      </c>
      <c r="E784" s="356" t="str">
        <f>VLOOKUP(A784,VODANET!C$5:P2905,14,0)</f>
        <v>CENTRO</v>
      </c>
      <c r="F784" s="356" t="str">
        <f>VLOOKUP(A784,Anatel!A$3:R3799,18,0)</f>
        <v>SAOM</v>
      </c>
      <c r="G784" s="356"/>
      <c r="H784" s="13">
        <f>VLOOKUP(A784,VODANET!C$5:AD2905,28,0)</f>
        <v>41146</v>
      </c>
      <c r="I784" s="13">
        <v>41822</v>
      </c>
      <c r="J784" s="13">
        <v>41829</v>
      </c>
      <c r="K784" s="36" t="s">
        <v>8438</v>
      </c>
      <c r="L784" s="95" t="s">
        <v>8910</v>
      </c>
      <c r="M784" s="95" t="s">
        <v>23283</v>
      </c>
      <c r="N784" s="15" t="s">
        <v>4064</v>
      </c>
      <c r="O784" s="15"/>
      <c r="P784" s="15"/>
    </row>
    <row r="785" spans="1:16" ht="15.75"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4">
        <v>40</v>
      </c>
      <c r="D27" s="465"/>
      <c r="E27" s="464">
        <v>40</v>
      </c>
      <c r="F27" s="465"/>
      <c r="G27" s="464">
        <v>40</v>
      </c>
      <c r="H27" s="465"/>
      <c r="I27" s="464">
        <v>40</v>
      </c>
      <c r="J27" s="465"/>
      <c r="K27" s="464">
        <v>40</v>
      </c>
      <c r="L27" s="465"/>
      <c r="M27" s="110">
        <f>SUM(C27:L27)</f>
        <v>200</v>
      </c>
    </row>
    <row r="28" spans="2:14" ht="16.5" customHeight="1" x14ac:dyDescent="0.25">
      <c r="B28" s="104" t="s">
        <v>5490</v>
      </c>
      <c r="C28" s="464">
        <f>COUNTIFS(VODANET!$AB$5:$AB$4966,"&gt;="&amp;Mensal!C26,VODANET!$AB$5:$AB$4966,"&lt;="&amp;Mensal!D26)</f>
        <v>56</v>
      </c>
      <c r="D28" s="465"/>
      <c r="E28" s="464">
        <f>COUNTIFS(VODANET!$AB$5:$AB$4966,"&gt;="&amp;Mensal!E26,VODANET!$AB$5:$AB$4966,"&lt;="&amp;Mensal!F26)</f>
        <v>41</v>
      </c>
      <c r="F28" s="465"/>
      <c r="G28" s="464">
        <f>COUNTIFS(VODANET!$AB$5:$AB$4966,"&gt;="&amp;Mensal!G26,VODANET!$AB$5:$AB$4966,"&lt;="&amp;Mensal!H26)</f>
        <v>57</v>
      </c>
      <c r="H28" s="465"/>
      <c r="I28" s="464">
        <f>COUNTIFS(VODANET!$AB$5:$AB$4966,"&gt;="&amp;Mensal!I26,VODANET!$AB$5:$AB$4966,"&lt;="&amp;Mensal!J26)</f>
        <v>21</v>
      </c>
      <c r="J28" s="465"/>
      <c r="K28" s="464">
        <f>COUNTIFS(VODANET!$AB$5:$AB$4966,"&gt;="&amp;Mensal!K26,VODANET!$AB$5:$AB$4966,"&lt;="&amp;Mensal!L26)</f>
        <v>21</v>
      </c>
      <c r="L28" s="465"/>
      <c r="M28" s="110">
        <f>SUM(C28:L28)</f>
        <v>196</v>
      </c>
    </row>
    <row r="29" spans="2:14" ht="16.5" customHeight="1" thickBot="1" x14ac:dyDescent="0.3">
      <c r="B29" s="105" t="s">
        <v>6760</v>
      </c>
      <c r="C29" s="462">
        <v>0</v>
      </c>
      <c r="D29" s="463"/>
      <c r="E29" s="462">
        <v>0</v>
      </c>
      <c r="F29" s="463"/>
      <c r="G29" s="462">
        <v>0</v>
      </c>
      <c r="H29" s="463"/>
      <c r="I29" s="462">
        <v>0</v>
      </c>
      <c r="J29" s="463"/>
      <c r="K29" s="462">
        <v>6</v>
      </c>
      <c r="L29" s="46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4">
        <v>18</v>
      </c>
      <c r="D39" s="465"/>
      <c r="E39" s="464">
        <v>58</v>
      </c>
      <c r="F39" s="465"/>
      <c r="G39" s="464">
        <v>58</v>
      </c>
      <c r="H39" s="465"/>
      <c r="I39" s="464">
        <v>56</v>
      </c>
      <c r="J39" s="465"/>
      <c r="K39" s="110">
        <f>SUM(C39:J39)</f>
        <v>190</v>
      </c>
    </row>
    <row r="40" spans="2:11" ht="16.5" customHeight="1" x14ac:dyDescent="0.25">
      <c r="B40" s="104" t="s">
        <v>5490</v>
      </c>
      <c r="C40" s="464">
        <f>COUNTIFS(VODANET!$AB$5:$AB$4966,"&gt;="&amp;Mensal!C38,VODANET!$AB$5:$AB$4966,"&lt;="&amp;Mensal!D38)</f>
        <v>14</v>
      </c>
      <c r="D40" s="465"/>
      <c r="E40" s="464">
        <f>COUNTIFS(VODANET!$AB$5:$AB$4966,"&gt;="&amp;Mensal!E38,VODANET!$AB$5:$AB$4966,"&lt;="&amp;Mensal!F38)</f>
        <v>26</v>
      </c>
      <c r="F40" s="465"/>
      <c r="G40" s="464">
        <f>COUNTIFS(VODANET!$AB$5:$AB$4966,"&gt;="&amp;Mensal!G38,VODANET!$AB$5:$AB$4966,"&lt;="&amp;Mensal!H38)</f>
        <v>68</v>
      </c>
      <c r="H40" s="465"/>
      <c r="I40" s="464">
        <f>COUNTIFS(VODANET!$AB$5:$AB$4966,"&gt;="&amp;Mensal!I38,VODANET!$AB$5:$AB$4966,"&lt;="&amp;Mensal!J38)</f>
        <v>33</v>
      </c>
      <c r="J40" s="465"/>
      <c r="K40" s="110">
        <f>SUM(C40:J40)</f>
        <v>141</v>
      </c>
    </row>
    <row r="41" spans="2:11" ht="16.5" customHeight="1" thickBot="1" x14ac:dyDescent="0.3">
      <c r="B41" s="105" t="s">
        <v>6760</v>
      </c>
      <c r="C41" s="462">
        <v>7</v>
      </c>
      <c r="D41" s="463"/>
      <c r="E41" s="462">
        <v>16</v>
      </c>
      <c r="F41" s="463"/>
      <c r="G41" s="462">
        <v>6</v>
      </c>
      <c r="H41" s="463"/>
      <c r="I41" s="462">
        <v>15</v>
      </c>
      <c r="J41" s="46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4">
        <v>50</v>
      </c>
      <c r="D52" s="465"/>
      <c r="E52" s="464">
        <v>20</v>
      </c>
      <c r="F52" s="465"/>
      <c r="G52" s="464">
        <v>20</v>
      </c>
      <c r="H52" s="465"/>
      <c r="I52" s="464">
        <v>90</v>
      </c>
      <c r="J52" s="465"/>
      <c r="K52" s="464">
        <v>10</v>
      </c>
      <c r="L52" s="465"/>
      <c r="M52" s="110">
        <f>SUM(C52:L52)</f>
        <v>190</v>
      </c>
    </row>
    <row r="53" spans="2:13" ht="16.5" customHeight="1" x14ac:dyDescent="0.25">
      <c r="B53" s="104" t="s">
        <v>5490</v>
      </c>
      <c r="C53" s="464">
        <f>COUNTIFS(VODANET!$AB$5:$AB$4966,"&gt;="&amp;Mensal!C51,VODANET!$AB$5:$AB$4966,"&lt;="&amp;Mensal!D51)</f>
        <v>29</v>
      </c>
      <c r="D53" s="465"/>
      <c r="E53" s="464">
        <f>COUNTIFS(VODANET!$AB$5:$AB$4966,"&gt;="&amp;Mensal!E51,VODANET!$AB$5:$AB$4966,"&lt;="&amp;Mensal!F51)</f>
        <v>12</v>
      </c>
      <c r="F53" s="465"/>
      <c r="G53" s="464">
        <f>COUNTIFS(VODANET!$AB$5:$AB$4966,"&gt;="&amp;Mensal!G51,VODANET!$AB$5:$AB$4966,"&lt;="&amp;Mensal!H51)</f>
        <v>17</v>
      </c>
      <c r="H53" s="465"/>
      <c r="I53" s="464">
        <f>COUNTIFS(VODANET!$AB$5:$AB$4966,"&gt;="&amp;Mensal!I51,VODANET!$AB$5:$AB$4966,"&lt;="&amp;Mensal!J51)</f>
        <v>33</v>
      </c>
      <c r="J53" s="465"/>
      <c r="K53" s="464">
        <f>COUNTIFS(VODANET!$AB$5:$AB$4966,"&gt;="&amp;Mensal!K51,VODANET!$AB$5:$AB$4966,"&lt;="&amp;Mensal!L51)</f>
        <v>22</v>
      </c>
      <c r="L53" s="465"/>
      <c r="M53" s="110">
        <f>SUM(C53:L53)</f>
        <v>113</v>
      </c>
    </row>
    <row r="54" spans="2:13" ht="16.5" customHeight="1" thickBot="1" x14ac:dyDescent="0.3">
      <c r="B54" s="105" t="s">
        <v>6760</v>
      </c>
      <c r="C54" s="462">
        <v>3</v>
      </c>
      <c r="D54" s="463"/>
      <c r="E54" s="462">
        <v>7</v>
      </c>
      <c r="F54" s="463"/>
      <c r="G54" s="462">
        <v>6</v>
      </c>
      <c r="H54" s="463"/>
      <c r="I54" s="462">
        <v>0</v>
      </c>
      <c r="J54" s="463"/>
      <c r="K54" s="462">
        <v>0</v>
      </c>
      <c r="L54" s="46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4">
        <v>0</v>
      </c>
      <c r="D64" s="465"/>
      <c r="E64" s="464">
        <v>40</v>
      </c>
      <c r="F64" s="465"/>
      <c r="G64" s="464">
        <v>30</v>
      </c>
      <c r="H64" s="465"/>
      <c r="I64" s="464">
        <v>50</v>
      </c>
      <c r="J64" s="465"/>
      <c r="K64" s="464">
        <v>80</v>
      </c>
      <c r="L64" s="465"/>
      <c r="M64" s="110">
        <f>SUM(C64:L64)</f>
        <v>200</v>
      </c>
    </row>
    <row r="65" spans="2:13" ht="16.5" customHeight="1" x14ac:dyDescent="0.25">
      <c r="B65" s="104" t="s">
        <v>5490</v>
      </c>
      <c r="C65" s="464">
        <f>COUNTIFS(VODANET!$AB$5:$AB$4966,"&gt;="&amp;Mensal!C63,VODANET!$AB$5:$AB$4966,"&lt;="&amp;Mensal!D63)</f>
        <v>0</v>
      </c>
      <c r="D65" s="465"/>
      <c r="E65" s="464">
        <f>COUNTIFS(VODANET!$AB$5:$AB$4966,"&gt;="&amp;Mensal!E63,VODANET!$AB$5:$AB$4966,"&lt;="&amp;Mensal!F63)</f>
        <v>33</v>
      </c>
      <c r="F65" s="465"/>
      <c r="G65" s="464">
        <f>COUNTIFS(VODANET!$AB$5:$AB$4966,"&gt;="&amp;Mensal!G63,VODANET!$AB$5:$AB$4966,"&lt;="&amp;Mensal!H63)</f>
        <v>6</v>
      </c>
      <c r="H65" s="465"/>
      <c r="I65" s="464">
        <f>COUNTIFS(VODANET!$AB$5:$AB$4966,"&gt;="&amp;Mensal!I63,VODANET!$AB$5:$AB$4966,"&lt;="&amp;Mensal!J63)</f>
        <v>56</v>
      </c>
      <c r="J65" s="465"/>
      <c r="K65" s="464">
        <f>COUNTIFS(VODANET!$AB$5:$AB$4966,"&gt;="&amp;Mensal!K63,VODANET!$AB$5:$AB$4966,"&lt;="&amp;Mensal!L63)</f>
        <v>43</v>
      </c>
      <c r="L65" s="465"/>
      <c r="M65" s="110">
        <f>SUM(C65:L65)</f>
        <v>138</v>
      </c>
    </row>
    <row r="66" spans="2:13" ht="16.5" customHeight="1" thickBot="1" x14ac:dyDescent="0.3">
      <c r="B66" s="105" t="s">
        <v>6760</v>
      </c>
      <c r="C66" s="462">
        <v>8</v>
      </c>
      <c r="D66" s="463"/>
      <c r="E66" s="462">
        <v>0</v>
      </c>
      <c r="F66" s="463"/>
      <c r="G66" s="462">
        <v>6</v>
      </c>
      <c r="H66" s="463"/>
      <c r="I66" s="462">
        <v>10</v>
      </c>
      <c r="J66" s="463"/>
      <c r="K66" s="462">
        <v>8</v>
      </c>
      <c r="L66" s="46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4">
        <v>100</v>
      </c>
      <c r="D77" s="465"/>
      <c r="E77" s="464">
        <v>100</v>
      </c>
      <c r="F77" s="465"/>
      <c r="G77" s="464">
        <v>91</v>
      </c>
      <c r="H77" s="465"/>
      <c r="I77" s="464">
        <v>13</v>
      </c>
      <c r="J77" s="465"/>
      <c r="K77" s="110">
        <f>SUM(C77:J77)</f>
        <v>304</v>
      </c>
    </row>
    <row r="78" spans="2:13" ht="16.5" customHeight="1" x14ac:dyDescent="0.25">
      <c r="B78" s="104" t="s">
        <v>5490</v>
      </c>
      <c r="C78" s="464">
        <f>COUNTIFS(VODANET!$AB$5:$AB$4966,"&gt;="&amp;Mensal!C76,VODANET!$AB$5:$AB$4966,"&lt;="&amp;Mensal!D76)</f>
        <v>50</v>
      </c>
      <c r="D78" s="465"/>
      <c r="E78" s="464">
        <f>COUNTIFS(VODANET!$AB$5:$AB$4966,"&gt;="&amp;Mensal!E76,VODANET!$AB$5:$AB$4966,"&lt;="&amp;Mensal!F76)</f>
        <v>80</v>
      </c>
      <c r="F78" s="465"/>
      <c r="G78" s="464">
        <f>COUNTIFS(VODANET!$AB$5:$AB$4966,"&gt;="&amp;Mensal!G76,VODANET!$AB$5:$AB$4966,"&lt;="&amp;Mensal!H76)</f>
        <v>92</v>
      </c>
      <c r="H78" s="465"/>
      <c r="I78" s="464">
        <f>COUNTIFS(VODANET!$AB$5:$AB$4966,"&gt;="&amp;Mensal!I76,VODANET!$AB$5:$AB$4966,"&lt;="&amp;Mensal!J76)</f>
        <v>7</v>
      </c>
      <c r="J78" s="465"/>
      <c r="K78" s="110">
        <f>SUM(C78:J78)</f>
        <v>229</v>
      </c>
    </row>
    <row r="79" spans="2:13" ht="16.5" customHeight="1" thickBot="1" x14ac:dyDescent="0.3">
      <c r="B79" s="105" t="s">
        <v>6760</v>
      </c>
      <c r="C79" s="462">
        <v>10</v>
      </c>
      <c r="D79" s="463"/>
      <c r="E79" s="462">
        <v>6</v>
      </c>
      <c r="F79" s="463"/>
      <c r="G79" s="462">
        <v>7</v>
      </c>
      <c r="H79" s="463"/>
      <c r="I79" s="462">
        <v>0</v>
      </c>
      <c r="J79" s="46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4">
        <v>10</v>
      </c>
      <c r="D91" s="465"/>
      <c r="E91" s="464">
        <v>10</v>
      </c>
      <c r="F91" s="465"/>
      <c r="G91" s="464">
        <v>10</v>
      </c>
      <c r="H91" s="465"/>
      <c r="I91" s="464">
        <v>10</v>
      </c>
      <c r="J91" s="465"/>
      <c r="K91" s="464">
        <v>10</v>
      </c>
      <c r="L91" s="465"/>
      <c r="M91" s="110">
        <f>SUM(C91:L91)</f>
        <v>50</v>
      </c>
    </row>
    <row r="92" spans="2:13" ht="16.5" customHeight="1" x14ac:dyDescent="0.25">
      <c r="B92" s="104" t="s">
        <v>5490</v>
      </c>
      <c r="C92" s="464">
        <f>COUNTIFS(VODANET!$AB$5:$AB$4966,"&gt;="&amp;Mensal!C90,VODANET!$AB$5:$AB$4966,"&lt;="&amp;Mensal!D90)</f>
        <v>6</v>
      </c>
      <c r="D92" s="465"/>
      <c r="E92" s="464">
        <f>COUNTIFS(VODANET!$AB$5:$AB$4966,"&gt;="&amp;Mensal!E90,VODANET!$AB$5:$AB$4966,"&lt;="&amp;Mensal!F90)</f>
        <v>12</v>
      </c>
      <c r="F92" s="465"/>
      <c r="G92" s="464">
        <f>COUNTIFS(VODANET!$AB$5:$AB$4966,"&gt;="&amp;Mensal!G90,VODANET!$AB$5:$AB$4966,"&lt;="&amp;Mensal!H90)</f>
        <v>9</v>
      </c>
      <c r="H92" s="465"/>
      <c r="I92" s="464">
        <f>COUNTIFS(VODANET!$AB$5:$AB$4966,"&gt;="&amp;Mensal!I90,VODANET!$AB$5:$AB$4966,"&lt;="&amp;Mensal!J90)</f>
        <v>18</v>
      </c>
      <c r="J92" s="465"/>
      <c r="K92" s="464">
        <f>COUNTIFS(VODANET!$AB$5:$AB$4966,"&gt;="&amp;Mensal!K90,VODANET!$AB$5:$AB$4966,"&lt;="&amp;Mensal!L90)</f>
        <v>30</v>
      </c>
      <c r="L92" s="465"/>
      <c r="M92" s="110">
        <f>SUM(C92:L92)</f>
        <v>75</v>
      </c>
    </row>
    <row r="93" spans="2:13" ht="16.5" customHeight="1" thickBot="1" x14ac:dyDescent="0.3">
      <c r="B93" s="105" t="s">
        <v>6760</v>
      </c>
      <c r="C93" s="462">
        <v>1</v>
      </c>
      <c r="D93" s="463"/>
      <c r="E93" s="462">
        <v>0</v>
      </c>
      <c r="F93" s="463"/>
      <c r="G93" s="462">
        <v>3</v>
      </c>
      <c r="H93" s="463"/>
      <c r="I93" s="462">
        <v>0</v>
      </c>
      <c r="J93" s="463"/>
      <c r="K93" s="462">
        <v>8</v>
      </c>
      <c r="L93" s="46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5490</v>
      </c>
      <c r="C106" s="464">
        <f>COUNTIFS(VODANET!$AB$5:$AB$4966,"&gt;="&amp;Mensal!C104,VODANET!$AB$5:$AB$4966,"&lt;="&amp;Mensal!D104)</f>
        <v>2</v>
      </c>
      <c r="D106" s="465"/>
      <c r="E106" s="464">
        <f>COUNTIFS(VODANET!$AB$5:$AB$4966,"&gt;="&amp;Mensal!E104,VODANET!$AB$5:$AB$4966,"&lt;="&amp;Mensal!F104)</f>
        <v>29</v>
      </c>
      <c r="F106" s="465"/>
      <c r="G106" s="464">
        <f>COUNTIFS(VODANET!$AB$5:$AB$4966,"&gt;="&amp;Mensal!G104,VODANET!$AB$5:$AB$4966,"&lt;="&amp;Mensal!H104)</f>
        <v>1</v>
      </c>
      <c r="H106" s="465"/>
      <c r="I106" s="464">
        <f>COUNTIFS(VODANET!$AB$5:$AB$4966,"&gt;="&amp;Mensal!I104,VODANET!$AB$5:$AB$4966,"&lt;="&amp;Mensal!J104)</f>
        <v>5</v>
      </c>
      <c r="J106" s="465"/>
      <c r="K106" s="464">
        <f>COUNTIFS(VODANET!$AB$5:$AB$4966,"&gt;="&amp;Mensal!K104,VODANET!$AB$5:$AB$4966,"&lt;="&amp;Mensal!L104)</f>
        <v>26</v>
      </c>
      <c r="L106" s="465"/>
      <c r="M106" s="110">
        <f>SUM(C106:L106)</f>
        <v>63</v>
      </c>
    </row>
    <row r="107" spans="2:13" ht="16.5" customHeight="1" thickBot="1" x14ac:dyDescent="0.3">
      <c r="B107" s="105" t="s">
        <v>6760</v>
      </c>
      <c r="C107" s="462">
        <v>0</v>
      </c>
      <c r="D107" s="463"/>
      <c r="E107" s="462">
        <v>2</v>
      </c>
      <c r="F107" s="463"/>
      <c r="G107" s="462">
        <v>3</v>
      </c>
      <c r="H107" s="463"/>
      <c r="I107" s="462">
        <v>0</v>
      </c>
      <c r="J107" s="463"/>
      <c r="K107" s="462">
        <v>0</v>
      </c>
      <c r="L107" s="46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5490</v>
      </c>
      <c r="C119" s="464">
        <f>COUNTIFS(VODANET!$AB$5:$AB$4966,"&gt;="&amp;Mensal!C117,VODANET!$AB$5:$AB$4966,"&lt;="&amp;Mensal!D117)</f>
        <v>9</v>
      </c>
      <c r="D119" s="465"/>
      <c r="E119" s="464">
        <f>COUNTIFS(VODANET!$AB$5:$AB$4966,"&gt;="&amp;Mensal!E117,VODANET!$AB$5:$AB$4966,"&lt;="&amp;Mensal!F117)</f>
        <v>26</v>
      </c>
      <c r="F119" s="465"/>
      <c r="G119" s="464">
        <f>COUNTIFS(VODANET!$AB$5:$AB$4966,"&gt;="&amp;Mensal!G117,VODANET!$AB$5:$AB$4966,"&lt;="&amp;Mensal!H117)</f>
        <v>27</v>
      </c>
      <c r="H119" s="465"/>
      <c r="I119" s="464">
        <f>COUNTIFS(VODANET!$AB$5:$AB$4966,"&gt;="&amp;Mensal!I117,VODANET!$AB$5:$AB$4966,"&lt;="&amp;Mensal!J117)</f>
        <v>14</v>
      </c>
      <c r="J119" s="465"/>
      <c r="K119" s="464">
        <f>COUNTIFS(VODANET!$AB$5:$AB$4966,"&gt;="&amp;Mensal!K117,VODANET!$AB$5:$AB$4966,"&lt;="&amp;Mensal!L117)</f>
        <v>15</v>
      </c>
      <c r="L119" s="465"/>
      <c r="M119" s="110">
        <f>SUM(C119:L119)</f>
        <v>91</v>
      </c>
    </row>
    <row r="120" spans="2:13" ht="16.5" customHeight="1" thickBot="1" x14ac:dyDescent="0.3">
      <c r="B120" s="105" t="s">
        <v>6760</v>
      </c>
      <c r="C120" s="462">
        <v>4</v>
      </c>
      <c r="D120" s="463"/>
      <c r="E120" s="462">
        <v>2</v>
      </c>
      <c r="F120" s="463"/>
      <c r="G120" s="462">
        <v>0</v>
      </c>
      <c r="H120" s="463"/>
      <c r="I120" s="462">
        <v>0</v>
      </c>
      <c r="J120" s="463"/>
      <c r="K120" s="462">
        <v>0</v>
      </c>
      <c r="L120" s="46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5490</v>
      </c>
      <c r="C132" s="464">
        <f>COUNTIFS(VODANET!$AB$5:$AB$4966,"&gt;="&amp;Mensal!C130,VODANET!$AB$5:$AB$4966,"&lt;="&amp;Mensal!D130)</f>
        <v>33</v>
      </c>
      <c r="D132" s="465"/>
      <c r="E132" s="464">
        <f>COUNTIFS(VODANET!$AB$5:$AB$4966,"&gt;="&amp;Mensal!E130,VODANET!$AB$5:$AB$4966,"&lt;="&amp;Mensal!F130)</f>
        <v>20</v>
      </c>
      <c r="F132" s="465"/>
      <c r="G132" s="464">
        <f>COUNTIFS(VODANET!$AB$5:$AB$4966,"&gt;="&amp;Mensal!G130,VODANET!$AB$5:$AB$4966,"&lt;="&amp;Mensal!H130)</f>
        <v>15</v>
      </c>
      <c r="H132" s="465"/>
      <c r="I132" s="464">
        <f>COUNTIFS(VODANET!$AB$5:$AB$4966,"&gt;="&amp;Mensal!I130,VODANET!$AB$5:$AB$4966,"&lt;="&amp;Mensal!J130)</f>
        <v>33</v>
      </c>
      <c r="J132" s="465"/>
      <c r="K132" s="464">
        <f>COUNTIFS(VODANET!$AB$5:$AB$4966,"&gt;="&amp;Mensal!K130,VODANET!$AB$5:$AB$4966,"&lt;="&amp;Mensal!L130)</f>
        <v>23</v>
      </c>
      <c r="L132" s="465"/>
      <c r="M132" s="110">
        <f>SUM(C132:L132)</f>
        <v>124</v>
      </c>
    </row>
    <row r="133" spans="2:13" ht="16.5" customHeight="1" thickBot="1" x14ac:dyDescent="0.3">
      <c r="B133" s="105" t="s">
        <v>6760</v>
      </c>
      <c r="C133" s="462">
        <v>4</v>
      </c>
      <c r="D133" s="463"/>
      <c r="E133" s="462">
        <v>0</v>
      </c>
      <c r="F133" s="463"/>
      <c r="G133" s="462">
        <v>4</v>
      </c>
      <c r="H133" s="463"/>
      <c r="I133" s="462">
        <v>1</v>
      </c>
      <c r="J133" s="463"/>
      <c r="K133" s="462">
        <v>5</v>
      </c>
      <c r="L133" s="46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5490</v>
      </c>
      <c r="C145" s="464">
        <f>COUNTIFS(VODANET!$AB$5:$AB$4966,"&gt;="&amp;Mensal!C143,VODANET!$AB$5:$AB$4966,"&lt;="&amp;Mensal!D143)</f>
        <v>28</v>
      </c>
      <c r="D145" s="465"/>
      <c r="E145" s="464">
        <f>COUNTIFS(VODANET!$AB$5:$AB$4966,"&gt;="&amp;Mensal!E143,VODANET!$AB$5:$AB$4966,"&lt;="&amp;Mensal!F143)</f>
        <v>32</v>
      </c>
      <c r="F145" s="465"/>
      <c r="G145" s="464">
        <f>COUNTIFS(VODANET!$AB$5:$AB$4966,"&gt;="&amp;Mensal!G143,VODANET!$AB$5:$AB$4966,"&lt;="&amp;Mensal!H143)</f>
        <v>40</v>
      </c>
      <c r="H145" s="465"/>
      <c r="I145" s="464">
        <f>COUNTIFS(VODANET!$AB$5:$AB$4966,"&gt;="&amp;Mensal!I143,VODANET!$AB$5:$AB$4966,"&lt;="&amp;Mensal!J143)</f>
        <v>24</v>
      </c>
      <c r="J145" s="465"/>
      <c r="K145" s="464">
        <f>COUNTIFS(VODANET!$AB$5:$AB$4966,"&gt;="&amp;Mensal!K143,VODANET!$AB$5:$AB$4966,"&lt;="&amp;Mensal!L143)</f>
        <v>26</v>
      </c>
      <c r="L145" s="465"/>
      <c r="M145" s="110">
        <f>SUM(C145:L145)</f>
        <v>150</v>
      </c>
    </row>
    <row r="146" spans="2:13" ht="16.5" customHeight="1" thickBot="1" x14ac:dyDescent="0.3">
      <c r="B146" s="105" t="s">
        <v>6760</v>
      </c>
      <c r="C146" s="462">
        <v>1</v>
      </c>
      <c r="D146" s="463"/>
      <c r="E146" s="462">
        <v>0</v>
      </c>
      <c r="F146" s="463"/>
      <c r="G146" s="462">
        <v>4</v>
      </c>
      <c r="H146" s="463"/>
      <c r="I146" s="462">
        <v>0</v>
      </c>
      <c r="J146" s="463"/>
      <c r="K146" s="462">
        <v>6</v>
      </c>
      <c r="L146" s="46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4">
        <v>50</v>
      </c>
      <c r="D157" s="465"/>
      <c r="E157" s="464">
        <v>50</v>
      </c>
      <c r="F157" s="465"/>
      <c r="G157" s="464">
        <v>50</v>
      </c>
      <c r="H157" s="465"/>
      <c r="I157" s="464">
        <v>50</v>
      </c>
      <c r="J157" s="465"/>
      <c r="K157" s="110">
        <f>SUM(C157:J157)</f>
        <v>200</v>
      </c>
    </row>
    <row r="158" spans="2:13" ht="16.5" customHeight="1" x14ac:dyDescent="0.25">
      <c r="B158" s="104" t="s">
        <v>5490</v>
      </c>
      <c r="C158" s="464">
        <f>COUNTIFS(VODANET!$AB$5:$AB$4966,"&gt;="&amp;Mensal!C156,VODANET!$AB$5:$AB$4966,"&lt;="&amp;Mensal!D156)</f>
        <v>47</v>
      </c>
      <c r="D158" s="465"/>
      <c r="E158" s="464">
        <f>COUNTIFS(VODANET!$AB$5:$AB$4966,"&gt;="&amp;Mensal!E156,VODANET!$AB$5:$AB$4966,"&lt;="&amp;Mensal!F156)</f>
        <v>32</v>
      </c>
      <c r="F158" s="465"/>
      <c r="G158" s="464">
        <f>COUNTIFS(VODANET!$AB$5:$AB$4966,"&gt;="&amp;Mensal!G156,VODANET!$AB$5:$AB$4966,"&lt;="&amp;Mensal!H156)</f>
        <v>36</v>
      </c>
      <c r="H158" s="465"/>
      <c r="I158" s="464">
        <f>COUNTIFS(VODANET!$AB$5:$AB$4966,"&gt;="&amp;Mensal!I156,VODANET!$AB$5:$AB$4966,"&lt;="&amp;Mensal!J156)</f>
        <v>90</v>
      </c>
      <c r="J158" s="465"/>
      <c r="K158" s="110">
        <f>SUM(C158:J158)</f>
        <v>205</v>
      </c>
    </row>
    <row r="159" spans="2:13" ht="16.5" customHeight="1" thickBot="1" x14ac:dyDescent="0.3">
      <c r="B159" s="105" t="s">
        <v>6760</v>
      </c>
      <c r="C159" s="462">
        <v>0</v>
      </c>
      <c r="D159" s="463"/>
      <c r="E159" s="462">
        <v>0</v>
      </c>
      <c r="F159" s="463"/>
      <c r="G159" s="462">
        <v>0</v>
      </c>
      <c r="H159" s="463"/>
      <c r="I159" s="462">
        <v>0</v>
      </c>
      <c r="J159" s="46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5490</v>
      </c>
      <c r="C171" s="464">
        <f>COUNTIFS(VODANET!$AB$5:$AB$4966,"&gt;="&amp;Mensal!C169,VODANET!$AB$5:$AB$4966,"&lt;="&amp;Mensal!D169)</f>
        <v>10</v>
      </c>
      <c r="D171" s="465"/>
      <c r="E171" s="464">
        <f>COUNTIFS(VODANET!$AB$5:$AB$4966,"&gt;="&amp;Mensal!E169,VODANET!$AB$5:$AB$4966,"&lt;="&amp;Mensal!F169)</f>
        <v>11</v>
      </c>
      <c r="F171" s="465"/>
      <c r="G171" s="464">
        <f>COUNTIFS(VODANET!$AB$5:$AB$4966,"&gt;="&amp;Mensal!G169,VODANET!$AB$5:$AB$4966,"&lt;="&amp;Mensal!H169)</f>
        <v>5</v>
      </c>
      <c r="H171" s="465"/>
      <c r="I171" s="464">
        <f>COUNTIFS(VODANET!$AB$5:$AB$4966,"&gt;="&amp;Mensal!I169,VODANET!$AB$5:$AB$4966,"&lt;="&amp;Mensal!J169)</f>
        <v>5</v>
      </c>
      <c r="J171" s="465"/>
      <c r="K171" s="464">
        <f>COUNTIFS(VODANET!$AB$5:$AB$4966,"&gt;="&amp;Mensal!K169,VODANET!$AB$5:$AB$4966,"&lt;="&amp;Mensal!L169)</f>
        <v>6</v>
      </c>
      <c r="L171" s="465"/>
      <c r="M171" s="110">
        <f>SUM(C171:L171)</f>
        <v>37</v>
      </c>
    </row>
    <row r="172" spans="2:13" ht="16.5" customHeight="1" thickBot="1" x14ac:dyDescent="0.3">
      <c r="B172" s="105" t="s">
        <v>6760</v>
      </c>
      <c r="C172" s="462">
        <v>1</v>
      </c>
      <c r="D172" s="463"/>
      <c r="E172" s="462">
        <v>0</v>
      </c>
      <c r="F172" s="463"/>
      <c r="G172" s="462">
        <v>0</v>
      </c>
      <c r="H172" s="463"/>
      <c r="I172" s="462">
        <v>2</v>
      </c>
      <c r="J172" s="463"/>
      <c r="K172" s="462">
        <v>0</v>
      </c>
      <c r="L172" s="46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4">
        <v>8</v>
      </c>
      <c r="D183" s="465"/>
      <c r="E183" s="464">
        <v>3</v>
      </c>
      <c r="F183" s="465"/>
      <c r="G183" s="464">
        <v>0</v>
      </c>
      <c r="H183" s="465"/>
      <c r="I183" s="464">
        <v>0</v>
      </c>
      <c r="J183" s="465"/>
      <c r="K183" s="464">
        <v>0</v>
      </c>
      <c r="L183" s="465"/>
      <c r="M183" s="110">
        <f>SUM(C183:L183)</f>
        <v>11</v>
      </c>
    </row>
    <row r="184" spans="2:13" ht="16.5" customHeight="1" x14ac:dyDescent="0.25">
      <c r="B184" s="104" t="s">
        <v>5490</v>
      </c>
      <c r="C184" s="464">
        <f>COUNTIFS(VODANET!$AB$5:$AB$4966,"&gt;="&amp;Mensal!C182,VODANET!$AB$5:$AB$4966,"&lt;="&amp;Mensal!D182)</f>
        <v>2</v>
      </c>
      <c r="D184" s="465"/>
      <c r="E184" s="464">
        <f>COUNTIFS(VODANET!$AB$5:$AB$4966,"&gt;="&amp;Mensal!E182,VODANET!$AB$5:$AB$4966,"&lt;="&amp;Mensal!F182)</f>
        <v>0</v>
      </c>
      <c r="F184" s="465"/>
      <c r="G184" s="464">
        <f>COUNTIFS(VODANET!$AB$5:$AB$4966,"&gt;="&amp;Mensal!G182,VODANET!$AB$5:$AB$4966,"&lt;="&amp;Mensal!H182)</f>
        <v>1</v>
      </c>
      <c r="H184" s="465"/>
      <c r="I184" s="464">
        <f>COUNTIFS(VODANET!$AB$5:$AB$4966,"&gt;="&amp;Mensal!I182,VODANET!$AB$5:$AB$4966,"&lt;="&amp;Mensal!J182)</f>
        <v>4</v>
      </c>
      <c r="J184" s="465"/>
      <c r="K184" s="464">
        <f>COUNTIFS(VODANET!$AB$5:$AB$4966,"&gt;="&amp;Mensal!K182,VODANET!$AB$5:$AB$4966,"&lt;="&amp;Mensal!L182)</f>
        <v>3</v>
      </c>
      <c r="L184" s="465"/>
      <c r="M184" s="110">
        <f>SUM(C184:L184)</f>
        <v>10</v>
      </c>
    </row>
    <row r="185" spans="2:13" ht="16.5" customHeight="1" thickBot="1" x14ac:dyDescent="0.3">
      <c r="B185" s="105" t="s">
        <v>6760</v>
      </c>
      <c r="C185" s="462">
        <v>0</v>
      </c>
      <c r="D185" s="463"/>
      <c r="E185" s="462">
        <v>0</v>
      </c>
      <c r="F185" s="463"/>
      <c r="G185" s="462">
        <v>0</v>
      </c>
      <c r="H185" s="463"/>
      <c r="I185" s="462">
        <v>0</v>
      </c>
      <c r="J185" s="463"/>
      <c r="K185" s="462">
        <v>0</v>
      </c>
      <c r="L185" s="46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4">
        <v>0</v>
      </c>
      <c r="D196" s="465"/>
      <c r="E196" s="464">
        <v>0</v>
      </c>
      <c r="F196" s="465"/>
      <c r="G196" s="464">
        <v>0</v>
      </c>
      <c r="H196" s="465"/>
      <c r="I196" s="464">
        <v>0</v>
      </c>
      <c r="J196" s="465"/>
      <c r="K196" s="464">
        <v>0</v>
      </c>
      <c r="L196" s="465"/>
      <c r="M196" s="110">
        <f>SUM(C196:L196)</f>
        <v>0</v>
      </c>
    </row>
    <row r="197" spans="2:13" ht="16.5" customHeight="1" x14ac:dyDescent="0.25">
      <c r="B197" s="104" t="s">
        <v>5490</v>
      </c>
      <c r="C197" s="464">
        <f>COUNTIFS(VODANET!$AB$5:$AB$4966,"&gt;="&amp;Mensal!C195,VODANET!$AB$5:$AB$4966,"&lt;="&amp;Mensal!D195)</f>
        <v>0</v>
      </c>
      <c r="D197" s="465"/>
      <c r="E197" s="464">
        <f>COUNTIFS(VODANET!$AB$5:$AB$4966,"&gt;="&amp;Mensal!E195,VODANET!$AB$5:$AB$4966,"&lt;="&amp;Mensal!F195)</f>
        <v>0</v>
      </c>
      <c r="F197" s="465"/>
      <c r="G197" s="464">
        <f>COUNTIFS(VODANET!$AB$5:$AB$4966,"&gt;="&amp;Mensal!G195,VODANET!$AB$5:$AB$4966,"&lt;="&amp;Mensal!H195)</f>
        <v>0</v>
      </c>
      <c r="H197" s="465"/>
      <c r="I197" s="464">
        <f>COUNTIFS(VODANET!$AB$5:$AB$4966,"&gt;="&amp;Mensal!I195,VODANET!$AB$5:$AB$4966,"&lt;="&amp;Mensal!J195)</f>
        <v>0</v>
      </c>
      <c r="J197" s="465"/>
      <c r="K197" s="464">
        <f>COUNTIFS(VODANET!$AB$5:$AB$4966,"&gt;="&amp;Mensal!K195,VODANET!$AB$5:$AB$4966,"&lt;="&amp;Mensal!L195)</f>
        <v>0</v>
      </c>
      <c r="L197" s="465"/>
      <c r="M197" s="110">
        <f>SUM(C197:L197)</f>
        <v>0</v>
      </c>
    </row>
    <row r="198" spans="2:13" ht="16.5" customHeight="1" thickBot="1" x14ac:dyDescent="0.3">
      <c r="B198" s="105" t="s">
        <v>6760</v>
      </c>
      <c r="C198" s="462">
        <v>0</v>
      </c>
      <c r="D198" s="463"/>
      <c r="E198" s="462">
        <v>0</v>
      </c>
      <c r="F198" s="463"/>
      <c r="G198" s="462">
        <v>0</v>
      </c>
      <c r="H198" s="463"/>
      <c r="I198" s="462">
        <v>0</v>
      </c>
      <c r="J198" s="463"/>
      <c r="K198" s="462">
        <v>0</v>
      </c>
      <c r="L198" s="46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4">
        <v>0</v>
      </c>
      <c r="D209" s="465"/>
      <c r="E209" s="464">
        <v>0</v>
      </c>
      <c r="F209" s="465"/>
      <c r="G209" s="464">
        <v>0</v>
      </c>
      <c r="H209" s="465"/>
      <c r="I209" s="464">
        <v>0</v>
      </c>
      <c r="J209" s="465"/>
      <c r="K209" s="464">
        <v>0</v>
      </c>
      <c r="L209" s="465"/>
      <c r="M209" s="110">
        <f>SUM(C209:L209)</f>
        <v>0</v>
      </c>
    </row>
    <row r="210" spans="2:13" ht="16.5" customHeight="1" x14ac:dyDescent="0.25">
      <c r="B210" s="104" t="s">
        <v>5490</v>
      </c>
      <c r="C210" s="464">
        <f>COUNTIFS(VODANET!$AB$5:$AB$4966,"&gt;="&amp;Mensal!C208,VODANET!$AB$5:$AB$4966,"&lt;="&amp;Mensal!D208)</f>
        <v>0</v>
      </c>
      <c r="D210" s="465"/>
      <c r="E210" s="464">
        <f>COUNTIFS(VODANET!$AB$5:$AB$4966,"&gt;="&amp;Mensal!E208,VODANET!$AB$5:$AB$4966,"&lt;="&amp;Mensal!F208)</f>
        <v>0</v>
      </c>
      <c r="F210" s="465"/>
      <c r="G210" s="464">
        <f>COUNTIFS(VODANET!$AB$5:$AB$4966,"&gt;="&amp;Mensal!G208,VODANET!$AB$5:$AB$4966,"&lt;="&amp;Mensal!H208)</f>
        <v>0</v>
      </c>
      <c r="H210" s="465"/>
      <c r="I210" s="464">
        <f>COUNTIFS(VODANET!$AB$5:$AB$4966,"&gt;="&amp;Mensal!I208,VODANET!$AB$5:$AB$4966,"&lt;="&amp;Mensal!J208)</f>
        <v>2</v>
      </c>
      <c r="J210" s="465"/>
      <c r="K210" s="464">
        <f>COUNTIFS(VODANET!$AB$5:$AB$4966,"&gt;="&amp;Mensal!K208,VODANET!$AB$5:$AB$4966,"&lt;="&amp;Mensal!L208)</f>
        <v>1</v>
      </c>
      <c r="L210" s="465"/>
      <c r="M210" s="110">
        <f>SUM(C210:L210)</f>
        <v>3</v>
      </c>
    </row>
    <row r="211" spans="2:13" ht="16.5" customHeight="1" thickBot="1" x14ac:dyDescent="0.3">
      <c r="B211" s="105" t="s">
        <v>6760</v>
      </c>
      <c r="C211" s="462">
        <v>0</v>
      </c>
      <c r="D211" s="463"/>
      <c r="E211" s="462">
        <v>0</v>
      </c>
      <c r="F211" s="463"/>
      <c r="G211" s="462">
        <v>0</v>
      </c>
      <c r="H211" s="463"/>
      <c r="I211" s="462">
        <v>0</v>
      </c>
      <c r="J211" s="463"/>
      <c r="K211" s="462">
        <v>0</v>
      </c>
      <c r="L211" s="46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4">
        <v>0</v>
      </c>
      <c r="D222" s="465"/>
      <c r="E222" s="464">
        <v>0</v>
      </c>
      <c r="F222" s="465"/>
      <c r="G222" s="464">
        <v>0</v>
      </c>
      <c r="H222" s="465"/>
      <c r="I222" s="464">
        <v>0</v>
      </c>
      <c r="J222" s="465"/>
      <c r="K222" s="464">
        <v>0</v>
      </c>
      <c r="L222" s="465"/>
      <c r="M222" s="110">
        <f>SUM(C222:L222)</f>
        <v>0</v>
      </c>
    </row>
    <row r="223" spans="2:13" ht="16.5" customHeight="1" x14ac:dyDescent="0.25">
      <c r="B223" s="104" t="s">
        <v>5490</v>
      </c>
      <c r="C223" s="464">
        <f>COUNTIFS(VODANET!$AB$5:$AB$4966,"&gt;="&amp;Mensal!C221,VODANET!$AB$5:$AB$4966,"&lt;="&amp;Mensal!D221)</f>
        <v>0</v>
      </c>
      <c r="D223" s="465"/>
      <c r="E223" s="464">
        <f>COUNTIFS(VODANET!$AB$5:$AB$4966,"&gt;="&amp;Mensal!E221,VODANET!$AB$5:$AB$4966,"&lt;="&amp;Mensal!F221)</f>
        <v>0</v>
      </c>
      <c r="F223" s="465"/>
      <c r="G223" s="464">
        <f>COUNTIFS(VODANET!$AB$5:$AB$4966,"&gt;="&amp;Mensal!G221,VODANET!$AB$5:$AB$4966,"&lt;="&amp;Mensal!H221)</f>
        <v>0</v>
      </c>
      <c r="H223" s="465"/>
      <c r="I223" s="464">
        <f>COUNTIFS(VODANET!$AB$5:$AB$4966,"&gt;="&amp;Mensal!I221,VODANET!$AB$5:$AB$4966,"&lt;="&amp;Mensal!J221)</f>
        <v>0</v>
      </c>
      <c r="J223" s="465"/>
      <c r="K223" s="464">
        <f>COUNTIFS(VODANET!$AB$5:$AB$4966,"&gt;="&amp;Mensal!K221,VODANET!$AB$5:$AB$4966,"&lt;="&amp;Mensal!L221)</f>
        <v>1</v>
      </c>
      <c r="L223" s="465"/>
      <c r="M223" s="110">
        <f>SUM(C223:L223)</f>
        <v>1</v>
      </c>
    </row>
    <row r="224" spans="2:13" ht="16.5" customHeight="1" thickBot="1" x14ac:dyDescent="0.3">
      <c r="B224" s="105" t="s">
        <v>6760</v>
      </c>
      <c r="C224" s="462">
        <v>0</v>
      </c>
      <c r="D224" s="463"/>
      <c r="E224" s="462">
        <v>0</v>
      </c>
      <c r="F224" s="463"/>
      <c r="G224" s="462">
        <v>0</v>
      </c>
      <c r="H224" s="463"/>
      <c r="I224" s="462">
        <v>0</v>
      </c>
      <c r="J224" s="463"/>
      <c r="K224" s="462">
        <v>0</v>
      </c>
      <c r="L224" s="46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4">
        <v>0</v>
      </c>
      <c r="D235" s="465"/>
      <c r="E235" s="464">
        <v>0</v>
      </c>
      <c r="F235" s="465"/>
      <c r="G235" s="464">
        <v>0</v>
      </c>
      <c r="H235" s="465"/>
      <c r="I235" s="464">
        <v>0</v>
      </c>
      <c r="J235" s="465"/>
      <c r="K235" s="464">
        <v>0</v>
      </c>
      <c r="L235" s="465"/>
      <c r="M235" s="110">
        <f>SUM(C235:L235)</f>
        <v>0</v>
      </c>
    </row>
    <row r="236" spans="2:13" ht="16.5" customHeight="1" x14ac:dyDescent="0.25">
      <c r="B236" s="104" t="s">
        <v>5490</v>
      </c>
      <c r="C236" s="464">
        <f>COUNTIFS(VODANET!$AB$5:$AB$4966,"&gt;="&amp;Mensal!C234,VODANET!$AB$5:$AB$4966,"&lt;="&amp;Mensal!D234)</f>
        <v>0</v>
      </c>
      <c r="D236" s="465"/>
      <c r="E236" s="464">
        <f>COUNTIFS(VODANET!$AB$5:$AB$4966,"&gt;="&amp;Mensal!E234,VODANET!$AB$5:$AB$4966,"&lt;="&amp;Mensal!F234)</f>
        <v>0</v>
      </c>
      <c r="F236" s="465"/>
      <c r="G236" s="464">
        <f>COUNTIFS(VODANET!$AB$5:$AB$4966,"&gt;="&amp;Mensal!G234,VODANET!$AB$5:$AB$4966,"&lt;="&amp;Mensal!H234)</f>
        <v>0</v>
      </c>
      <c r="H236" s="465"/>
      <c r="I236" s="464">
        <f>COUNTIFS(VODANET!$AB$5:$AB$4966,"&gt;="&amp;Mensal!I234,VODANET!$AB$5:$AB$4966,"&lt;="&amp;Mensal!J234)</f>
        <v>0</v>
      </c>
      <c r="J236" s="465"/>
      <c r="K236" s="464">
        <f>COUNTIFS(VODANET!$AB$5:$AB$4966,"&gt;="&amp;Mensal!K234,VODANET!$AB$5:$AB$4966,"&lt;="&amp;Mensal!L234)</f>
        <v>0</v>
      </c>
      <c r="L236" s="465"/>
      <c r="M236" s="110">
        <f>SUM(C236:L236)</f>
        <v>0</v>
      </c>
    </row>
    <row r="237" spans="2:13" ht="16.5" customHeight="1" thickBot="1" x14ac:dyDescent="0.3">
      <c r="B237" s="105" t="s">
        <v>6760</v>
      </c>
      <c r="C237" s="462">
        <v>0</v>
      </c>
      <c r="D237" s="463"/>
      <c r="E237" s="462">
        <v>0</v>
      </c>
      <c r="F237" s="463"/>
      <c r="G237" s="462">
        <v>0</v>
      </c>
      <c r="H237" s="463"/>
      <c r="I237" s="462">
        <v>0</v>
      </c>
      <c r="J237" s="463"/>
      <c r="K237" s="462">
        <v>0</v>
      </c>
      <c r="L237" s="46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4">
        <v>0</v>
      </c>
      <c r="D248" s="465"/>
      <c r="E248" s="464">
        <v>0</v>
      </c>
      <c r="F248" s="465"/>
      <c r="G248" s="464">
        <v>0</v>
      </c>
      <c r="H248" s="465"/>
      <c r="I248" s="464">
        <v>0</v>
      </c>
      <c r="J248" s="465"/>
      <c r="K248" s="464">
        <v>0</v>
      </c>
      <c r="L248" s="465"/>
      <c r="M248" s="110">
        <f>SUM(C248:L248)</f>
        <v>0</v>
      </c>
    </row>
    <row r="249" spans="2:13" ht="16.5" customHeight="1" x14ac:dyDescent="0.25">
      <c r="B249" s="104" t="s">
        <v>5490</v>
      </c>
      <c r="C249" s="464">
        <f>COUNTIFS(VODANET!$AB$5:$AB$4966,"&gt;="&amp;Mensal!C247,VODANET!$AB$5:$AB$4966,"&lt;="&amp;Mensal!D247)</f>
        <v>0</v>
      </c>
      <c r="D249" s="465"/>
      <c r="E249" s="464">
        <f>COUNTIFS(VODANET!$AB$5:$AB$4966,"&gt;="&amp;Mensal!E247,VODANET!$AB$5:$AB$4966,"&lt;="&amp;Mensal!F247)</f>
        <v>0</v>
      </c>
      <c r="F249" s="465"/>
      <c r="G249" s="464">
        <f>COUNTIFS(VODANET!$AB$5:$AB$4966,"&gt;="&amp;Mensal!G247,VODANET!$AB$5:$AB$4966,"&lt;="&amp;Mensal!H247)</f>
        <v>1</v>
      </c>
      <c r="H249" s="465"/>
      <c r="I249" s="464">
        <f>COUNTIFS(VODANET!$AB$5:$AB$4966,"&gt;="&amp;Mensal!I247,VODANET!$AB$5:$AB$4966,"&lt;="&amp;Mensal!J247)</f>
        <v>1</v>
      </c>
      <c r="J249" s="465"/>
      <c r="K249" s="464">
        <f>COUNTIFS(VODANET!$AB$5:$AB$4966,"&gt;="&amp;Mensal!K247,VODANET!$AB$5:$AB$4966,"&lt;="&amp;Mensal!L247)</f>
        <v>2</v>
      </c>
      <c r="L249" s="465"/>
      <c r="M249" s="110">
        <f>SUM(C249:L249)</f>
        <v>4</v>
      </c>
    </row>
    <row r="250" spans="2:13" ht="16.5" customHeight="1" thickBot="1" x14ac:dyDescent="0.3">
      <c r="B250" s="105" t="s">
        <v>6760</v>
      </c>
      <c r="C250" s="462">
        <v>0</v>
      </c>
      <c r="D250" s="463"/>
      <c r="E250" s="462">
        <v>0</v>
      </c>
      <c r="F250" s="463"/>
      <c r="G250" s="462">
        <v>0</v>
      </c>
      <c r="H250" s="463"/>
      <c r="I250" s="462">
        <v>0</v>
      </c>
      <c r="J250" s="463"/>
      <c r="K250" s="462">
        <v>0</v>
      </c>
      <c r="L250" s="46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4">
        <v>0</v>
      </c>
      <c r="D261" s="465"/>
      <c r="E261" s="464">
        <v>0</v>
      </c>
      <c r="F261" s="465"/>
      <c r="G261" s="464">
        <v>0</v>
      </c>
      <c r="H261" s="465"/>
      <c r="I261" s="464">
        <v>0</v>
      </c>
      <c r="J261" s="465"/>
      <c r="K261" s="110">
        <f>SUM(C261:J261)</f>
        <v>0</v>
      </c>
      <c r="L261"/>
    </row>
    <row r="262" spans="2:12" ht="16.5" customHeight="1" x14ac:dyDescent="0.25">
      <c r="B262" s="104" t="s">
        <v>5490</v>
      </c>
      <c r="C262" s="464">
        <f>COUNTIFS(VODANET!$AB$5:$AB$4966,"&gt;="&amp;Mensal!C260,VODANET!$AB$5:$AB$4966,"&lt;="&amp;Mensal!D260)</f>
        <v>7</v>
      </c>
      <c r="D262" s="465"/>
      <c r="E262" s="464">
        <f>COUNTIFS(VODANET!$AB$5:$AB$4966,"&gt;="&amp;Mensal!E260,VODANET!$AB$5:$AB$4966,"&lt;="&amp;Mensal!F260)</f>
        <v>0</v>
      </c>
      <c r="F262" s="465"/>
      <c r="G262" s="464">
        <f>COUNTIFS(VODANET!$AB$5:$AB$4966,"&gt;="&amp;Mensal!G260,VODANET!$AB$5:$AB$4966,"&lt;="&amp;Mensal!H260)</f>
        <v>2</v>
      </c>
      <c r="H262" s="465"/>
      <c r="I262" s="464">
        <f>COUNTIFS(VODANET!$AB$5:$AB$4966,"&gt;="&amp;Mensal!I260,VODANET!$AB$5:$AB$4966,"&lt;="&amp;Mensal!J260)</f>
        <v>4</v>
      </c>
      <c r="J262" s="465"/>
      <c r="K262" s="110">
        <f>SUM(C262:J262)</f>
        <v>13</v>
      </c>
      <c r="L262"/>
    </row>
    <row r="263" spans="2:12" ht="16.5" customHeight="1" thickBot="1" x14ac:dyDescent="0.3">
      <c r="B263" s="105" t="s">
        <v>6760</v>
      </c>
      <c r="C263" s="462">
        <v>0</v>
      </c>
      <c r="D263" s="463"/>
      <c r="E263" s="462">
        <v>0</v>
      </c>
      <c r="F263" s="463"/>
      <c r="G263" s="462">
        <v>0</v>
      </c>
      <c r="H263" s="463"/>
      <c r="I263" s="462">
        <v>0</v>
      </c>
      <c r="J263" s="46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4">
        <v>0</v>
      </c>
      <c r="D274" s="465"/>
      <c r="E274" s="464">
        <v>0</v>
      </c>
      <c r="F274" s="465"/>
      <c r="G274" s="464">
        <v>0</v>
      </c>
      <c r="H274" s="465"/>
      <c r="I274" s="464">
        <v>0</v>
      </c>
      <c r="J274" s="465"/>
      <c r="K274" s="464">
        <v>0</v>
      </c>
      <c r="L274" s="465"/>
      <c r="M274" s="110">
        <f>SUM(C274:L274)</f>
        <v>0</v>
      </c>
    </row>
    <row r="275" spans="2:13" ht="16.5" customHeight="1" x14ac:dyDescent="0.25">
      <c r="B275" s="104" t="s">
        <v>5490</v>
      </c>
      <c r="C275" s="464">
        <f>COUNTIFS(VODANET!$AB$5:$AB$4966,"&gt;="&amp;Mensal!C273,VODANET!$AB$5:$AB$4966,"&lt;="&amp;Mensal!D273)</f>
        <v>0</v>
      </c>
      <c r="D275" s="465"/>
      <c r="E275" s="464">
        <f>COUNTIFS(VODANET!$AB$5:$AB$4966,"&gt;="&amp;Mensal!E273,VODANET!$AB$5:$AB$4966,"&lt;="&amp;Mensal!F273)</f>
        <v>4</v>
      </c>
      <c r="F275" s="465"/>
      <c r="G275" s="464">
        <f>COUNTIFS(VODANET!$AB$5:$AB$4966,"&gt;="&amp;Mensal!G273,VODANET!$AB$5:$AB$4966,"&lt;="&amp;Mensal!H273)</f>
        <v>3</v>
      </c>
      <c r="H275" s="465"/>
      <c r="I275" s="464">
        <f>COUNTIFS(VODANET!$AB$5:$AB$4966,"&gt;="&amp;Mensal!I273,VODANET!$AB$5:$AB$4966,"&lt;="&amp;Mensal!J273)</f>
        <v>2</v>
      </c>
      <c r="J275" s="465"/>
      <c r="K275" s="464">
        <f>COUNTIFS(VODANET!$AB$5:$AB$4966,"&gt;="&amp;Mensal!K273,VODANET!$AB$5:$AB$4966,"&lt;="&amp;Mensal!L273)</f>
        <v>0</v>
      </c>
      <c r="L275" s="465"/>
      <c r="M275" s="110">
        <f>SUM(C275:L275)</f>
        <v>9</v>
      </c>
    </row>
    <row r="276" spans="2:13" ht="16.5" customHeight="1" thickBot="1" x14ac:dyDescent="0.3">
      <c r="B276" s="105" t="s">
        <v>6760</v>
      </c>
      <c r="C276" s="462">
        <v>0</v>
      </c>
      <c r="D276" s="463"/>
      <c r="E276" s="462">
        <v>0</v>
      </c>
      <c r="F276" s="463"/>
      <c r="G276" s="462">
        <v>0</v>
      </c>
      <c r="H276" s="463"/>
      <c r="I276" s="462">
        <v>0</v>
      </c>
      <c r="J276" s="463"/>
      <c r="K276" s="462">
        <v>0</v>
      </c>
      <c r="L276" s="46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4">
        <v>0</v>
      </c>
      <c r="D287" s="465"/>
      <c r="E287" s="464">
        <v>0</v>
      </c>
      <c r="F287" s="465"/>
      <c r="G287" s="464">
        <v>0</v>
      </c>
      <c r="H287" s="465"/>
      <c r="I287" s="464">
        <v>0</v>
      </c>
      <c r="J287" s="465"/>
      <c r="K287" s="464">
        <v>0</v>
      </c>
      <c r="L287" s="465"/>
      <c r="M287" s="110">
        <f>SUM(C287:L287)</f>
        <v>0</v>
      </c>
    </row>
    <row r="288" spans="2:13" ht="16.5" customHeight="1" x14ac:dyDescent="0.25">
      <c r="B288" s="104" t="s">
        <v>5490</v>
      </c>
      <c r="C288" s="464">
        <f>COUNTIFS(VODANET!$AB$5:$AB$4966,"&gt;="&amp;Mensal!C286,VODANET!$AB$5:$AB$4966,"&lt;="&amp;Mensal!D286)</f>
        <v>0</v>
      </c>
      <c r="D288" s="465"/>
      <c r="E288" s="464">
        <f>COUNTIFS(VODANET!$AB$5:$AB$4966,"&gt;="&amp;Mensal!E286,VODANET!$AB$5:$AB$4966,"&lt;="&amp;Mensal!F286)</f>
        <v>0</v>
      </c>
      <c r="F288" s="465"/>
      <c r="G288" s="464">
        <f>COUNTIFS(VODANET!$AB$5:$AB$4966,"&gt;="&amp;Mensal!G286,VODANET!$AB$5:$AB$4966,"&lt;="&amp;Mensal!H286)</f>
        <v>0</v>
      </c>
      <c r="H288" s="465"/>
      <c r="I288" s="464">
        <f>COUNTIFS(VODANET!$AB$5:$AB$4966,"&gt;="&amp;Mensal!I286,VODANET!$AB$5:$AB$4966,"&lt;="&amp;Mensal!J286)</f>
        <v>0</v>
      </c>
      <c r="J288" s="465"/>
      <c r="K288" s="464">
        <f>COUNTIFS(VODANET!$AB$5:$AB$4966,"&gt;="&amp;Mensal!K286,VODANET!$AB$5:$AB$4966,"&lt;="&amp;Mensal!L286)</f>
        <v>0</v>
      </c>
      <c r="L288" s="465"/>
      <c r="M288" s="110">
        <f>SUM(C288:L288)</f>
        <v>0</v>
      </c>
    </row>
    <row r="289" spans="2:13" ht="16.5" customHeight="1" thickBot="1" x14ac:dyDescent="0.3">
      <c r="B289" s="105" t="s">
        <v>6760</v>
      </c>
      <c r="C289" s="462">
        <v>0</v>
      </c>
      <c r="D289" s="463"/>
      <c r="E289" s="462">
        <v>0</v>
      </c>
      <c r="F289" s="463"/>
      <c r="G289" s="462">
        <v>0</v>
      </c>
      <c r="H289" s="463"/>
      <c r="I289" s="462">
        <v>0</v>
      </c>
      <c r="J289" s="463"/>
      <c r="K289" s="462">
        <v>0</v>
      </c>
      <c r="L289" s="46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4">
        <v>0</v>
      </c>
      <c r="D300" s="465"/>
      <c r="E300" s="464">
        <v>0</v>
      </c>
      <c r="F300" s="465"/>
      <c r="G300" s="464">
        <v>0</v>
      </c>
      <c r="H300" s="465"/>
      <c r="I300" s="464">
        <v>0</v>
      </c>
      <c r="J300" s="465"/>
      <c r="K300" s="464">
        <v>0</v>
      </c>
      <c r="L300" s="465"/>
      <c r="M300" s="110">
        <f>SUM(C300:L300)</f>
        <v>0</v>
      </c>
    </row>
    <row r="301" spans="2:13" ht="16.5" customHeight="1" x14ac:dyDescent="0.25">
      <c r="B301" s="104" t="s">
        <v>5490</v>
      </c>
      <c r="C301" s="464">
        <f>COUNTIFS(VODANET!$AB$5:$AB$4966,"&gt;="&amp;Mensal!C299,VODANET!$AB$5:$AB$4966,"&lt;="&amp;Mensal!D299)</f>
        <v>1</v>
      </c>
      <c r="D301" s="465"/>
      <c r="E301" s="464">
        <f>COUNTIFS(VODANET!$AB$5:$AB$4966,"&gt;="&amp;Mensal!E299,VODANET!$AB$5:$AB$4966,"&lt;="&amp;Mensal!F299)</f>
        <v>0</v>
      </c>
      <c r="F301" s="465"/>
      <c r="G301" s="464">
        <f>COUNTIFS(VODANET!$AB$5:$AB$4966,"&gt;="&amp;Mensal!G299,VODANET!$AB$5:$AB$4966,"&lt;="&amp;Mensal!H299)</f>
        <v>0</v>
      </c>
      <c r="H301" s="465"/>
      <c r="I301" s="464">
        <f>COUNTIFS(VODANET!$AB$5:$AB$4966,"&gt;="&amp;Mensal!I299,VODANET!$AB$5:$AB$4966,"&lt;="&amp;Mensal!J299)</f>
        <v>0</v>
      </c>
      <c r="J301" s="465"/>
      <c r="K301" s="464">
        <f>COUNTIFS(VODANET!$AB$5:$AB$4966,"&gt;="&amp;Mensal!K299,VODANET!$AB$5:$AB$4966,"&lt;="&amp;Mensal!L299)</f>
        <v>0</v>
      </c>
      <c r="L301" s="465"/>
      <c r="M301" s="110">
        <f>SUM(C301:L301)</f>
        <v>1</v>
      </c>
    </row>
    <row r="302" spans="2:13" ht="16.5" customHeight="1" thickBot="1" x14ac:dyDescent="0.3">
      <c r="B302" s="105" t="s">
        <v>6760</v>
      </c>
      <c r="C302" s="462">
        <v>0</v>
      </c>
      <c r="D302" s="463"/>
      <c r="E302" s="462">
        <v>0</v>
      </c>
      <c r="F302" s="463"/>
      <c r="G302" s="462">
        <v>0</v>
      </c>
      <c r="H302" s="463"/>
      <c r="I302" s="462">
        <v>0</v>
      </c>
      <c r="J302" s="463"/>
      <c r="K302" s="462">
        <v>0</v>
      </c>
      <c r="L302" s="46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4">
        <v>0</v>
      </c>
      <c r="D313" s="465"/>
      <c r="E313" s="464">
        <v>0</v>
      </c>
      <c r="F313" s="465"/>
      <c r="G313" s="464">
        <v>0</v>
      </c>
      <c r="H313" s="465"/>
      <c r="I313" s="464">
        <v>0</v>
      </c>
      <c r="J313" s="465"/>
      <c r="K313" s="464">
        <v>0</v>
      </c>
      <c r="L313" s="465"/>
      <c r="M313" s="110">
        <f>SUM(C313:L313)</f>
        <v>0</v>
      </c>
    </row>
    <row r="314" spans="2:13" ht="16.5" customHeight="1" x14ac:dyDescent="0.25">
      <c r="B314" s="104" t="s">
        <v>5490</v>
      </c>
      <c r="C314" s="464">
        <f>COUNTIFS(VODANET!$AB$5:$AB$4966,"&gt;="&amp;Mensal!C312,VODANET!$AB$5:$AB$4966,"&lt;="&amp;Mensal!D312)</f>
        <v>0</v>
      </c>
      <c r="D314" s="465"/>
      <c r="E314" s="464">
        <f>COUNTIFS(VODANET!$AB$5:$AB$4966,"&gt;="&amp;Mensal!E312,VODANET!$AB$5:$AB$4966,"&lt;="&amp;Mensal!F312)</f>
        <v>0</v>
      </c>
      <c r="F314" s="465"/>
      <c r="G314" s="464">
        <f>COUNTIFS(VODANET!$AB$5:$AB$4966,"&gt;="&amp;Mensal!G312,VODANET!$AB$5:$AB$4966,"&lt;="&amp;Mensal!H312)</f>
        <v>2</v>
      </c>
      <c r="H314" s="465"/>
      <c r="I314" s="464">
        <f>COUNTIFS(VODANET!$AB$5:$AB$4966,"&gt;="&amp;Mensal!I312,VODANET!$AB$5:$AB$4966,"&lt;="&amp;Mensal!J312)</f>
        <v>1</v>
      </c>
      <c r="J314" s="465"/>
      <c r="K314" s="464">
        <f>COUNTIFS(VODANET!$AB$5:$AB$4966,"&gt;="&amp;Mensal!K312,VODANET!$AB$5:$AB$4966,"&lt;="&amp;Mensal!L312)</f>
        <v>0</v>
      </c>
      <c r="L314" s="465"/>
      <c r="M314" s="110">
        <f>SUM(C314:L314)</f>
        <v>3</v>
      </c>
    </row>
    <row r="315" spans="2:13" ht="16.5" customHeight="1" thickBot="1" x14ac:dyDescent="0.3">
      <c r="B315" s="105" t="s">
        <v>6760</v>
      </c>
      <c r="C315" s="462">
        <v>0</v>
      </c>
      <c r="D315" s="463"/>
      <c r="E315" s="462">
        <v>0</v>
      </c>
      <c r="F315" s="463"/>
      <c r="G315" s="462">
        <v>0</v>
      </c>
      <c r="H315" s="463"/>
      <c r="I315" s="462">
        <v>0</v>
      </c>
      <c r="J315" s="463"/>
      <c r="K315" s="462">
        <v>0</v>
      </c>
      <c r="L315" s="46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8" t="s">
        <v>6751</v>
      </c>
      <c r="E4" s="46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6" t="s">
        <v>6756</v>
      </c>
      <c r="E9" s="46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P1" zoomScale="90" zoomScaleNormal="90" workbookViewId="0">
      <pane ySplit="1" topLeftCell="A2108" activePane="bottomLeft" state="frozen"/>
      <selection activeCell="P1" sqref="P1"/>
      <selection pane="bottomLeft" activeCell="AB2133" sqref="AB2133:AC213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23253</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17820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17934</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23237</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23238</v>
      </c>
      <c r="K845" s="15" t="s">
        <v>23239</v>
      </c>
      <c r="L845" s="15" t="s">
        <v>4302</v>
      </c>
      <c r="M845" s="15" t="s">
        <v>23240</v>
      </c>
      <c r="N845" s="15" t="s">
        <v>453</v>
      </c>
      <c r="O845" s="15" t="s">
        <v>453</v>
      </c>
      <c r="P845" s="15" t="s">
        <v>453</v>
      </c>
      <c r="Q845" s="15" t="s">
        <v>23241</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17911</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17834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17827</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17825</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17924</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17832</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17833</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17854</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17831</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17900</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17901</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17908</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17909</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17907</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17910</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17853</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17912</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20542</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20543</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20544</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20545</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23242</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23243</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23244</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23245</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23246</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23254</v>
      </c>
      <c r="I2132" s="14">
        <v>41806</v>
      </c>
      <c r="J2132" t="s">
        <v>23178</v>
      </c>
      <c r="K2132" t="s">
        <v>23185</v>
      </c>
      <c r="L2132" t="s">
        <v>23186</v>
      </c>
      <c r="M2132" t="s">
        <v>23180</v>
      </c>
      <c r="N2132" s="14" t="s">
        <v>23255</v>
      </c>
      <c r="O2132" s="14" t="s">
        <v>453</v>
      </c>
      <c r="P2132" s="14">
        <v>41807</v>
      </c>
      <c r="Q2132" s="14" t="s">
        <v>453</v>
      </c>
      <c r="R2132" s="14" t="s">
        <v>23256</v>
      </c>
      <c r="S2132" t="s">
        <v>23187</v>
      </c>
      <c r="T2132" t="s">
        <v>14775</v>
      </c>
      <c r="U2132" s="14" t="s">
        <v>23257</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23258</v>
      </c>
      <c r="I2133" s="14">
        <v>41808</v>
      </c>
      <c r="J2133" t="s">
        <v>23178</v>
      </c>
      <c r="K2133" t="s">
        <v>23188</v>
      </c>
      <c r="L2133" t="s">
        <v>23189</v>
      </c>
      <c r="M2133" t="s">
        <v>23180</v>
      </c>
      <c r="N2133" s="14" t="s">
        <v>23259</v>
      </c>
      <c r="O2133" s="14" t="s">
        <v>12746</v>
      </c>
      <c r="P2133" s="14" t="s">
        <v>453</v>
      </c>
      <c r="Q2133" s="14" t="s">
        <v>453</v>
      </c>
      <c r="R2133" s="14" t="s">
        <v>23260</v>
      </c>
      <c r="S2133" t="s">
        <v>23190</v>
      </c>
      <c r="T2133" t="s">
        <v>14775</v>
      </c>
      <c r="U2133" s="14" t="s">
        <v>23261</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23262</v>
      </c>
      <c r="I2134" s="14">
        <v>41808</v>
      </c>
      <c r="J2134" t="s">
        <v>23178</v>
      </c>
      <c r="K2134" t="s">
        <v>23191</v>
      </c>
      <c r="L2134" t="s">
        <v>23192</v>
      </c>
      <c r="M2134" t="s">
        <v>23180</v>
      </c>
      <c r="N2134" s="14" t="s">
        <v>23263</v>
      </c>
      <c r="O2134" s="14" t="s">
        <v>453</v>
      </c>
      <c r="P2134" s="14">
        <v>41808</v>
      </c>
      <c r="Q2134" s="14" t="s">
        <v>453</v>
      </c>
      <c r="R2134" s="14" t="s">
        <v>10017</v>
      </c>
      <c r="S2134" t="s">
        <v>23193</v>
      </c>
      <c r="T2134" t="s">
        <v>14775</v>
      </c>
      <c r="U2134" s="14" t="s">
        <v>23264</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70">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70"/>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70"/>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70"/>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70">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70"/>
      <c r="H10" s="57">
        <f>F10-G9</f>
        <v>258</v>
      </c>
      <c r="I10" s="57">
        <f>(H10-C10)-J10-M8</f>
        <v>24</v>
      </c>
      <c r="J10" s="57">
        <v>7</v>
      </c>
    </row>
    <row r="11" spans="2:28" x14ac:dyDescent="0.25">
      <c r="B11" s="57" t="s">
        <v>20146</v>
      </c>
      <c r="C11" s="57">
        <v>307</v>
      </c>
      <c r="D11" s="57">
        <f>O14</f>
        <v>2516</v>
      </c>
      <c r="E11" s="57">
        <f>D14</f>
        <v>615</v>
      </c>
      <c r="F11" s="57">
        <f>D11-E11</f>
        <v>1901</v>
      </c>
      <c r="G11" s="470"/>
      <c r="H11" s="57">
        <f>F11-G9</f>
        <v>473</v>
      </c>
      <c r="I11" s="57">
        <f>(H11-C11)-J11-M7</f>
        <v>116</v>
      </c>
      <c r="J11" s="57">
        <v>20</v>
      </c>
    </row>
    <row r="12" spans="2:28" x14ac:dyDescent="0.25">
      <c r="B12" s="57" t="s">
        <v>20143</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20134</v>
      </c>
      <c r="B1" s="471"/>
      <c r="C1" s="471"/>
      <c r="D1" s="471"/>
      <c r="E1" s="471"/>
      <c r="G1" s="471" t="s">
        <v>4129</v>
      </c>
      <c r="H1" s="471"/>
      <c r="I1" s="471"/>
      <c r="J1" s="471"/>
      <c r="K1" s="471"/>
      <c r="M1" s="471" t="s">
        <v>4128</v>
      </c>
      <c r="N1" s="471"/>
      <c r="O1" s="471"/>
      <c r="P1" s="471"/>
      <c r="Q1" s="471"/>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2014-07-09T20:41:42Z</dcterms:modified>
</cp:coreProperties>
</file>