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10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Equipamentos!$B$15:$I$52</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966" i="6"/>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C10" i="10" l="1"/>
  <c r="AM2077" i="1"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C11"/>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E14"/>
  <c r="E10"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<sst xmlns="http://schemas.openxmlformats.org/spreadsheetml/2006/main" count="62957" uniqueCount="20693">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</sst>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6509056"/>
        <c:axId val="106510592"/>
      </c:barChart>
      <c:catAx>
        <c:axId val="106509056"/>
        <c:scaling>
          <c:orientation val="minMax"/>
        </c:scaling>
        <c:axPos val="b"/>
        <c:tickLblPos val="nextTo"/>
        <c:crossAx val="106510592"/>
        <c:crosses val="autoZero"/>
        <c:auto val="1"/>
        <c:lblAlgn val="ctr"/>
        <c:lblOffset val="100"/>
      </c:catAx>
      <c:valAx>
        <c:axId val="106510592"/>
        <c:scaling>
          <c:orientation val="minMax"/>
        </c:scaling>
        <c:axPos val="l"/>
        <c:majorGridlines/>
        <c:numFmt formatCode="General" sourceLinked="1"/>
        <c:tickLblPos val="nextTo"/>
        <c:crossAx val="106509056"/>
        <c:crosses val="autoZero"/>
        <c:crossBetween val="between"/>
      </c:valAx>
    </c:plotArea>
    <c:plotVisOnly val="1"/>
    <c:dispBlanksAs val="gap"/>
  </c:chart>
  <c:printSettings>
    <c:headerFooter/>
    <c:pageMargins b="0.78740157499999996" l="0.511811024" r="0.511811024" t="0.78740157499999996" header="0.31496062000002883" footer="0.3149606200000288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6538880"/>
        <c:axId val="106540416"/>
      </c:barChart>
      <c:catAx>
        <c:axId val="106538880"/>
        <c:scaling>
          <c:orientation val="minMax"/>
        </c:scaling>
        <c:axPos val="b"/>
        <c:tickLblPos val="nextTo"/>
        <c:crossAx val="106540416"/>
        <c:crosses val="autoZero"/>
        <c:auto val="1"/>
        <c:lblAlgn val="ctr"/>
        <c:lblOffset val="100"/>
      </c:catAx>
      <c:valAx>
        <c:axId val="106540416"/>
        <c:scaling>
          <c:orientation val="minMax"/>
        </c:scaling>
        <c:axPos val="l"/>
        <c:majorGridlines/>
        <c:numFmt formatCode="General" sourceLinked="1"/>
        <c:tickLblPos val="nextTo"/>
        <c:crossAx val="106538880"/>
        <c:crosses val="autoZero"/>
        <c:crossBetween val="between"/>
      </c:valAx>
    </c:plotArea>
    <c:plotVisOnly val="1"/>
    <c:dispBlanksAs val="gap"/>
  </c:chart>
  <c:printSettings>
    <c:headerFooter/>
    <c:pageMargins b="0.78740157499999996" l="0.511811024" r="0.511811024" t="0.78740157499999996" header="0.31496062000002878" footer="0.3149606200000287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6118144"/>
        <c:axId val="106140416"/>
      </c:barChart>
      <c:catAx>
        <c:axId val="106118144"/>
        <c:scaling>
          <c:orientation val="minMax"/>
        </c:scaling>
        <c:axPos val="b"/>
        <c:tickLblPos val="nextTo"/>
        <c:crossAx val="106140416"/>
        <c:crosses val="autoZero"/>
        <c:auto val="1"/>
        <c:lblAlgn val="ctr"/>
        <c:lblOffset val="100"/>
      </c:catAx>
      <c:valAx>
        <c:axId val="106140416"/>
        <c:scaling>
          <c:orientation val="minMax"/>
        </c:scaling>
        <c:axPos val="l"/>
        <c:majorGridlines/>
        <c:numFmt formatCode="General" sourceLinked="1"/>
        <c:tickLblPos val="nextTo"/>
        <c:crossAx val="106118144"/>
        <c:crosses val="autoZero"/>
        <c:crossBetween val="between"/>
      </c:valAx>
    </c:plotArea>
    <c:plotVisOnly val="1"/>
    <c:dispBlanksAs val="gap"/>
  </c:chart>
  <c:printSettings>
    <c:headerFooter/>
    <c:pageMargins b="0.78740157499999996" l="0.511811024" r="0.511811024" t="0.78740157499999996" header="0.31496062000002795" footer="0.314960620000027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0"/>
      <c r="AJ1" s="400"/>
      <c r="AK1" s="400"/>
      <c r="AL1" s="400"/>
      <c r="AM1" s="400"/>
      <c r="AN1" s="401"/>
    </row>
    <row r="2" spans="1:41" ht="9.75" customHeight="1" thickBot="1">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41489</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tr">
        <f>VLOOKUP(B23,SAOM!B$2:U1681,20,0)</f>
        <v>-</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8498</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c r="AJ152" s="177" t="s">
        <v>8500</v>
      </c>
      <c r="AK152" s="111" t="s">
        <v>8975</v>
      </c>
      <c r="AL152" s="109"/>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45"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45"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45"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45"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45"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45"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45"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45"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45"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45"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45"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45"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41509</v>
      </c>
      <c r="AI172" s="54">
        <v>41514</v>
      </c>
      <c r="AJ172" s="177" t="s">
        <v>15913</v>
      </c>
      <c r="AK172" s="111" t="s">
        <v>15311</v>
      </c>
      <c r="AL172" s="111" t="s">
        <v>20650</v>
      </c>
      <c r="AM172" s="109" t="str">
        <f>VLOOKUP(B172,SAOM!B$2:S2252,18,0)</f>
        <v>10.144.187.1</v>
      </c>
      <c r="AN172" s="11" t="str">
        <f>VLOOKUP(B172,SAOM!B$2:U1830,20,0)</f>
        <v>Vai deixar conectado no modem.</v>
      </c>
      <c r="AO172" s="54">
        <v>41484</v>
      </c>
      <c r="AP172" s="54">
        <v>41494</v>
      </c>
      <c r="AQ172" s="177" t="s">
        <v>15913</v>
      </c>
      <c r="AR172" s="111" t="s">
        <v>20432</v>
      </c>
      <c r="AS172" s="111" t="s">
        <v>20509</v>
      </c>
    </row>
    <row r="173" spans="1:45"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45"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45"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45"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622</v>
      </c>
      <c r="AK182" s="110" t="s">
        <v>15311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c r="AJ195" s="46" t="s">
        <v>8498</v>
      </c>
      <c r="AK195" s="109" t="s">
        <v>20657</v>
      </c>
      <c r="AL195" s="109" t="s">
        <v>4098</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c r="AJ332" s="398" t="s">
        <v>15913</v>
      </c>
      <c r="AK332" s="110" t="s">
        <v>20687</v>
      </c>
      <c r="AL332" s="110" t="s">
        <v>4098</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41204</v>
      </c>
      <c r="AI356" s="14">
        <v>41352</v>
      </c>
      <c r="AJ356" s="46" t="s">
        <v>8500</v>
      </c>
      <c r="AK356" s="110" t="s">
        <v>12036</v>
      </c>
      <c r="AL356" s="110" t="s">
        <v>15794</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41489</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c r="AJ633" s="177" t="s">
        <v>8500</v>
      </c>
      <c r="AK633" s="111" t="s">
        <v>20684</v>
      </c>
      <c r="AL633" s="111" t="s">
        <v>4098</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41489</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8500</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8500</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78"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t="e">
        <f>VLOOKUP(D782,Monitoramento!A$2:B978,2,0)</f>
        <v>#N/A</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c r="AJ846" s="177" t="s">
        <v>8500</v>
      </c>
      <c r="AK846" s="110" t="s">
        <v>15573</v>
      </c>
      <c r="AL846" s="110" t="s">
        <v>4098</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4098</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c r="AJ930" s="46" t="s">
        <v>8500</v>
      </c>
      <c r="AK930" s="110" t="s">
        <v>20671</v>
      </c>
      <c r="AL930" s="110"/>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8500</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c r="AJ957" s="177" t="s">
        <v>8500</v>
      </c>
      <c r="AK957" s="111" t="s">
        <v>20677</v>
      </c>
      <c r="AL957" s="110" t="s">
        <v>4098</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c r="AJ958" s="46" t="s">
        <v>8500</v>
      </c>
      <c r="AK958" s="111" t="s">
        <v>8975</v>
      </c>
      <c r="AL958" s="110"/>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622</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c r="AJ1057" s="46" t="s">
        <v>8498</v>
      </c>
      <c r="AK1057" s="111" t="s">
        <v>20681</v>
      </c>
      <c r="AL1057" s="111"/>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t="e">
        <f>VLOOKUP(D1202,Monitoramento!A$2:B1398,2,0)</f>
        <v>#N/A</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c r="AJ1222" s="46" t="s">
        <v>8498</v>
      </c>
      <c r="AK1222" s="111" t="s">
        <v>20683</v>
      </c>
      <c r="AL1222" s="111" t="s">
        <v>4098</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c r="AJ1364" s="46" t="s">
        <v>8498</v>
      </c>
      <c r="AK1364" s="111" t="s">
        <v>20684</v>
      </c>
      <c r="AL1364" s="111" t="s">
        <v>4098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c r="AJ1365" s="177" t="s">
        <v>8500</v>
      </c>
      <c r="AK1365" s="111" t="s">
        <v>20688</v>
      </c>
      <c r="AL1365" s="111"/>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t="e">
        <f>VLOOKUP(D1367,Monitoramento!A$2:B1563,2,0)</f>
        <v>#N/A</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t="e">
        <f>VLOOKUP(D1383,Monitoramento!A$2:B1579,2,0)</f>
        <v>#N/A</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82"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e">
        <f>VLOOKUP(D1577,Monitoramento!A$2:B1773,2,0)</f>
        <v>#N/A</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30"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622</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t="e">
        <f>VLOOKUP(D1760,Monitoramento!A$2:B1956,2,0)</f>
        <v>#N/A</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c r="AI1786" s="14"/>
      <c r="AJ1786" s="46"/>
      <c r="AK1786" s="110"/>
      <c r="AL1786" s="110"/>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61"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109"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c r="AI2070" s="54"/>
      <c r="AJ2070" s="177"/>
      <c r="AK2070" s="111"/>
      <c r="AL2070" s="111"/>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filterColumn colId="9"/>
    <filterColumn colId="32"/>
    <filterColumn colId="35"/>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8">
        <v>40</v>
      </c>
      <c r="D27" s="409"/>
      <c r="E27" s="408">
        <v>40</v>
      </c>
      <c r="F27" s="409"/>
      <c r="G27" s="408">
        <v>40</v>
      </c>
      <c r="H27" s="409"/>
      <c r="I27" s="408">
        <v>40</v>
      </c>
      <c r="J27" s="409"/>
      <c r="K27" s="408">
        <v>40</v>
      </c>
      <c r="L27" s="409"/>
      <c r="M27" s="129">
        <f>SUM(C27:L27)</f>
        <v>200</v>
      </c>
    </row>
    <row r="28" spans="2:14" ht="16.5" customHeight="1">
      <c r="B28" s="123" t="s">
        <v>5529</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29">
        <f>SUM(C28:L28)</f>
        <v>196</v>
      </c>
    </row>
    <row r="29" spans="2:14" ht="16.5" customHeight="1" thickBot="1">
      <c r="B29" s="124" t="s">
        <v>6809</v>
      </c>
      <c r="C29" s="406">
        <v>0</v>
      </c>
      <c r="D29" s="407"/>
      <c r="E29" s="406">
        <v>0</v>
      </c>
      <c r="F29" s="407"/>
      <c r="G29" s="406">
        <v>0</v>
      </c>
      <c r="H29" s="407"/>
      <c r="I29" s="406">
        <v>0</v>
      </c>
      <c r="J29" s="407"/>
      <c r="K29" s="406">
        <v>6</v>
      </c>
      <c r="L29" s="407"/>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8">
        <v>18</v>
      </c>
      <c r="D39" s="409"/>
      <c r="E39" s="408">
        <v>58</v>
      </c>
      <c r="F39" s="409"/>
      <c r="G39" s="408">
        <v>58</v>
      </c>
      <c r="H39" s="409"/>
      <c r="I39" s="408">
        <v>56</v>
      </c>
      <c r="J39" s="409"/>
      <c r="K39" s="129">
        <f>SUM(C39:J39)</f>
        <v>190</v>
      </c>
    </row>
    <row r="40" spans="2:11" ht="16.5" customHeight="1">
      <c r="B40" s="123" t="s">
        <v>5529</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29">
        <f>SUM(C40:J40)</f>
        <v>141</v>
      </c>
    </row>
    <row r="41" spans="2:11" ht="16.5" customHeight="1" thickBot="1">
      <c r="B41" s="124" t="s">
        <v>6809</v>
      </c>
      <c r="C41" s="406">
        <v>7</v>
      </c>
      <c r="D41" s="407"/>
      <c r="E41" s="406">
        <v>16</v>
      </c>
      <c r="F41" s="407"/>
      <c r="G41" s="406">
        <v>6</v>
      </c>
      <c r="H41" s="407"/>
      <c r="I41" s="406">
        <v>15</v>
      </c>
      <c r="J41" s="407"/>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8">
        <v>50</v>
      </c>
      <c r="D52" s="409"/>
      <c r="E52" s="408">
        <v>20</v>
      </c>
      <c r="F52" s="409"/>
      <c r="G52" s="408">
        <v>20</v>
      </c>
      <c r="H52" s="409"/>
      <c r="I52" s="408">
        <v>90</v>
      </c>
      <c r="J52" s="409"/>
      <c r="K52" s="408">
        <v>10</v>
      </c>
      <c r="L52" s="409"/>
      <c r="M52" s="129">
        <f>SUM(C52:L52)</f>
        <v>190</v>
      </c>
    </row>
    <row r="53" spans="2:13" ht="16.5" customHeight="1">
      <c r="B53" s="123" t="s">
        <v>5529</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29">
        <f>SUM(C53:L53)</f>
        <v>113</v>
      </c>
    </row>
    <row r="54" spans="2:13" ht="16.5" customHeight="1" thickBot="1">
      <c r="B54" s="124" t="s">
        <v>6809</v>
      </c>
      <c r="C54" s="406">
        <v>3</v>
      </c>
      <c r="D54" s="407"/>
      <c r="E54" s="406">
        <v>7</v>
      </c>
      <c r="F54" s="407"/>
      <c r="G54" s="406">
        <v>6</v>
      </c>
      <c r="H54" s="407"/>
      <c r="I54" s="406">
        <v>0</v>
      </c>
      <c r="J54" s="407"/>
      <c r="K54" s="406">
        <v>0</v>
      </c>
      <c r="L54" s="407"/>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8">
        <v>0</v>
      </c>
      <c r="D64" s="409"/>
      <c r="E64" s="408">
        <v>40</v>
      </c>
      <c r="F64" s="409"/>
      <c r="G64" s="408">
        <v>30</v>
      </c>
      <c r="H64" s="409"/>
      <c r="I64" s="408">
        <v>50</v>
      </c>
      <c r="J64" s="409"/>
      <c r="K64" s="408">
        <v>80</v>
      </c>
      <c r="L64" s="409"/>
      <c r="M64" s="129">
        <f>SUM(C64:L64)</f>
        <v>200</v>
      </c>
    </row>
    <row r="65" spans="2:13" ht="16.5" customHeight="1">
      <c r="B65" s="123" t="s">
        <v>5529</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29">
        <f>SUM(C65:L65)</f>
        <v>138</v>
      </c>
    </row>
    <row r="66" spans="2:13" ht="16.5" customHeight="1" thickBot="1">
      <c r="B66" s="124" t="s">
        <v>6809</v>
      </c>
      <c r="C66" s="406">
        <v>8</v>
      </c>
      <c r="D66" s="407"/>
      <c r="E66" s="406">
        <v>0</v>
      </c>
      <c r="F66" s="407"/>
      <c r="G66" s="406">
        <v>6</v>
      </c>
      <c r="H66" s="407"/>
      <c r="I66" s="406">
        <v>10</v>
      </c>
      <c r="J66" s="407"/>
      <c r="K66" s="406">
        <v>8</v>
      </c>
      <c r="L66" s="407"/>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8">
        <v>100</v>
      </c>
      <c r="D77" s="409"/>
      <c r="E77" s="408">
        <v>100</v>
      </c>
      <c r="F77" s="409"/>
      <c r="G77" s="408">
        <v>91</v>
      </c>
      <c r="H77" s="409"/>
      <c r="I77" s="408">
        <v>13</v>
      </c>
      <c r="J77" s="409"/>
      <c r="K77" s="129">
        <f>SUM(C77:J77)</f>
        <v>304</v>
      </c>
    </row>
    <row r="78" spans="2:13" ht="16.5" customHeight="1">
      <c r="B78" s="123" t="s">
        <v>5529</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29">
        <f>SUM(C78:J78)</f>
        <v>229</v>
      </c>
    </row>
    <row r="79" spans="2:13" ht="16.5" customHeight="1" thickBot="1">
      <c r="B79" s="124" t="s">
        <v>6809</v>
      </c>
      <c r="C79" s="406">
        <v>10</v>
      </c>
      <c r="D79" s="407"/>
      <c r="E79" s="406">
        <v>6</v>
      </c>
      <c r="F79" s="407"/>
      <c r="G79" s="406">
        <v>7</v>
      </c>
      <c r="H79" s="407"/>
      <c r="I79" s="406">
        <v>0</v>
      </c>
      <c r="J79" s="407"/>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8">
        <v>10</v>
      </c>
      <c r="D91" s="409"/>
      <c r="E91" s="408">
        <v>10</v>
      </c>
      <c r="F91" s="409"/>
      <c r="G91" s="408">
        <v>10</v>
      </c>
      <c r="H91" s="409"/>
      <c r="I91" s="408">
        <v>10</v>
      </c>
      <c r="J91" s="409"/>
      <c r="K91" s="408">
        <v>10</v>
      </c>
      <c r="L91" s="409"/>
      <c r="M91" s="129">
        <f>SUM(C91:L91)</f>
        <v>50</v>
      </c>
    </row>
    <row r="92" spans="2:13" ht="16.5" customHeight="1">
      <c r="B92" s="123" t="s">
        <v>5529</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29">
        <f>SUM(C92:L92)</f>
        <v>75</v>
      </c>
    </row>
    <row r="93" spans="2:13" ht="16.5" customHeight="1" thickBot="1">
      <c r="B93" s="124" t="s">
        <v>6809</v>
      </c>
      <c r="C93" s="406">
        <v>1</v>
      </c>
      <c r="D93" s="407"/>
      <c r="E93" s="406">
        <v>0</v>
      </c>
      <c r="F93" s="407"/>
      <c r="G93" s="406">
        <v>3</v>
      </c>
      <c r="H93" s="407"/>
      <c r="I93" s="406">
        <v>0</v>
      </c>
      <c r="J93" s="407"/>
      <c r="K93" s="406">
        <v>8</v>
      </c>
      <c r="L93" s="407"/>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8">
        <v>5</v>
      </c>
      <c r="D105" s="409"/>
      <c r="E105" s="408">
        <v>30</v>
      </c>
      <c r="F105" s="409"/>
      <c r="G105" s="408">
        <v>10</v>
      </c>
      <c r="H105" s="409"/>
      <c r="I105" s="408">
        <v>30</v>
      </c>
      <c r="J105" s="409"/>
      <c r="K105" s="408">
        <v>25</v>
      </c>
      <c r="L105" s="409"/>
      <c r="M105" s="129">
        <f>SUM(C105:L105)</f>
        <v>100</v>
      </c>
    </row>
    <row r="106" spans="2:13" ht="16.5" customHeight="1">
      <c r="B106" s="123" t="s">
        <v>5529</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29">
        <f>SUM(C106:L106)</f>
        <v>63</v>
      </c>
    </row>
    <row r="107" spans="2:13" ht="16.5" customHeight="1" thickBot="1">
      <c r="B107" s="124" t="s">
        <v>6809</v>
      </c>
      <c r="C107" s="406">
        <v>0</v>
      </c>
      <c r="D107" s="407"/>
      <c r="E107" s="406">
        <v>2</v>
      </c>
      <c r="F107" s="407"/>
      <c r="G107" s="406">
        <v>3</v>
      </c>
      <c r="H107" s="407"/>
      <c r="I107" s="406">
        <v>0</v>
      </c>
      <c r="J107" s="407"/>
      <c r="K107" s="406">
        <v>0</v>
      </c>
      <c r="L107" s="407"/>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8">
        <v>5</v>
      </c>
      <c r="D118" s="409"/>
      <c r="E118" s="408">
        <v>40</v>
      </c>
      <c r="F118" s="409"/>
      <c r="G118" s="408">
        <v>40</v>
      </c>
      <c r="H118" s="409"/>
      <c r="I118" s="408">
        <v>40</v>
      </c>
      <c r="J118" s="409"/>
      <c r="K118" s="408">
        <v>40</v>
      </c>
      <c r="L118" s="409"/>
      <c r="M118" s="129">
        <f>SUM(C118:L118)</f>
        <v>165</v>
      </c>
    </row>
    <row r="119" spans="2:13" ht="16.5" customHeight="1">
      <c r="B119" s="123" t="s">
        <v>5529</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29">
        <f>SUM(C119:L119)</f>
        <v>91</v>
      </c>
    </row>
    <row r="120" spans="2:13" ht="16.5" customHeight="1" thickBot="1">
      <c r="B120" s="124" t="s">
        <v>6809</v>
      </c>
      <c r="C120" s="406">
        <v>4</v>
      </c>
      <c r="D120" s="407"/>
      <c r="E120" s="406">
        <v>2</v>
      </c>
      <c r="F120" s="407"/>
      <c r="G120" s="406">
        <v>0</v>
      </c>
      <c r="H120" s="407"/>
      <c r="I120" s="406">
        <v>0</v>
      </c>
      <c r="J120" s="407"/>
      <c r="K120" s="406">
        <v>0</v>
      </c>
      <c r="L120" s="407"/>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8">
        <v>40</v>
      </c>
      <c r="D131" s="409"/>
      <c r="E131" s="408">
        <v>40</v>
      </c>
      <c r="F131" s="409"/>
      <c r="G131" s="408">
        <v>40</v>
      </c>
      <c r="H131" s="409"/>
      <c r="I131" s="408">
        <v>40</v>
      </c>
      <c r="J131" s="409"/>
      <c r="K131" s="408">
        <v>40</v>
      </c>
      <c r="L131" s="409"/>
      <c r="M131" s="129">
        <f>SUM(C131:L131)</f>
        <v>200</v>
      </c>
    </row>
    <row r="132" spans="2:13" ht="16.5" customHeight="1">
      <c r="B132" s="123" t="s">
        <v>5529</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29">
        <f>SUM(C132:L132)</f>
        <v>124</v>
      </c>
    </row>
    <row r="133" spans="2:13" ht="16.5" customHeight="1" thickBot="1">
      <c r="B133" s="124" t="s">
        <v>6809</v>
      </c>
      <c r="C133" s="406">
        <v>4</v>
      </c>
      <c r="D133" s="407"/>
      <c r="E133" s="406">
        <v>0</v>
      </c>
      <c r="F133" s="407"/>
      <c r="G133" s="406">
        <v>4</v>
      </c>
      <c r="H133" s="407"/>
      <c r="I133" s="406">
        <v>1</v>
      </c>
      <c r="J133" s="407"/>
      <c r="K133" s="406">
        <v>5</v>
      </c>
      <c r="L133" s="407"/>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8">
        <v>40</v>
      </c>
      <c r="D144" s="409"/>
      <c r="E144" s="408">
        <v>40</v>
      </c>
      <c r="F144" s="409"/>
      <c r="G144" s="408">
        <v>40</v>
      </c>
      <c r="H144" s="409"/>
      <c r="I144" s="408">
        <v>40</v>
      </c>
      <c r="J144" s="409"/>
      <c r="K144" s="408">
        <v>40</v>
      </c>
      <c r="L144" s="409"/>
      <c r="M144" s="129">
        <f>SUM(C144:L144)</f>
        <v>200</v>
      </c>
    </row>
    <row r="145" spans="2:13" ht="16.5" customHeight="1">
      <c r="B145" s="123" t="s">
        <v>5529</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29">
        <f>SUM(C145:L145)</f>
        <v>150</v>
      </c>
    </row>
    <row r="146" spans="2:13" ht="16.5" customHeight="1" thickBot="1">
      <c r="B146" s="124" t="s">
        <v>6809</v>
      </c>
      <c r="C146" s="406">
        <v>1</v>
      </c>
      <c r="D146" s="407"/>
      <c r="E146" s="406">
        <v>0</v>
      </c>
      <c r="F146" s="407"/>
      <c r="G146" s="406">
        <v>4</v>
      </c>
      <c r="H146" s="407"/>
      <c r="I146" s="406">
        <v>0</v>
      </c>
      <c r="J146" s="407"/>
      <c r="K146" s="406">
        <v>6</v>
      </c>
      <c r="L146" s="407"/>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8">
        <v>50</v>
      </c>
      <c r="D157" s="409"/>
      <c r="E157" s="408">
        <v>50</v>
      </c>
      <c r="F157" s="409"/>
      <c r="G157" s="408">
        <v>50</v>
      </c>
      <c r="H157" s="409"/>
      <c r="I157" s="408">
        <v>50</v>
      </c>
      <c r="J157" s="409"/>
      <c r="K157" s="129">
        <f>SUM(C157:J157)</f>
        <v>200</v>
      </c>
    </row>
    <row r="158" spans="2:13" ht="16.5" customHeight="1">
      <c r="B158" s="123" t="s">
        <v>5529</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29">
        <f>SUM(C158:J158)</f>
        <v>205</v>
      </c>
    </row>
    <row r="159" spans="2:13" ht="16.5" customHeight="1" thickBot="1">
      <c r="B159" s="124" t="s">
        <v>6809</v>
      </c>
      <c r="C159" s="406">
        <v>0</v>
      </c>
      <c r="D159" s="407"/>
      <c r="E159" s="406">
        <v>0</v>
      </c>
      <c r="F159" s="407"/>
      <c r="G159" s="406">
        <v>0</v>
      </c>
      <c r="H159" s="407"/>
      <c r="I159" s="406">
        <v>0</v>
      </c>
      <c r="J159" s="407"/>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8">
        <v>10</v>
      </c>
      <c r="D170" s="409"/>
      <c r="E170" s="408">
        <v>10</v>
      </c>
      <c r="F170" s="409"/>
      <c r="G170" s="408">
        <v>10</v>
      </c>
      <c r="H170" s="409"/>
      <c r="I170" s="408">
        <v>10</v>
      </c>
      <c r="J170" s="409"/>
      <c r="K170" s="408">
        <v>8</v>
      </c>
      <c r="L170" s="409"/>
      <c r="M170" s="129">
        <f>SUM(C170:L170)</f>
        <v>48</v>
      </c>
    </row>
    <row r="171" spans="2:13" ht="16.5" customHeight="1">
      <c r="B171" s="123" t="s">
        <v>5529</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29">
        <f>SUM(C171:L171)</f>
        <v>37</v>
      </c>
    </row>
    <row r="172" spans="2:13" ht="16.5" customHeight="1" thickBot="1">
      <c r="B172" s="124" t="s">
        <v>6809</v>
      </c>
      <c r="C172" s="406">
        <v>1</v>
      </c>
      <c r="D172" s="407"/>
      <c r="E172" s="406">
        <v>0</v>
      </c>
      <c r="F172" s="407"/>
      <c r="G172" s="406">
        <v>0</v>
      </c>
      <c r="H172" s="407"/>
      <c r="I172" s="406">
        <v>2</v>
      </c>
      <c r="J172" s="407"/>
      <c r="K172" s="406">
        <v>0</v>
      </c>
      <c r="L172" s="407"/>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8">
        <v>8</v>
      </c>
      <c r="D183" s="409"/>
      <c r="E183" s="408">
        <v>3</v>
      </c>
      <c r="F183" s="409"/>
      <c r="G183" s="408">
        <v>0</v>
      </c>
      <c r="H183" s="409"/>
      <c r="I183" s="408">
        <v>0</v>
      </c>
      <c r="J183" s="409"/>
      <c r="K183" s="408">
        <v>0</v>
      </c>
      <c r="L183" s="409"/>
      <c r="M183" s="129">
        <f>SUM(C183:L183)</f>
        <v>11</v>
      </c>
    </row>
    <row r="184" spans="2:13" ht="16.5" customHeight="1">
      <c r="B184" s="123" t="s">
        <v>5529</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29">
        <f>SUM(C184:L184)</f>
        <v>10</v>
      </c>
    </row>
    <row r="185" spans="2:13" ht="16.5" customHeight="1" thickBot="1">
      <c r="B185" s="124" t="s">
        <v>6809</v>
      </c>
      <c r="C185" s="406">
        <v>0</v>
      </c>
      <c r="D185" s="407"/>
      <c r="E185" s="406">
        <v>0</v>
      </c>
      <c r="F185" s="407"/>
      <c r="G185" s="406">
        <v>0</v>
      </c>
      <c r="H185" s="407"/>
      <c r="I185" s="406">
        <v>0</v>
      </c>
      <c r="J185" s="407"/>
      <c r="K185" s="406">
        <v>0</v>
      </c>
      <c r="L185" s="407"/>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8">
        <v>0</v>
      </c>
      <c r="D196" s="409"/>
      <c r="E196" s="408">
        <v>0</v>
      </c>
      <c r="F196" s="409"/>
      <c r="G196" s="408">
        <v>0</v>
      </c>
      <c r="H196" s="409"/>
      <c r="I196" s="408">
        <v>0</v>
      </c>
      <c r="J196" s="409"/>
      <c r="K196" s="408">
        <v>0</v>
      </c>
      <c r="L196" s="409"/>
      <c r="M196" s="129">
        <f>SUM(C196:L196)</f>
        <v>0</v>
      </c>
    </row>
    <row r="197" spans="2:13" ht="16.5" customHeight="1">
      <c r="B197" s="123" t="s">
        <v>5529</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29">
        <f>SUM(C197:L197)</f>
        <v>0</v>
      </c>
    </row>
    <row r="198" spans="2:13" ht="16.5" customHeight="1" thickBot="1">
      <c r="B198" s="124" t="s">
        <v>6809</v>
      </c>
      <c r="C198" s="406">
        <v>0</v>
      </c>
      <c r="D198" s="407"/>
      <c r="E198" s="406">
        <v>0</v>
      </c>
      <c r="F198" s="407"/>
      <c r="G198" s="406">
        <v>0</v>
      </c>
      <c r="H198" s="407"/>
      <c r="I198" s="406">
        <v>0</v>
      </c>
      <c r="J198" s="407"/>
      <c r="K198" s="406">
        <v>0</v>
      </c>
      <c r="L198" s="407"/>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2" t="s">
        <v>6798</v>
      </c>
      <c r="E4" s="413"/>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10" t="s">
        <v>6803</v>
      </c>
      <c r="E9" s="411"/>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5"/>
  <sheetViews>
    <sheetView workbookViewId="0">
      <pane ySplit="15" topLeftCell="A16" activePane="bottomLeft" state="frozen"/>
      <selection pane="bottomLeft" activeCell="H10" sqref="H1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v>135</v>
      </c>
      <c r="D2" s="67">
        <f>V14</f>
        <v>650</v>
      </c>
      <c r="E2" s="67">
        <f>SUMIF(G16:G100,"SH SAT",C16:C100)</f>
        <v>171</v>
      </c>
      <c r="F2" s="67">
        <f>D2+E2</f>
        <v>821</v>
      </c>
      <c r="G2" s="414">
        <f>COUNTIFS(VODANET!J5:J2074,"ACEITO",VODANET!L5:L2074,"SH SAT")</f>
        <v>383</v>
      </c>
      <c r="H2" s="67">
        <f>F2-G2</f>
        <v>438</v>
      </c>
      <c r="I2" s="67">
        <f>H2-C2</f>
        <v>303</v>
      </c>
      <c r="J2" s="67">
        <v>0</v>
      </c>
      <c r="L2">
        <v>2581</v>
      </c>
      <c r="M2">
        <f>L2-1927</f>
        <v>654</v>
      </c>
      <c r="O2" s="23" t="s">
        <v>20280</v>
      </c>
      <c r="Q2">
        <f>M14+V14</f>
        <v>2845</v>
      </c>
      <c r="R2" s="23">
        <f>Q2-Q6</f>
        <v>880</v>
      </c>
      <c r="S2" s="23">
        <f>R2-C9-C2</f>
        <v>345</v>
      </c>
      <c r="T2">
        <f>S2-J2-J9</f>
        <v>345</v>
      </c>
    </row>
    <row r="3" spans="2:28">
      <c r="B3" s="67" t="s">
        <v>20245</v>
      </c>
      <c r="C3" s="67">
        <f>75+200</f>
        <v>275</v>
      </c>
      <c r="D3" s="67">
        <f>Z14</f>
        <v>460</v>
      </c>
      <c r="E3" s="67">
        <f>SUMIF(G16:G100,"SH SAT",E16:E100)</f>
        <v>237</v>
      </c>
      <c r="F3" s="67">
        <f>D3+E3</f>
        <v>697</v>
      </c>
      <c r="G3" s="414"/>
      <c r="H3" s="67">
        <f>F3-G2</f>
        <v>314</v>
      </c>
      <c r="I3" s="67">
        <f>(H3-C3)-J3</f>
        <v>32</v>
      </c>
      <c r="J3" s="67">
        <v>7</v>
      </c>
      <c r="L3">
        <v>91</v>
      </c>
      <c r="M3">
        <f>C2+C9</f>
        <v>535</v>
      </c>
      <c r="O3" s="23" t="s">
        <v>20279</v>
      </c>
      <c r="Q3">
        <f>O14+X14</f>
        <v>3068</v>
      </c>
      <c r="R3" s="23">
        <f>Q3-Q6</f>
        <v>1103</v>
      </c>
      <c r="S3" s="23">
        <f>R3-C11-C4</f>
        <v>268</v>
      </c>
      <c r="T3">
        <f>S3-J4-J11-M7</f>
        <v>206</v>
      </c>
    </row>
    <row r="4" spans="2:28">
      <c r="B4" s="67" t="s">
        <v>20250</v>
      </c>
      <c r="C4" s="67">
        <f>75+360</f>
        <v>435</v>
      </c>
      <c r="D4" s="67">
        <f>X14</f>
        <v>540</v>
      </c>
      <c r="E4" s="67">
        <f>SUMIF(G16:G100,"SH SAT",D16:D100)</f>
        <v>288</v>
      </c>
      <c r="F4" s="67">
        <f>D4+E4</f>
        <v>828</v>
      </c>
      <c r="G4" s="414"/>
      <c r="H4" s="67">
        <f>F4-G2</f>
        <v>445</v>
      </c>
      <c r="I4" s="67">
        <f>(H4-C4)-J4</f>
        <v>-3</v>
      </c>
      <c r="J4" s="67">
        <v>13</v>
      </c>
      <c r="M4">
        <f>M2-M3</f>
        <v>119</v>
      </c>
      <c r="O4" s="23" t="s">
        <v>20281</v>
      </c>
      <c r="Q4">
        <f>Q14+Z14</f>
        <v>2594</v>
      </c>
      <c r="R4" s="23">
        <f>Q4-Q6</f>
        <v>629</v>
      </c>
      <c r="S4" s="23">
        <f>R4-C3-C10</f>
        <v>83</v>
      </c>
      <c r="T4">
        <f>S4-J3-J10-M8</f>
        <v>45</v>
      </c>
    </row>
    <row r="5" spans="2:28">
      <c r="B5" s="67" t="s">
        <v>20247</v>
      </c>
      <c r="C5" s="67">
        <v>147</v>
      </c>
      <c r="D5" s="67">
        <f>AB14</f>
        <v>180</v>
      </c>
      <c r="E5" s="67">
        <f>SUMIF(G16:G100,"SH SAT",F16:F100)</f>
        <v>344</v>
      </c>
      <c r="F5" s="67">
        <f>D5+E5</f>
        <v>524</v>
      </c>
      <c r="G5" s="414"/>
      <c r="H5" s="67">
        <f>F5-G2</f>
        <v>141</v>
      </c>
      <c r="I5" s="67">
        <f>H5-C5</f>
        <v>-6</v>
      </c>
      <c r="J5" s="67">
        <v>0</v>
      </c>
      <c r="O5" s="23" t="s">
        <v>20282</v>
      </c>
      <c r="Q5">
        <f>S14+AB14</f>
        <v>2450</v>
      </c>
      <c r="R5" s="23">
        <f>Q5-Q6</f>
        <v>485</v>
      </c>
      <c r="S5" s="23">
        <f>R5-C12-C5</f>
        <v>77</v>
      </c>
      <c r="T5">
        <f>S5-J5-J12</f>
        <v>77</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400</v>
      </c>
      <c r="D9" s="67">
        <f>M14</f>
        <v>2195</v>
      </c>
      <c r="E9" s="67">
        <f>C14</f>
        <v>390</v>
      </c>
      <c r="F9" s="67">
        <f>D9-E9</f>
        <v>1805</v>
      </c>
      <c r="G9" s="414">
        <f>COUNTIFS(VODANET!J5:J2074,"ACEITO",VODANET!L5:L2074,"LIDER")</f>
        <v>1428</v>
      </c>
      <c r="H9" s="67">
        <f>F9-G9</f>
        <v>377</v>
      </c>
      <c r="I9" s="67">
        <f>H9-C9</f>
        <v>-23</v>
      </c>
      <c r="J9" s="67">
        <v>0</v>
      </c>
      <c r="L9" s="23"/>
    </row>
    <row r="10" spans="2:28">
      <c r="B10" s="67" t="s">
        <v>20230</v>
      </c>
      <c r="C10" s="67">
        <f>100+171</f>
        <v>271</v>
      </c>
      <c r="D10" s="67">
        <f>Q14</f>
        <v>2134</v>
      </c>
      <c r="E10" s="67">
        <f>E14</f>
        <v>406</v>
      </c>
      <c r="F10" s="67">
        <f>D10-E10</f>
        <v>1728</v>
      </c>
      <c r="G10" s="414"/>
      <c r="H10" s="67">
        <f>F10-G9</f>
        <v>300</v>
      </c>
      <c r="I10" s="67">
        <f>(H10-C10)-J10-M8</f>
        <v>-2</v>
      </c>
      <c r="J10" s="67">
        <v>7</v>
      </c>
    </row>
    <row r="11" spans="2:28">
      <c r="B11" s="67" t="s">
        <v>20250</v>
      </c>
      <c r="C11" s="67">
        <f>192+208</f>
        <v>400</v>
      </c>
      <c r="D11" s="67">
        <f>O14</f>
        <v>2528</v>
      </c>
      <c r="E11" s="67">
        <f>D14</f>
        <v>585</v>
      </c>
      <c r="F11" s="67">
        <f>D11-E11</f>
        <v>1943</v>
      </c>
      <c r="G11" s="414"/>
      <c r="H11" s="67">
        <f>F11-G9</f>
        <v>515</v>
      </c>
      <c r="I11" s="67">
        <f>(H11-C11)-J11-M7</f>
        <v>66</v>
      </c>
      <c r="J11" s="67">
        <v>19</v>
      </c>
    </row>
    <row r="12" spans="2:28">
      <c r="B12" s="67" t="s">
        <v>20247</v>
      </c>
      <c r="C12" s="67">
        <v>261</v>
      </c>
      <c r="D12" s="67">
        <f>S14</f>
        <v>2270</v>
      </c>
      <c r="E12" s="67">
        <f>F14</f>
        <v>534</v>
      </c>
      <c r="F12" s="67">
        <f>D12-E12</f>
        <v>1736</v>
      </c>
      <c r="G12" s="414"/>
      <c r="H12" s="67">
        <f>F12-G9</f>
        <v>308</v>
      </c>
      <c r="I12" s="67">
        <f>H12-C12</f>
        <v>47</v>
      </c>
      <c r="J12" s="67">
        <v>0</v>
      </c>
    </row>
    <row r="13" spans="2:28" ht="15.75" thickBot="1">
      <c r="B13" s="23"/>
      <c r="C13" s="23"/>
      <c r="D13" s="15"/>
      <c r="E13" s="23"/>
      <c r="F13" s="23"/>
      <c r="G13" s="23"/>
      <c r="H13" s="23"/>
    </row>
    <row r="14" spans="2:28" ht="15.75" thickBot="1">
      <c r="B14" s="367" t="s">
        <v>5527</v>
      </c>
      <c r="C14" s="368">
        <f>SUM(C16:C200)</f>
        <v>390</v>
      </c>
      <c r="D14" s="368">
        <f>SUM(D16:D100)</f>
        <v>585</v>
      </c>
      <c r="E14" s="368">
        <f>SUM(E16:E100)</f>
        <v>406</v>
      </c>
      <c r="F14" s="369">
        <f>SUM(F16:F100)</f>
        <v>534</v>
      </c>
      <c r="G14" s="23"/>
      <c r="H14" s="23"/>
      <c r="L14" s="125" t="s">
        <v>1319</v>
      </c>
      <c r="M14" s="360">
        <f>SUM(M16:M49)</f>
        <v>2195</v>
      </c>
      <c r="N14" s="356"/>
      <c r="O14" s="361">
        <f>SUM(O16:O49)</f>
        <v>2528</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20225</v>
      </c>
      <c r="J22" s="23" t="s">
        <v>4098</v>
      </c>
      <c r="L22" s="351">
        <v>41261</v>
      </c>
      <c r="M22" s="352">
        <v>350</v>
      </c>
      <c r="N22" s="351">
        <v>41369</v>
      </c>
      <c r="O22" s="352">
        <v>400</v>
      </c>
      <c r="P22" s="351">
        <v>40968</v>
      </c>
      <c r="Q22" s="352">
        <v>5</v>
      </c>
      <c r="R22" s="353"/>
      <c r="S22" s="353"/>
    </row>
    <row r="23" spans="2:26">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20225</v>
      </c>
      <c r="J24" s="23" t="s">
        <v>4098</v>
      </c>
      <c r="P24" s="351">
        <v>41043</v>
      </c>
      <c r="Q24" s="352">
        <v>30</v>
      </c>
      <c r="R24" s="353"/>
      <c r="S24" s="353"/>
    </row>
    <row r="25" spans="2:26">
      <c r="B25" s="285">
        <v>41207</v>
      </c>
      <c r="C25" s="67">
        <v>0</v>
      </c>
      <c r="D25" s="67">
        <v>4</v>
      </c>
      <c r="E25" s="67">
        <v>4</v>
      </c>
      <c r="F25" s="67">
        <v>4</v>
      </c>
      <c r="G25" s="67" t="s">
        <v>622</v>
      </c>
      <c r="H25" s="67" t="s">
        <v>4162</v>
      </c>
      <c r="I25" s="67" t="s">
        <v>20225</v>
      </c>
      <c r="J25" s="23" t="s">
        <v>4098</v>
      </c>
      <c r="P25" s="351">
        <v>41095</v>
      </c>
      <c r="Q25" s="352">
        <v>30</v>
      </c>
      <c r="R25" s="353"/>
      <c r="S25" s="353"/>
    </row>
    <row r="26" spans="2:26">
      <c r="B26" s="285">
        <v>41225</v>
      </c>
      <c r="C26" s="67">
        <v>2</v>
      </c>
      <c r="D26" s="67">
        <v>2</v>
      </c>
      <c r="E26" s="67">
        <v>2</v>
      </c>
      <c r="F26" s="67">
        <v>2</v>
      </c>
      <c r="G26" s="67" t="s">
        <v>622</v>
      </c>
      <c r="H26" s="67" t="s">
        <v>4163</v>
      </c>
      <c r="I26" s="67" t="s">
        <v>20225</v>
      </c>
      <c r="J26" s="23" t="s">
        <v>4098</v>
      </c>
      <c r="P26" s="351">
        <v>41102</v>
      </c>
      <c r="Q26" s="352">
        <v>600</v>
      </c>
      <c r="R26" s="353"/>
      <c r="S26" s="353"/>
    </row>
    <row r="27" spans="2:26">
      <c r="B27" s="285">
        <v>41232</v>
      </c>
      <c r="C27" s="67">
        <v>5</v>
      </c>
      <c r="D27" s="67">
        <v>5</v>
      </c>
      <c r="E27" s="67">
        <v>5</v>
      </c>
      <c r="F27" s="67">
        <v>5</v>
      </c>
      <c r="G27" s="67" t="s">
        <v>622</v>
      </c>
      <c r="H27" s="67" t="s">
        <v>1551</v>
      </c>
      <c r="I27" s="67" t="s">
        <v>20225</v>
      </c>
      <c r="J27" s="23" t="s">
        <v>4098</v>
      </c>
      <c r="P27" s="351">
        <v>41116</v>
      </c>
      <c r="Q27" s="352">
        <v>1</v>
      </c>
      <c r="R27" s="353"/>
      <c r="S27" s="353"/>
    </row>
    <row r="28" spans="2:26">
      <c r="B28" s="285">
        <v>41236</v>
      </c>
      <c r="C28" s="67">
        <v>2</v>
      </c>
      <c r="D28" s="67">
        <v>2</v>
      </c>
      <c r="E28" s="67">
        <v>2</v>
      </c>
      <c r="F28" s="67">
        <v>2</v>
      </c>
      <c r="G28" s="67" t="s">
        <v>622</v>
      </c>
      <c r="H28" s="67" t="s">
        <v>4162</v>
      </c>
      <c r="I28" s="67" t="s">
        <v>20225</v>
      </c>
      <c r="J28" s="23" t="s">
        <v>4098</v>
      </c>
      <c r="P28" s="351">
        <v>41179</v>
      </c>
      <c r="Q28" s="352">
        <v>310</v>
      </c>
      <c r="R28" s="353"/>
      <c r="S28" s="353"/>
    </row>
    <row r="29" spans="2:26">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20"/>
  <sheetViews>
    <sheetView workbookViewId="0">
      <selection activeCell="C2" sqref="C2"/>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2013-09-09T21:32:25Z</dcterms:modified>
</cp:coreProperties>
</file>