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B735" i="12"/>
  <c r="C735" i="12"/>
  <c r="D735" i="12"/>
  <c r="E735" i="12"/>
  <c r="F735" i="12"/>
  <c r="H735" i="12"/>
  <c r="B736" i="12"/>
  <c r="C736" i="12"/>
  <c r="D736" i="12"/>
  <c r="E736" i="12"/>
  <c r="F736" i="12"/>
  <c r="H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B734" i="12"/>
  <c r="C734" i="12"/>
  <c r="D734" i="12"/>
  <c r="E734" i="12"/>
  <c r="F734" i="12"/>
  <c r="H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B725" i="12" s="1"/>
  <c r="E692" i="12" l="1"/>
  <c r="E725" i="12"/>
  <c r="AG2078" i="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H687" i="12" s="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69" i="12" l="1"/>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H595" i="1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H342"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636" i="12" l="1"/>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66" i="1" l="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<sst xmlns="http://schemas.openxmlformats.org/spreadsheetml/2006/main" count="74302" uniqueCount="23175">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</sst>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4" fillId="10" borderId="5" xfId="0" applyNumberFormat="1" applyFont="1" applyFill="1" applyBorder="1" applyAlignment="1">
      <alignment horizontal="center" vertical="center"/>
    </xf>
    <xf numFmtId="0" fontId="4" fillId="13" borderId="5" xfId="0" applyFont="1" applyFill="1" applyBorder="1" applyAlignment="1">
      <alignment horizontal="center"/>
    </xf>
    <xf numFmtId="0" fontId="0" fillId="13" borderId="5" xfId="0" applyFill="1" applyBorder="1" applyAlignment="1">
      <alignment horizontal="center"/>
    </xf>
    <xf numFmtId="0" fontId="0" fillId="13" borderId="5" xfId="0" applyFill="1" applyBorder="1"/>
    <xf numFmtId="0" fontId="0" fillId="13" borderId="9" xfId="0" applyFill="1" applyBorder="1"/>
    <xf numFmtId="14" fontId="0" fillId="13" borderId="9" xfId="0" applyNumberFormat="1" applyFill="1" applyBorder="1" applyAlignment="1"/>
    <xf numFmtId="14" fontId="0" fillId="13" borderId="9" xfId="0" applyNumberFormat="1" applyFill="1" applyBorder="1" applyAlignment="1">
      <alignment horizontal="center"/>
    </xf>
    <xf numFmtId="0" fontId="0" fillId="13" borderId="9" xfId="0" applyFill="1" applyBorder="1" applyAlignment="1">
      <alignment horizontal="left" vertical="center"/>
    </xf>
    <xf numFmtId="0" fontId="0" fillId="13"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62" t="s">
        <v>3</v>
      </c>
      <c r="B1" s="463"/>
      <c r="C1" s="463"/>
      <c r="D1" s="463"/>
      <c r="E1" s="463"/>
      <c r="F1" s="463"/>
      <c r="G1" s="463"/>
      <c r="H1" s="463"/>
      <c r="I1" s="463"/>
      <c r="J1" s="463"/>
      <c r="K1" s="463"/>
      <c r="L1" s="463"/>
      <c r="M1" s="463"/>
      <c r="N1" s="463"/>
      <c r="O1" s="463"/>
      <c r="P1" s="463"/>
      <c r="Q1" s="463"/>
      <c r="R1" s="463"/>
      <c r="S1" s="463"/>
      <c r="T1" s="463"/>
      <c r="U1" s="463"/>
      <c r="V1" s="463"/>
      <c r="W1" s="463"/>
      <c r="X1" s="463"/>
      <c r="Y1" s="463"/>
      <c r="Z1" s="463"/>
      <c r="AA1" s="463"/>
      <c r="AB1" s="463"/>
      <c r="AC1" s="463"/>
      <c r="AD1" s="463"/>
      <c r="AE1" s="463"/>
      <c r="AF1" s="463"/>
      <c r="AG1" s="463"/>
      <c r="AH1" s="463"/>
      <c r="AI1" s="464"/>
    </row>
    <row r="2" spans="1:36" ht="9.75" customHeight="1" thickBot="1" x14ac:dyDescent="0.3">
      <c r="A2" s="465"/>
      <c r="B2" s="466"/>
      <c r="C2" s="466"/>
      <c r="D2" s="466"/>
      <c r="E2" s="466"/>
      <c r="F2" s="466"/>
      <c r="G2" s="466"/>
      <c r="H2" s="466"/>
      <c r="I2" s="466"/>
      <c r="J2" s="466"/>
      <c r="K2" s="466"/>
      <c r="L2" s="466"/>
      <c r="M2" s="466"/>
      <c r="N2" s="466"/>
      <c r="O2" s="466"/>
      <c r="P2" s="466"/>
      <c r="Q2" s="466"/>
      <c r="R2" s="467"/>
      <c r="S2" s="466"/>
      <c r="T2" s="466"/>
      <c r="U2" s="466"/>
      <c r="V2" s="466"/>
      <c r="W2" s="466"/>
      <c r="X2" s="466"/>
      <c r="Y2" s="466"/>
      <c r="Z2" s="466"/>
      <c r="AA2" s="468"/>
      <c r="AB2" s="466"/>
      <c r="AC2" s="466"/>
      <c r="AD2" s="467"/>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453"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342" activePane="bottomRight" state="frozen"/>
      <selection pane="topRight" activeCell="B1" sqref="B1"/>
      <selection pane="bottomLeft" activeCell="A3" sqref="A3"/>
      <selection pane="bottomRight" activeCell="A722" sqref="A72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0"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c r="K712" s="444" t="s">
        <v>8445</v>
      </c>
      <c r="L712" s="160" t="s">
        <v>23090</v>
      </c>
      <c r="M712" s="95"/>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c r="K717" s="450" t="s">
        <v>22724</v>
      </c>
      <c r="L717" s="95" t="s">
        <v>23104</v>
      </c>
      <c r="M717" s="95" t="s">
        <v>4066</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c r="K724" s="36" t="s">
        <v>611</v>
      </c>
      <c r="L724" s="95" t="s">
        <v>23147</v>
      </c>
      <c r="M724" s="95" t="s">
        <v>4066</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c r="K726" s="444" t="s">
        <v>8445</v>
      </c>
      <c r="L726" s="95" t="s">
        <v>15986</v>
      </c>
      <c r="M726" s="95" t="s">
        <v>4066</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c r="K730" s="36" t="s">
        <v>611</v>
      </c>
      <c r="L730" s="95" t="s">
        <v>23165</v>
      </c>
      <c r="M730" s="95" t="s">
        <v>4066</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36" t="s">
        <v>611</v>
      </c>
      <c r="L731" s="95" t="s">
        <v>23169</v>
      </c>
      <c r="M731" s="95" t="s">
        <v>4066</v>
      </c>
      <c r="N731" s="15" t="s">
        <v>4066</v>
      </c>
    </row>
    <row r="732" spans="1:14" s="461" customFormat="1" ht="15.75" customHeight="1" x14ac:dyDescent="0.25">
      <c r="A732" s="454">
        <v>4588</v>
      </c>
      <c r="B732" s="455" t="str">
        <f>VLOOKUP(A732,VODANET!C$5:D2825,2,0)</f>
        <v>SES-IRAS-4588</v>
      </c>
      <c r="C732" s="455" t="str">
        <f>VLOOKUP(A732,VODANET!C$5:L2825,10,0)</f>
        <v>LIDER</v>
      </c>
      <c r="D732" s="456" t="str">
        <f>VLOOKUP(A732,VODANET!C$5:N2825,12,0)</f>
        <v>IRAÍ DE MINAS</v>
      </c>
      <c r="E732" s="457" t="str">
        <f>VLOOKUP(A732,VODANET!C$5:O2821,13,0)</f>
        <v>TRIÂNGULO DO NORTE</v>
      </c>
      <c r="F732" s="457" t="str">
        <f>VLOOKUP(A732,Anatel!A$3:R3740,18,0)</f>
        <v>ok</v>
      </c>
      <c r="G732" s="457"/>
      <c r="H732" s="458">
        <f>VLOOKUP(A732,VODANET!C$5:AG2825,31,0)</f>
        <v>41292</v>
      </c>
      <c r="I732" s="458">
        <v>41719</v>
      </c>
      <c r="J732" s="458"/>
      <c r="K732" s="459" t="s">
        <v>611</v>
      </c>
      <c r="L732" s="460" t="s">
        <v>23170</v>
      </c>
      <c r="M732" s="460" t="s">
        <v>4066</v>
      </c>
      <c r="N732" s="461" t="s">
        <v>4066</v>
      </c>
    </row>
    <row r="733" spans="1:14" s="461" customFormat="1" ht="15.75" customHeight="1" x14ac:dyDescent="0.25">
      <c r="A733" s="454">
        <v>4420</v>
      </c>
      <c r="B733" s="455" t="str">
        <f>VLOOKUP(A733,VODANET!C$5:D2827,2,0)</f>
        <v>SES-ARRI-4420</v>
      </c>
      <c r="C733" s="455" t="str">
        <f>VLOOKUP(A733,VODANET!C$5:L2827,10,0)</f>
        <v>LIDER</v>
      </c>
      <c r="D733" s="456" t="str">
        <f>VLOOKUP(A733,VODANET!C$5:N2827,12,0)</f>
        <v>ARAGUARI</v>
      </c>
      <c r="E733" s="457" t="str">
        <f>VLOOKUP(A733,VODANET!C$5:O2823,13,0)</f>
        <v>TRIÂNGULO DO NORTE</v>
      </c>
      <c r="F733" s="457" t="str">
        <f>VLOOKUP(A733,Anatel!A$3:R3742,18,0)</f>
        <v>ok</v>
      </c>
      <c r="G733" s="457"/>
      <c r="H733" s="458">
        <f>VLOOKUP(A733,VODANET!C$5:AG2827,31,0)</f>
        <v>41523</v>
      </c>
      <c r="I733" s="458">
        <v>41667</v>
      </c>
      <c r="J733" s="458"/>
      <c r="K733" s="459" t="s">
        <v>611</v>
      </c>
      <c r="L733" s="460" t="s">
        <v>23171</v>
      </c>
      <c r="M733" s="460" t="s">
        <v>4066</v>
      </c>
      <c r="N733" s="461"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c r="K734" s="36" t="s">
        <v>611</v>
      </c>
      <c r="L734" s="95" t="s">
        <v>23172</v>
      </c>
      <c r="M734" s="95" t="s">
        <v>4066</v>
      </c>
      <c r="N734" s="15" t="s">
        <v>4066</v>
      </c>
    </row>
    <row r="735" spans="1:14" ht="15.75" customHeight="1" x14ac:dyDescent="0.25">
      <c r="A735" s="20"/>
      <c r="B735" s="22" t="e">
        <f>VLOOKUP(A735,VODANET!C$5:D2829,2,0)</f>
        <v>#N/A</v>
      </c>
      <c r="C735" s="22" t="e">
        <f>VLOOKUP(A735,VODANET!C$5:L2829,10,0)</f>
        <v>#N/A</v>
      </c>
      <c r="D735" s="10" t="e">
        <f>VLOOKUP(A735,VODANET!C$5:N2829,12,0)</f>
        <v>#N/A</v>
      </c>
      <c r="E735" s="356" t="e">
        <f>VLOOKUP(A735,VODANET!C$5:O2825,13,0)</f>
        <v>#N/A</v>
      </c>
      <c r="F735" s="356" t="e">
        <f>VLOOKUP(A735,Anatel!A$3:R3744,18,0)</f>
        <v>#N/A</v>
      </c>
      <c r="G735" s="356"/>
      <c r="H735" s="13" t="e">
        <f>VLOOKUP(A735,VODANET!C$5:AG2829,31,0)</f>
        <v>#N/A</v>
      </c>
      <c r="I735" s="13"/>
      <c r="J735" s="13"/>
      <c r="K735" s="36"/>
      <c r="L735" s="95"/>
      <c r="M735" s="95" t="s">
        <v>4066</v>
      </c>
      <c r="N735" s="15" t="s">
        <v>4066</v>
      </c>
    </row>
    <row r="736" spans="1:14" ht="15.75" customHeight="1" x14ac:dyDescent="0.25">
      <c r="A736" s="20"/>
      <c r="B736" s="22" t="e">
        <f>VLOOKUP(A736,VODANET!C$5:D2830,2,0)</f>
        <v>#N/A</v>
      </c>
      <c r="C736" s="22" t="e">
        <f>VLOOKUP(A736,VODANET!C$5:L2830,10,0)</f>
        <v>#N/A</v>
      </c>
      <c r="D736" s="10" t="e">
        <f>VLOOKUP(A736,VODANET!C$5:N2830,12,0)</f>
        <v>#N/A</v>
      </c>
      <c r="E736" s="356" t="e">
        <f>VLOOKUP(A736,VODANET!C$5:O2826,13,0)</f>
        <v>#N/A</v>
      </c>
      <c r="F736" s="356" t="e">
        <f>VLOOKUP(A736,Anatel!A$3:R3745,18,0)</f>
        <v>#N/A</v>
      </c>
      <c r="G736" s="356"/>
      <c r="H736" s="13" t="e">
        <f>VLOOKUP(A736,VODANET!C$5:AG2830,31,0)</f>
        <v>#N/A</v>
      </c>
      <c r="I736" s="13"/>
      <c r="J736" s="13"/>
      <c r="K736" s="36"/>
      <c r="L736" s="95"/>
      <c r="M736" s="95" t="s">
        <v>4066</v>
      </c>
      <c r="N736" s="15" t="s">
        <v>4066</v>
      </c>
    </row>
    <row r="737" spans="1:14" ht="15.75" customHeight="1" x14ac:dyDescent="0.25">
      <c r="A737" s="20"/>
      <c r="B737" s="22" t="e">
        <f>VLOOKUP(A737,VODANET!C$5:D2831,2,0)</f>
        <v>#N/A</v>
      </c>
      <c r="C737" s="22" t="e">
        <f>VLOOKUP(A737,VODANET!C$5:L2831,10,0)</f>
        <v>#N/A</v>
      </c>
      <c r="D737" s="10" t="e">
        <f>VLOOKUP(A737,VODANET!C$5:N2831,12,0)</f>
        <v>#N/A</v>
      </c>
      <c r="E737" s="356" t="e">
        <f>VLOOKUP(A737,VODANET!C$5:O2827,13,0)</f>
        <v>#N/A</v>
      </c>
      <c r="F737" s="356" t="e">
        <f>VLOOKUP(A737,Anatel!A$3:R3746,18,0)</f>
        <v>#N/A</v>
      </c>
      <c r="G737" s="356"/>
      <c r="H737" s="13" t="e">
        <f>VLOOKUP(A737,VODANET!C$5:AG2831,31,0)</f>
        <v>#N/A</v>
      </c>
      <c r="I737" s="13"/>
      <c r="J737" s="13"/>
      <c r="K737" s="36"/>
      <c r="L737" s="95"/>
      <c r="M737" s="95" t="s">
        <v>4066</v>
      </c>
      <c r="N737" s="15" t="s">
        <v>4066</v>
      </c>
    </row>
    <row r="738" spans="1:14" ht="15.75" customHeight="1" x14ac:dyDescent="0.25">
      <c r="A738" s="20"/>
      <c r="B738" s="22" t="e">
        <f>VLOOKUP(A738,VODANET!C$5:D2832,2,0)</f>
        <v>#N/A</v>
      </c>
      <c r="C738" s="22" t="e">
        <f>VLOOKUP(A738,VODANET!C$5:L2832,10,0)</f>
        <v>#N/A</v>
      </c>
      <c r="D738" s="10" t="e">
        <f>VLOOKUP(A738,VODANET!C$5:N2832,12,0)</f>
        <v>#N/A</v>
      </c>
      <c r="E738" s="356" t="e">
        <f>VLOOKUP(A738,VODANET!C$5:O2828,13,0)</f>
        <v>#N/A</v>
      </c>
      <c r="F738" s="356" t="e">
        <f>VLOOKUP(A738,Anatel!A$3:R3747,18,0)</f>
        <v>#N/A</v>
      </c>
      <c r="G738" s="356"/>
      <c r="H738" s="13" t="e">
        <f>VLOOKUP(A738,VODANET!C$5:AG2832,31,0)</f>
        <v>#N/A</v>
      </c>
      <c r="I738" s="13"/>
      <c r="J738" s="13"/>
      <c r="K738" s="36"/>
      <c r="L738" s="95"/>
      <c r="M738" s="95" t="s">
        <v>4066</v>
      </c>
      <c r="N738" s="15" t="s">
        <v>4066</v>
      </c>
    </row>
    <row r="739" spans="1:14" ht="15.75" customHeight="1" x14ac:dyDescent="0.25">
      <c r="A739" s="20"/>
      <c r="B739" s="22" t="e">
        <f>VLOOKUP(A739,VODANET!C$5:D2833,2,0)</f>
        <v>#N/A</v>
      </c>
      <c r="C739" s="22" t="e">
        <f>VLOOKUP(A739,VODANET!C$5:L2833,10,0)</f>
        <v>#N/A</v>
      </c>
      <c r="D739" s="10" t="e">
        <f>VLOOKUP(A739,VODANET!C$5:N2833,12,0)</f>
        <v>#N/A</v>
      </c>
      <c r="E739" s="356" t="e">
        <f>VLOOKUP(A739,VODANET!C$5:O2829,13,0)</f>
        <v>#N/A</v>
      </c>
      <c r="F739" s="356" t="e">
        <f>VLOOKUP(A739,Anatel!A$3:R3748,18,0)</f>
        <v>#N/A</v>
      </c>
      <c r="G739" s="356"/>
      <c r="H739" s="13" t="e">
        <f>VLOOKUP(A739,VODANET!C$5:AG2833,31,0)</f>
        <v>#N/A</v>
      </c>
      <c r="I739" s="13"/>
      <c r="J739" s="13"/>
      <c r="K739" s="36"/>
      <c r="L739" s="95"/>
      <c r="M739" s="95" t="s">
        <v>4066</v>
      </c>
      <c r="N739" s="15" t="s">
        <v>4066</v>
      </c>
    </row>
    <row r="740" spans="1:14" ht="15.75" customHeight="1" x14ac:dyDescent="0.25">
      <c r="A740" s="20"/>
      <c r="B740" s="22" t="e">
        <f>VLOOKUP(A740,VODANET!C$5:D2834,2,0)</f>
        <v>#N/A</v>
      </c>
      <c r="C740" s="22" t="e">
        <f>VLOOKUP(A740,VODANET!C$5:L2834,10,0)</f>
        <v>#N/A</v>
      </c>
      <c r="D740" s="10" t="e">
        <f>VLOOKUP(A740,VODANET!C$5:N2834,12,0)</f>
        <v>#N/A</v>
      </c>
      <c r="E740" s="356" t="e">
        <f>VLOOKUP(A740,VODANET!C$5:O2830,13,0)</f>
        <v>#N/A</v>
      </c>
      <c r="F740" s="356" t="e">
        <f>VLOOKUP(A740,Anatel!A$3:R3749,18,0)</f>
        <v>#N/A</v>
      </c>
      <c r="G740" s="356"/>
      <c r="H740" s="13" t="e">
        <f>VLOOKUP(A740,VODANET!C$5:AG2834,31,0)</f>
        <v>#N/A</v>
      </c>
      <c r="I740" s="13"/>
      <c r="J740" s="13"/>
      <c r="K740" s="36"/>
      <c r="L740" s="95"/>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71">
        <v>40</v>
      </c>
      <c r="D27" s="472"/>
      <c r="E27" s="471">
        <v>40</v>
      </c>
      <c r="F27" s="472"/>
      <c r="G27" s="471">
        <v>40</v>
      </c>
      <c r="H27" s="472"/>
      <c r="I27" s="471">
        <v>40</v>
      </c>
      <c r="J27" s="472"/>
      <c r="K27" s="471">
        <v>40</v>
      </c>
      <c r="L27" s="472"/>
      <c r="M27" s="110">
        <f>SUM(C27:L27)</f>
        <v>200</v>
      </c>
    </row>
    <row r="28" spans="2:14" ht="16.5" customHeight="1" x14ac:dyDescent="0.25">
      <c r="B28" s="104" t="s">
        <v>5492</v>
      </c>
      <c r="C28" s="471">
        <f>COUNTIFS(VODANET!$AA$5:$AA$4966,"&gt;="&amp;Mensal!C26,VODANET!$AA$5:$AA$4966,"&lt;="&amp;Mensal!D26)</f>
        <v>56</v>
      </c>
      <c r="D28" s="472"/>
      <c r="E28" s="471">
        <f>COUNTIFS(VODANET!$AA$5:$AA$4966,"&gt;="&amp;Mensal!E26,VODANET!$AA$5:$AA$4966,"&lt;="&amp;Mensal!F26)</f>
        <v>41</v>
      </c>
      <c r="F28" s="472"/>
      <c r="G28" s="471">
        <f>COUNTIFS(VODANET!$AA$5:$AA$4966,"&gt;="&amp;Mensal!G26,VODANET!$AA$5:$AA$4966,"&lt;="&amp;Mensal!H26)</f>
        <v>57</v>
      </c>
      <c r="H28" s="472"/>
      <c r="I28" s="471">
        <f>COUNTIFS(VODANET!$AA$5:$AA$4966,"&gt;="&amp;Mensal!I26,VODANET!$AA$5:$AA$4966,"&lt;="&amp;Mensal!J26)</f>
        <v>21</v>
      </c>
      <c r="J28" s="472"/>
      <c r="K28" s="471">
        <f>COUNTIFS(VODANET!$AA$5:$AA$4966,"&gt;="&amp;Mensal!K26,VODANET!$AA$5:$AA$4966,"&lt;="&amp;Mensal!L26)</f>
        <v>21</v>
      </c>
      <c r="L28" s="472"/>
      <c r="M28" s="110">
        <f>SUM(C28:L28)</f>
        <v>196</v>
      </c>
    </row>
    <row r="29" spans="2:14" ht="16.5" customHeight="1" thickBot="1" x14ac:dyDescent="0.3">
      <c r="B29" s="105" t="s">
        <v>6764</v>
      </c>
      <c r="C29" s="469">
        <v>0</v>
      </c>
      <c r="D29" s="470"/>
      <c r="E29" s="469">
        <v>0</v>
      </c>
      <c r="F29" s="470"/>
      <c r="G29" s="469">
        <v>0</v>
      </c>
      <c r="H29" s="470"/>
      <c r="I29" s="469">
        <v>0</v>
      </c>
      <c r="J29" s="470"/>
      <c r="K29" s="469">
        <v>6</v>
      </c>
      <c r="L29" s="470"/>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71">
        <v>18</v>
      </c>
      <c r="D39" s="472"/>
      <c r="E39" s="471">
        <v>58</v>
      </c>
      <c r="F39" s="472"/>
      <c r="G39" s="471">
        <v>58</v>
      </c>
      <c r="H39" s="472"/>
      <c r="I39" s="471">
        <v>56</v>
      </c>
      <c r="J39" s="472"/>
      <c r="K39" s="110">
        <f>SUM(C39:J39)</f>
        <v>190</v>
      </c>
    </row>
    <row r="40" spans="2:11" ht="16.5" customHeight="1" x14ac:dyDescent="0.25">
      <c r="B40" s="104" t="s">
        <v>5492</v>
      </c>
      <c r="C40" s="471">
        <f>COUNTIFS(VODANET!$AA$5:$AA$4966,"&gt;="&amp;Mensal!C38,VODANET!$AA$5:$AA$4966,"&lt;="&amp;Mensal!D38)</f>
        <v>14</v>
      </c>
      <c r="D40" s="472"/>
      <c r="E40" s="471">
        <f>COUNTIFS(VODANET!$AA$5:$AA$4966,"&gt;="&amp;Mensal!E38,VODANET!$AA$5:$AA$4966,"&lt;="&amp;Mensal!F38)</f>
        <v>26</v>
      </c>
      <c r="F40" s="472"/>
      <c r="G40" s="471">
        <f>COUNTIFS(VODANET!$AA$5:$AA$4966,"&gt;="&amp;Mensal!G38,VODANET!$AA$5:$AA$4966,"&lt;="&amp;Mensal!H38)</f>
        <v>68</v>
      </c>
      <c r="H40" s="472"/>
      <c r="I40" s="471">
        <f>COUNTIFS(VODANET!$AA$5:$AA$4966,"&gt;="&amp;Mensal!I38,VODANET!$AA$5:$AA$4966,"&lt;="&amp;Mensal!J38)</f>
        <v>33</v>
      </c>
      <c r="J40" s="472"/>
      <c r="K40" s="110">
        <f>SUM(C40:J40)</f>
        <v>141</v>
      </c>
    </row>
    <row r="41" spans="2:11" ht="16.5" customHeight="1" thickBot="1" x14ac:dyDescent="0.3">
      <c r="B41" s="105" t="s">
        <v>6764</v>
      </c>
      <c r="C41" s="469">
        <v>7</v>
      </c>
      <c r="D41" s="470"/>
      <c r="E41" s="469">
        <v>16</v>
      </c>
      <c r="F41" s="470"/>
      <c r="G41" s="469">
        <v>6</v>
      </c>
      <c r="H41" s="470"/>
      <c r="I41" s="469">
        <v>15</v>
      </c>
      <c r="J41" s="470"/>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71">
        <v>50</v>
      </c>
      <c r="D52" s="472"/>
      <c r="E52" s="471">
        <v>20</v>
      </c>
      <c r="F52" s="472"/>
      <c r="G52" s="471">
        <v>20</v>
      </c>
      <c r="H52" s="472"/>
      <c r="I52" s="471">
        <v>90</v>
      </c>
      <c r="J52" s="472"/>
      <c r="K52" s="471">
        <v>10</v>
      </c>
      <c r="L52" s="472"/>
      <c r="M52" s="110">
        <f>SUM(C52:L52)</f>
        <v>190</v>
      </c>
    </row>
    <row r="53" spans="2:13" ht="16.5" customHeight="1" x14ac:dyDescent="0.25">
      <c r="B53" s="104" t="s">
        <v>5492</v>
      </c>
      <c r="C53" s="471">
        <f>COUNTIFS(VODANET!$AA$5:$AA$4966,"&gt;="&amp;Mensal!C51,VODANET!$AA$5:$AA$4966,"&lt;="&amp;Mensal!D51)</f>
        <v>29</v>
      </c>
      <c r="D53" s="472"/>
      <c r="E53" s="471">
        <f>COUNTIFS(VODANET!$AA$5:$AA$4966,"&gt;="&amp;Mensal!E51,VODANET!$AA$5:$AA$4966,"&lt;="&amp;Mensal!F51)</f>
        <v>12</v>
      </c>
      <c r="F53" s="472"/>
      <c r="G53" s="471">
        <f>COUNTIFS(VODANET!$AA$5:$AA$4966,"&gt;="&amp;Mensal!G51,VODANET!$AA$5:$AA$4966,"&lt;="&amp;Mensal!H51)</f>
        <v>17</v>
      </c>
      <c r="H53" s="472"/>
      <c r="I53" s="471">
        <f>COUNTIFS(VODANET!$AA$5:$AA$4966,"&gt;="&amp;Mensal!I51,VODANET!$AA$5:$AA$4966,"&lt;="&amp;Mensal!J51)</f>
        <v>33</v>
      </c>
      <c r="J53" s="472"/>
      <c r="K53" s="471">
        <f>COUNTIFS(VODANET!$AA$5:$AA$4966,"&gt;="&amp;Mensal!K51,VODANET!$AA$5:$AA$4966,"&lt;="&amp;Mensal!L51)</f>
        <v>22</v>
      </c>
      <c r="L53" s="472"/>
      <c r="M53" s="110">
        <f>SUM(C53:L53)</f>
        <v>113</v>
      </c>
    </row>
    <row r="54" spans="2:13" ht="16.5" customHeight="1" thickBot="1" x14ac:dyDescent="0.3">
      <c r="B54" s="105" t="s">
        <v>6764</v>
      </c>
      <c r="C54" s="469">
        <v>3</v>
      </c>
      <c r="D54" s="470"/>
      <c r="E54" s="469">
        <v>7</v>
      </c>
      <c r="F54" s="470"/>
      <c r="G54" s="469">
        <v>6</v>
      </c>
      <c r="H54" s="470"/>
      <c r="I54" s="469">
        <v>0</v>
      </c>
      <c r="J54" s="470"/>
      <c r="K54" s="469">
        <v>0</v>
      </c>
      <c r="L54" s="470"/>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71">
        <v>0</v>
      </c>
      <c r="D64" s="472"/>
      <c r="E64" s="471">
        <v>40</v>
      </c>
      <c r="F64" s="472"/>
      <c r="G64" s="471">
        <v>30</v>
      </c>
      <c r="H64" s="472"/>
      <c r="I64" s="471">
        <v>50</v>
      </c>
      <c r="J64" s="472"/>
      <c r="K64" s="471">
        <v>80</v>
      </c>
      <c r="L64" s="472"/>
      <c r="M64" s="110">
        <f>SUM(C64:L64)</f>
        <v>200</v>
      </c>
    </row>
    <row r="65" spans="2:13" ht="16.5" customHeight="1" x14ac:dyDescent="0.25">
      <c r="B65" s="104" t="s">
        <v>5492</v>
      </c>
      <c r="C65" s="471">
        <f>COUNTIFS(VODANET!$AA$5:$AA$4966,"&gt;="&amp;Mensal!C63,VODANET!$AA$5:$AA$4966,"&lt;="&amp;Mensal!D63)</f>
        <v>0</v>
      </c>
      <c r="D65" s="472"/>
      <c r="E65" s="471">
        <f>COUNTIFS(VODANET!$AA$5:$AA$4966,"&gt;="&amp;Mensal!E63,VODANET!$AA$5:$AA$4966,"&lt;="&amp;Mensal!F63)</f>
        <v>33</v>
      </c>
      <c r="F65" s="472"/>
      <c r="G65" s="471">
        <f>COUNTIFS(VODANET!$AA$5:$AA$4966,"&gt;="&amp;Mensal!G63,VODANET!$AA$5:$AA$4966,"&lt;="&amp;Mensal!H63)</f>
        <v>6</v>
      </c>
      <c r="H65" s="472"/>
      <c r="I65" s="471">
        <f>COUNTIFS(VODANET!$AA$5:$AA$4966,"&gt;="&amp;Mensal!I63,VODANET!$AA$5:$AA$4966,"&lt;="&amp;Mensal!J63)</f>
        <v>56</v>
      </c>
      <c r="J65" s="472"/>
      <c r="K65" s="471">
        <f>COUNTIFS(VODANET!$AA$5:$AA$4966,"&gt;="&amp;Mensal!K63,VODANET!$AA$5:$AA$4966,"&lt;="&amp;Mensal!L63)</f>
        <v>43</v>
      </c>
      <c r="L65" s="472"/>
      <c r="M65" s="110">
        <f>SUM(C65:L65)</f>
        <v>138</v>
      </c>
    </row>
    <row r="66" spans="2:13" ht="16.5" customHeight="1" thickBot="1" x14ac:dyDescent="0.3">
      <c r="B66" s="105" t="s">
        <v>6764</v>
      </c>
      <c r="C66" s="469">
        <v>8</v>
      </c>
      <c r="D66" s="470"/>
      <c r="E66" s="469">
        <v>0</v>
      </c>
      <c r="F66" s="470"/>
      <c r="G66" s="469">
        <v>6</v>
      </c>
      <c r="H66" s="470"/>
      <c r="I66" s="469">
        <v>10</v>
      </c>
      <c r="J66" s="470"/>
      <c r="K66" s="469">
        <v>8</v>
      </c>
      <c r="L66" s="470"/>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71">
        <v>100</v>
      </c>
      <c r="D77" s="472"/>
      <c r="E77" s="471">
        <v>100</v>
      </c>
      <c r="F77" s="472"/>
      <c r="G77" s="471">
        <v>91</v>
      </c>
      <c r="H77" s="472"/>
      <c r="I77" s="471">
        <v>13</v>
      </c>
      <c r="J77" s="472"/>
      <c r="K77" s="110">
        <f>SUM(C77:J77)</f>
        <v>304</v>
      </c>
    </row>
    <row r="78" spans="2:13" ht="16.5" customHeight="1" x14ac:dyDescent="0.25">
      <c r="B78" s="104" t="s">
        <v>5492</v>
      </c>
      <c r="C78" s="471">
        <f>COUNTIFS(VODANET!$AA$5:$AA$4966,"&gt;="&amp;Mensal!C76,VODANET!$AA$5:$AA$4966,"&lt;="&amp;Mensal!D76)</f>
        <v>50</v>
      </c>
      <c r="D78" s="472"/>
      <c r="E78" s="471">
        <f>COUNTIFS(VODANET!$AA$5:$AA$4966,"&gt;="&amp;Mensal!E76,VODANET!$AA$5:$AA$4966,"&lt;="&amp;Mensal!F76)</f>
        <v>80</v>
      </c>
      <c r="F78" s="472"/>
      <c r="G78" s="471">
        <f>COUNTIFS(VODANET!$AA$5:$AA$4966,"&gt;="&amp;Mensal!G76,VODANET!$AA$5:$AA$4966,"&lt;="&amp;Mensal!H76)</f>
        <v>92</v>
      </c>
      <c r="H78" s="472"/>
      <c r="I78" s="471">
        <f>COUNTIFS(VODANET!$AA$5:$AA$4966,"&gt;="&amp;Mensal!I76,VODANET!$AA$5:$AA$4966,"&lt;="&amp;Mensal!J76)</f>
        <v>7</v>
      </c>
      <c r="J78" s="472"/>
      <c r="K78" s="110">
        <f>SUM(C78:J78)</f>
        <v>229</v>
      </c>
    </row>
    <row r="79" spans="2:13" ht="16.5" customHeight="1" thickBot="1" x14ac:dyDescent="0.3">
      <c r="B79" s="105" t="s">
        <v>6764</v>
      </c>
      <c r="C79" s="469">
        <v>10</v>
      </c>
      <c r="D79" s="470"/>
      <c r="E79" s="469">
        <v>6</v>
      </c>
      <c r="F79" s="470"/>
      <c r="G79" s="469">
        <v>7</v>
      </c>
      <c r="H79" s="470"/>
      <c r="I79" s="469">
        <v>0</v>
      </c>
      <c r="J79" s="470"/>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71">
        <v>10</v>
      </c>
      <c r="D91" s="472"/>
      <c r="E91" s="471">
        <v>10</v>
      </c>
      <c r="F91" s="472"/>
      <c r="G91" s="471">
        <v>10</v>
      </c>
      <c r="H91" s="472"/>
      <c r="I91" s="471">
        <v>10</v>
      </c>
      <c r="J91" s="472"/>
      <c r="K91" s="471">
        <v>10</v>
      </c>
      <c r="L91" s="472"/>
      <c r="M91" s="110">
        <f>SUM(C91:L91)</f>
        <v>50</v>
      </c>
    </row>
    <row r="92" spans="2:13" ht="16.5" customHeight="1" x14ac:dyDescent="0.25">
      <c r="B92" s="104" t="s">
        <v>5492</v>
      </c>
      <c r="C92" s="471">
        <f>COUNTIFS(VODANET!$AA$5:$AA$4966,"&gt;="&amp;Mensal!C90,VODANET!$AA$5:$AA$4966,"&lt;="&amp;Mensal!D90)</f>
        <v>6</v>
      </c>
      <c r="D92" s="472"/>
      <c r="E92" s="471">
        <f>COUNTIFS(VODANET!$AA$5:$AA$4966,"&gt;="&amp;Mensal!E90,VODANET!$AA$5:$AA$4966,"&lt;="&amp;Mensal!F90)</f>
        <v>12</v>
      </c>
      <c r="F92" s="472"/>
      <c r="G92" s="471">
        <f>COUNTIFS(VODANET!$AA$5:$AA$4966,"&gt;="&amp;Mensal!G90,VODANET!$AA$5:$AA$4966,"&lt;="&amp;Mensal!H90)</f>
        <v>9</v>
      </c>
      <c r="H92" s="472"/>
      <c r="I92" s="471">
        <f>COUNTIFS(VODANET!$AA$5:$AA$4966,"&gt;="&amp;Mensal!I90,VODANET!$AA$5:$AA$4966,"&lt;="&amp;Mensal!J90)</f>
        <v>18</v>
      </c>
      <c r="J92" s="472"/>
      <c r="K92" s="471">
        <f>COUNTIFS(VODANET!$AA$5:$AA$4966,"&gt;="&amp;Mensal!K90,VODANET!$AA$5:$AA$4966,"&lt;="&amp;Mensal!L90)</f>
        <v>30</v>
      </c>
      <c r="L92" s="472"/>
      <c r="M92" s="110">
        <f>SUM(C92:L92)</f>
        <v>75</v>
      </c>
    </row>
    <row r="93" spans="2:13" ht="16.5" customHeight="1" thickBot="1" x14ac:dyDescent="0.3">
      <c r="B93" s="105" t="s">
        <v>6764</v>
      </c>
      <c r="C93" s="469">
        <v>1</v>
      </c>
      <c r="D93" s="470"/>
      <c r="E93" s="469">
        <v>0</v>
      </c>
      <c r="F93" s="470"/>
      <c r="G93" s="469">
        <v>3</v>
      </c>
      <c r="H93" s="470"/>
      <c r="I93" s="469">
        <v>0</v>
      </c>
      <c r="J93" s="470"/>
      <c r="K93" s="469">
        <v>8</v>
      </c>
      <c r="L93" s="470"/>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71">
        <v>5</v>
      </c>
      <c r="D105" s="472"/>
      <c r="E105" s="471">
        <v>30</v>
      </c>
      <c r="F105" s="472"/>
      <c r="G105" s="471">
        <v>10</v>
      </c>
      <c r="H105" s="472"/>
      <c r="I105" s="471">
        <v>30</v>
      </c>
      <c r="J105" s="472"/>
      <c r="K105" s="471">
        <v>25</v>
      </c>
      <c r="L105" s="472"/>
      <c r="M105" s="110">
        <f>SUM(C105:L105)</f>
        <v>100</v>
      </c>
    </row>
    <row r="106" spans="2:13" ht="16.5" customHeight="1" x14ac:dyDescent="0.25">
      <c r="B106" s="104" t="s">
        <v>5492</v>
      </c>
      <c r="C106" s="471">
        <f>COUNTIFS(VODANET!$AA$5:$AA$4966,"&gt;="&amp;Mensal!C104,VODANET!$AA$5:$AA$4966,"&lt;="&amp;Mensal!D104)</f>
        <v>2</v>
      </c>
      <c r="D106" s="472"/>
      <c r="E106" s="471">
        <f>COUNTIFS(VODANET!$AA$5:$AA$4966,"&gt;="&amp;Mensal!E104,VODANET!$AA$5:$AA$4966,"&lt;="&amp;Mensal!F104)</f>
        <v>29</v>
      </c>
      <c r="F106" s="472"/>
      <c r="G106" s="471">
        <f>COUNTIFS(VODANET!$AA$5:$AA$4966,"&gt;="&amp;Mensal!G104,VODANET!$AA$5:$AA$4966,"&lt;="&amp;Mensal!H104)</f>
        <v>1</v>
      </c>
      <c r="H106" s="472"/>
      <c r="I106" s="471">
        <f>COUNTIFS(VODANET!$AA$5:$AA$4966,"&gt;="&amp;Mensal!I104,VODANET!$AA$5:$AA$4966,"&lt;="&amp;Mensal!J104)</f>
        <v>5</v>
      </c>
      <c r="J106" s="472"/>
      <c r="K106" s="471">
        <f>COUNTIFS(VODANET!$AA$5:$AA$4966,"&gt;="&amp;Mensal!K104,VODANET!$AA$5:$AA$4966,"&lt;="&amp;Mensal!L104)</f>
        <v>26</v>
      </c>
      <c r="L106" s="472"/>
      <c r="M106" s="110">
        <f>SUM(C106:L106)</f>
        <v>63</v>
      </c>
    </row>
    <row r="107" spans="2:13" ht="16.5" customHeight="1" thickBot="1" x14ac:dyDescent="0.3">
      <c r="B107" s="105" t="s">
        <v>6764</v>
      </c>
      <c r="C107" s="469">
        <v>0</v>
      </c>
      <c r="D107" s="470"/>
      <c r="E107" s="469">
        <v>2</v>
      </c>
      <c r="F107" s="470"/>
      <c r="G107" s="469">
        <v>3</v>
      </c>
      <c r="H107" s="470"/>
      <c r="I107" s="469">
        <v>0</v>
      </c>
      <c r="J107" s="470"/>
      <c r="K107" s="469">
        <v>0</v>
      </c>
      <c r="L107" s="470"/>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71">
        <v>5</v>
      </c>
      <c r="D118" s="472"/>
      <c r="E118" s="471">
        <v>40</v>
      </c>
      <c r="F118" s="472"/>
      <c r="G118" s="471">
        <v>40</v>
      </c>
      <c r="H118" s="472"/>
      <c r="I118" s="471">
        <v>40</v>
      </c>
      <c r="J118" s="472"/>
      <c r="K118" s="471">
        <v>40</v>
      </c>
      <c r="L118" s="472"/>
      <c r="M118" s="110">
        <f>SUM(C118:L118)</f>
        <v>165</v>
      </c>
    </row>
    <row r="119" spans="2:13" ht="16.5" customHeight="1" x14ac:dyDescent="0.25">
      <c r="B119" s="104" t="s">
        <v>5492</v>
      </c>
      <c r="C119" s="471">
        <f>COUNTIFS(VODANET!$AA$5:$AA$4966,"&gt;="&amp;Mensal!C117,VODANET!$AA$5:$AA$4966,"&lt;="&amp;Mensal!D117)</f>
        <v>9</v>
      </c>
      <c r="D119" s="472"/>
      <c r="E119" s="471">
        <f>COUNTIFS(VODANET!$AA$5:$AA$4966,"&gt;="&amp;Mensal!E117,VODANET!$AA$5:$AA$4966,"&lt;="&amp;Mensal!F117)</f>
        <v>26</v>
      </c>
      <c r="F119" s="472"/>
      <c r="G119" s="471">
        <f>COUNTIFS(VODANET!$AA$5:$AA$4966,"&gt;="&amp;Mensal!G117,VODANET!$AA$5:$AA$4966,"&lt;="&amp;Mensal!H117)</f>
        <v>27</v>
      </c>
      <c r="H119" s="472"/>
      <c r="I119" s="471">
        <f>COUNTIFS(VODANET!$AA$5:$AA$4966,"&gt;="&amp;Mensal!I117,VODANET!$AA$5:$AA$4966,"&lt;="&amp;Mensal!J117)</f>
        <v>14</v>
      </c>
      <c r="J119" s="472"/>
      <c r="K119" s="471">
        <f>COUNTIFS(VODANET!$AA$5:$AA$4966,"&gt;="&amp;Mensal!K117,VODANET!$AA$5:$AA$4966,"&lt;="&amp;Mensal!L117)</f>
        <v>15</v>
      </c>
      <c r="L119" s="472"/>
      <c r="M119" s="110">
        <f>SUM(C119:L119)</f>
        <v>91</v>
      </c>
    </row>
    <row r="120" spans="2:13" ht="16.5" customHeight="1" thickBot="1" x14ac:dyDescent="0.3">
      <c r="B120" s="105" t="s">
        <v>6764</v>
      </c>
      <c r="C120" s="469">
        <v>4</v>
      </c>
      <c r="D120" s="470"/>
      <c r="E120" s="469">
        <v>2</v>
      </c>
      <c r="F120" s="470"/>
      <c r="G120" s="469">
        <v>0</v>
      </c>
      <c r="H120" s="470"/>
      <c r="I120" s="469">
        <v>0</v>
      </c>
      <c r="J120" s="470"/>
      <c r="K120" s="469">
        <v>0</v>
      </c>
      <c r="L120" s="470"/>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71">
        <v>40</v>
      </c>
      <c r="D131" s="472"/>
      <c r="E131" s="471">
        <v>40</v>
      </c>
      <c r="F131" s="472"/>
      <c r="G131" s="471">
        <v>40</v>
      </c>
      <c r="H131" s="472"/>
      <c r="I131" s="471">
        <v>40</v>
      </c>
      <c r="J131" s="472"/>
      <c r="K131" s="471">
        <v>40</v>
      </c>
      <c r="L131" s="472"/>
      <c r="M131" s="110">
        <f>SUM(C131:L131)</f>
        <v>200</v>
      </c>
    </row>
    <row r="132" spans="2:13" ht="16.5" customHeight="1" x14ac:dyDescent="0.25">
      <c r="B132" s="104" t="s">
        <v>5492</v>
      </c>
      <c r="C132" s="471">
        <f>COUNTIFS(VODANET!$AA$5:$AA$4966,"&gt;="&amp;Mensal!C130,VODANET!$AA$5:$AA$4966,"&lt;="&amp;Mensal!D130)</f>
        <v>33</v>
      </c>
      <c r="D132" s="472"/>
      <c r="E132" s="471">
        <f>COUNTIFS(VODANET!$AA$5:$AA$4966,"&gt;="&amp;Mensal!E130,VODANET!$AA$5:$AA$4966,"&lt;="&amp;Mensal!F130)</f>
        <v>20</v>
      </c>
      <c r="F132" s="472"/>
      <c r="G132" s="471">
        <f>COUNTIFS(VODANET!$AA$5:$AA$4966,"&gt;="&amp;Mensal!G130,VODANET!$AA$5:$AA$4966,"&lt;="&amp;Mensal!H130)</f>
        <v>15</v>
      </c>
      <c r="H132" s="472"/>
      <c r="I132" s="471">
        <f>COUNTIFS(VODANET!$AA$5:$AA$4966,"&gt;="&amp;Mensal!I130,VODANET!$AA$5:$AA$4966,"&lt;="&amp;Mensal!J130)</f>
        <v>33</v>
      </c>
      <c r="J132" s="472"/>
      <c r="K132" s="471">
        <f>COUNTIFS(VODANET!$AA$5:$AA$4966,"&gt;="&amp;Mensal!K130,VODANET!$AA$5:$AA$4966,"&lt;="&amp;Mensal!L130)</f>
        <v>23</v>
      </c>
      <c r="L132" s="472"/>
      <c r="M132" s="110">
        <f>SUM(C132:L132)</f>
        <v>124</v>
      </c>
    </row>
    <row r="133" spans="2:13" ht="16.5" customHeight="1" thickBot="1" x14ac:dyDescent="0.3">
      <c r="B133" s="105" t="s">
        <v>6764</v>
      </c>
      <c r="C133" s="469">
        <v>4</v>
      </c>
      <c r="D133" s="470"/>
      <c r="E133" s="469">
        <v>0</v>
      </c>
      <c r="F133" s="470"/>
      <c r="G133" s="469">
        <v>4</v>
      </c>
      <c r="H133" s="470"/>
      <c r="I133" s="469">
        <v>1</v>
      </c>
      <c r="J133" s="470"/>
      <c r="K133" s="469">
        <v>5</v>
      </c>
      <c r="L133" s="470"/>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71">
        <v>40</v>
      </c>
      <c r="D144" s="472"/>
      <c r="E144" s="471">
        <v>40</v>
      </c>
      <c r="F144" s="472"/>
      <c r="G144" s="471">
        <v>40</v>
      </c>
      <c r="H144" s="472"/>
      <c r="I144" s="471">
        <v>40</v>
      </c>
      <c r="J144" s="472"/>
      <c r="K144" s="471">
        <v>40</v>
      </c>
      <c r="L144" s="472"/>
      <c r="M144" s="110">
        <f>SUM(C144:L144)</f>
        <v>200</v>
      </c>
    </row>
    <row r="145" spans="2:13" ht="16.5" customHeight="1" x14ac:dyDescent="0.25">
      <c r="B145" s="104" t="s">
        <v>5492</v>
      </c>
      <c r="C145" s="471">
        <f>COUNTIFS(VODANET!$AA$5:$AA$4966,"&gt;="&amp;Mensal!C143,VODANET!$AA$5:$AA$4966,"&lt;="&amp;Mensal!D143)</f>
        <v>28</v>
      </c>
      <c r="D145" s="472"/>
      <c r="E145" s="471">
        <f>COUNTIFS(VODANET!$AA$5:$AA$4966,"&gt;="&amp;Mensal!E143,VODANET!$AA$5:$AA$4966,"&lt;="&amp;Mensal!F143)</f>
        <v>32</v>
      </c>
      <c r="F145" s="472"/>
      <c r="G145" s="471">
        <f>COUNTIFS(VODANET!$AA$5:$AA$4966,"&gt;="&amp;Mensal!G143,VODANET!$AA$5:$AA$4966,"&lt;="&amp;Mensal!H143)</f>
        <v>40</v>
      </c>
      <c r="H145" s="472"/>
      <c r="I145" s="471">
        <f>COUNTIFS(VODANET!$AA$5:$AA$4966,"&gt;="&amp;Mensal!I143,VODANET!$AA$5:$AA$4966,"&lt;="&amp;Mensal!J143)</f>
        <v>24</v>
      </c>
      <c r="J145" s="472"/>
      <c r="K145" s="471">
        <f>COUNTIFS(VODANET!$AA$5:$AA$4966,"&gt;="&amp;Mensal!K143,VODANET!$AA$5:$AA$4966,"&lt;="&amp;Mensal!L143)</f>
        <v>26</v>
      </c>
      <c r="L145" s="472"/>
      <c r="M145" s="110">
        <f>SUM(C145:L145)</f>
        <v>150</v>
      </c>
    </row>
    <row r="146" spans="2:13" ht="16.5" customHeight="1" thickBot="1" x14ac:dyDescent="0.3">
      <c r="B146" s="105" t="s">
        <v>6764</v>
      </c>
      <c r="C146" s="469">
        <v>1</v>
      </c>
      <c r="D146" s="470"/>
      <c r="E146" s="469">
        <v>0</v>
      </c>
      <c r="F146" s="470"/>
      <c r="G146" s="469">
        <v>4</v>
      </c>
      <c r="H146" s="470"/>
      <c r="I146" s="469">
        <v>0</v>
      </c>
      <c r="J146" s="470"/>
      <c r="K146" s="469">
        <v>6</v>
      </c>
      <c r="L146" s="470"/>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71">
        <v>50</v>
      </c>
      <c r="D157" s="472"/>
      <c r="E157" s="471">
        <v>50</v>
      </c>
      <c r="F157" s="472"/>
      <c r="G157" s="471">
        <v>50</v>
      </c>
      <c r="H157" s="472"/>
      <c r="I157" s="471">
        <v>50</v>
      </c>
      <c r="J157" s="472"/>
      <c r="K157" s="110">
        <f>SUM(C157:J157)</f>
        <v>200</v>
      </c>
    </row>
    <row r="158" spans="2:13" ht="16.5" customHeight="1" x14ac:dyDescent="0.25">
      <c r="B158" s="104" t="s">
        <v>5492</v>
      </c>
      <c r="C158" s="471">
        <f>COUNTIFS(VODANET!$AA$5:$AA$4966,"&gt;="&amp;Mensal!C156,VODANET!$AA$5:$AA$4966,"&lt;="&amp;Mensal!D156)</f>
        <v>47</v>
      </c>
      <c r="D158" s="472"/>
      <c r="E158" s="471">
        <f>COUNTIFS(VODANET!$AA$5:$AA$4966,"&gt;="&amp;Mensal!E156,VODANET!$AA$5:$AA$4966,"&lt;="&amp;Mensal!F156)</f>
        <v>32</v>
      </c>
      <c r="F158" s="472"/>
      <c r="G158" s="471">
        <f>COUNTIFS(VODANET!$AA$5:$AA$4966,"&gt;="&amp;Mensal!G156,VODANET!$AA$5:$AA$4966,"&lt;="&amp;Mensal!H156)</f>
        <v>36</v>
      </c>
      <c r="H158" s="472"/>
      <c r="I158" s="471">
        <f>COUNTIFS(VODANET!$AA$5:$AA$4966,"&gt;="&amp;Mensal!I156,VODANET!$AA$5:$AA$4966,"&lt;="&amp;Mensal!J156)</f>
        <v>90</v>
      </c>
      <c r="J158" s="472"/>
      <c r="K158" s="110">
        <f>SUM(C158:J158)</f>
        <v>205</v>
      </c>
    </row>
    <row r="159" spans="2:13" ht="16.5" customHeight="1" thickBot="1" x14ac:dyDescent="0.3">
      <c r="B159" s="105" t="s">
        <v>6764</v>
      </c>
      <c r="C159" s="469">
        <v>0</v>
      </c>
      <c r="D159" s="470"/>
      <c r="E159" s="469">
        <v>0</v>
      </c>
      <c r="F159" s="470"/>
      <c r="G159" s="469">
        <v>0</v>
      </c>
      <c r="H159" s="470"/>
      <c r="I159" s="469">
        <v>0</v>
      </c>
      <c r="J159" s="470"/>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71">
        <v>10</v>
      </c>
      <c r="D170" s="472"/>
      <c r="E170" s="471">
        <v>10</v>
      </c>
      <c r="F170" s="472"/>
      <c r="G170" s="471">
        <v>10</v>
      </c>
      <c r="H170" s="472"/>
      <c r="I170" s="471">
        <v>10</v>
      </c>
      <c r="J170" s="472"/>
      <c r="K170" s="471">
        <v>8</v>
      </c>
      <c r="L170" s="472"/>
      <c r="M170" s="110">
        <f>SUM(C170:L170)</f>
        <v>48</v>
      </c>
    </row>
    <row r="171" spans="2:13" ht="16.5" customHeight="1" x14ac:dyDescent="0.25">
      <c r="B171" s="104" t="s">
        <v>5492</v>
      </c>
      <c r="C171" s="471">
        <f>COUNTIFS(VODANET!$AA$5:$AA$4966,"&gt;="&amp;Mensal!C169,VODANET!$AA$5:$AA$4966,"&lt;="&amp;Mensal!D169)</f>
        <v>10</v>
      </c>
      <c r="D171" s="472"/>
      <c r="E171" s="471">
        <f>COUNTIFS(VODANET!$AA$5:$AA$4966,"&gt;="&amp;Mensal!E169,VODANET!$AA$5:$AA$4966,"&lt;="&amp;Mensal!F169)</f>
        <v>11</v>
      </c>
      <c r="F171" s="472"/>
      <c r="G171" s="471">
        <f>COUNTIFS(VODANET!$AA$5:$AA$4966,"&gt;="&amp;Mensal!G169,VODANET!$AA$5:$AA$4966,"&lt;="&amp;Mensal!H169)</f>
        <v>5</v>
      </c>
      <c r="H171" s="472"/>
      <c r="I171" s="471">
        <f>COUNTIFS(VODANET!$AA$5:$AA$4966,"&gt;="&amp;Mensal!I169,VODANET!$AA$5:$AA$4966,"&lt;="&amp;Mensal!J169)</f>
        <v>5</v>
      </c>
      <c r="J171" s="472"/>
      <c r="K171" s="471">
        <f>COUNTIFS(VODANET!$AA$5:$AA$4966,"&gt;="&amp;Mensal!K169,VODANET!$AA$5:$AA$4966,"&lt;="&amp;Mensal!L169)</f>
        <v>6</v>
      </c>
      <c r="L171" s="472"/>
      <c r="M171" s="110">
        <f>SUM(C171:L171)</f>
        <v>37</v>
      </c>
    </row>
    <row r="172" spans="2:13" ht="16.5" customHeight="1" thickBot="1" x14ac:dyDescent="0.3">
      <c r="B172" s="105" t="s">
        <v>6764</v>
      </c>
      <c r="C172" s="469">
        <v>1</v>
      </c>
      <c r="D172" s="470"/>
      <c r="E172" s="469">
        <v>0</v>
      </c>
      <c r="F172" s="470"/>
      <c r="G172" s="469">
        <v>0</v>
      </c>
      <c r="H172" s="470"/>
      <c r="I172" s="469">
        <v>2</v>
      </c>
      <c r="J172" s="470"/>
      <c r="K172" s="469">
        <v>0</v>
      </c>
      <c r="L172" s="470"/>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71">
        <v>8</v>
      </c>
      <c r="D183" s="472"/>
      <c r="E183" s="471">
        <v>3</v>
      </c>
      <c r="F183" s="472"/>
      <c r="G183" s="471">
        <v>0</v>
      </c>
      <c r="H183" s="472"/>
      <c r="I183" s="471">
        <v>0</v>
      </c>
      <c r="J183" s="472"/>
      <c r="K183" s="471">
        <v>0</v>
      </c>
      <c r="L183" s="472"/>
      <c r="M183" s="110">
        <f>SUM(C183:L183)</f>
        <v>11</v>
      </c>
    </row>
    <row r="184" spans="2:13" ht="16.5" customHeight="1" x14ac:dyDescent="0.25">
      <c r="B184" s="104" t="s">
        <v>5492</v>
      </c>
      <c r="C184" s="471">
        <f>COUNTIFS(VODANET!$AA$5:$AA$4966,"&gt;="&amp;Mensal!C182,VODANET!$AA$5:$AA$4966,"&lt;="&amp;Mensal!D182)</f>
        <v>2</v>
      </c>
      <c r="D184" s="472"/>
      <c r="E184" s="471">
        <f>COUNTIFS(VODANET!$AA$5:$AA$4966,"&gt;="&amp;Mensal!E182,VODANET!$AA$5:$AA$4966,"&lt;="&amp;Mensal!F182)</f>
        <v>0</v>
      </c>
      <c r="F184" s="472"/>
      <c r="G184" s="471">
        <f>COUNTIFS(VODANET!$AA$5:$AA$4966,"&gt;="&amp;Mensal!G182,VODANET!$AA$5:$AA$4966,"&lt;="&amp;Mensal!H182)</f>
        <v>1</v>
      </c>
      <c r="H184" s="472"/>
      <c r="I184" s="471">
        <f>COUNTIFS(VODANET!$AA$5:$AA$4966,"&gt;="&amp;Mensal!I182,VODANET!$AA$5:$AA$4966,"&lt;="&amp;Mensal!J182)</f>
        <v>4</v>
      </c>
      <c r="J184" s="472"/>
      <c r="K184" s="471">
        <f>COUNTIFS(VODANET!$AA$5:$AA$4966,"&gt;="&amp;Mensal!K182,VODANET!$AA$5:$AA$4966,"&lt;="&amp;Mensal!L182)</f>
        <v>3</v>
      </c>
      <c r="L184" s="472"/>
      <c r="M184" s="110">
        <f>SUM(C184:L184)</f>
        <v>10</v>
      </c>
    </row>
    <row r="185" spans="2:13" ht="16.5" customHeight="1" thickBot="1" x14ac:dyDescent="0.3">
      <c r="B185" s="105" t="s">
        <v>6764</v>
      </c>
      <c r="C185" s="469">
        <v>0</v>
      </c>
      <c r="D185" s="470"/>
      <c r="E185" s="469">
        <v>0</v>
      </c>
      <c r="F185" s="470"/>
      <c r="G185" s="469">
        <v>0</v>
      </c>
      <c r="H185" s="470"/>
      <c r="I185" s="469">
        <v>0</v>
      </c>
      <c r="J185" s="470"/>
      <c r="K185" s="469">
        <v>0</v>
      </c>
      <c r="L185" s="470"/>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71">
        <v>0</v>
      </c>
      <c r="D196" s="472"/>
      <c r="E196" s="471">
        <v>0</v>
      </c>
      <c r="F196" s="472"/>
      <c r="G196" s="471">
        <v>0</v>
      </c>
      <c r="H196" s="472"/>
      <c r="I196" s="471">
        <v>0</v>
      </c>
      <c r="J196" s="472"/>
      <c r="K196" s="471">
        <v>0</v>
      </c>
      <c r="L196" s="472"/>
      <c r="M196" s="110">
        <f>SUM(C196:L196)</f>
        <v>0</v>
      </c>
    </row>
    <row r="197" spans="2:13" ht="16.5" customHeight="1" x14ac:dyDescent="0.25">
      <c r="B197" s="104" t="s">
        <v>5492</v>
      </c>
      <c r="C197" s="471">
        <f>COUNTIFS(VODANET!$AA$5:$AA$4966,"&gt;="&amp;Mensal!C195,VODANET!$AA$5:$AA$4966,"&lt;="&amp;Mensal!D195)</f>
        <v>0</v>
      </c>
      <c r="D197" s="472"/>
      <c r="E197" s="471">
        <f>COUNTIFS(VODANET!$AA$5:$AA$4966,"&gt;="&amp;Mensal!E195,VODANET!$AA$5:$AA$4966,"&lt;="&amp;Mensal!F195)</f>
        <v>0</v>
      </c>
      <c r="F197" s="472"/>
      <c r="G197" s="471">
        <f>COUNTIFS(VODANET!$AA$5:$AA$4966,"&gt;="&amp;Mensal!G195,VODANET!$AA$5:$AA$4966,"&lt;="&amp;Mensal!H195)</f>
        <v>0</v>
      </c>
      <c r="H197" s="472"/>
      <c r="I197" s="471">
        <f>COUNTIFS(VODANET!$AA$5:$AA$4966,"&gt;="&amp;Mensal!I195,VODANET!$AA$5:$AA$4966,"&lt;="&amp;Mensal!J195)</f>
        <v>0</v>
      </c>
      <c r="J197" s="472"/>
      <c r="K197" s="471">
        <f>COUNTIFS(VODANET!$AA$5:$AA$4966,"&gt;="&amp;Mensal!K195,VODANET!$AA$5:$AA$4966,"&lt;="&amp;Mensal!L195)</f>
        <v>0</v>
      </c>
      <c r="L197" s="472"/>
      <c r="M197" s="110">
        <f>SUM(C197:L197)</f>
        <v>0</v>
      </c>
    </row>
    <row r="198" spans="2:13" ht="16.5" customHeight="1" thickBot="1" x14ac:dyDescent="0.3">
      <c r="B198" s="105" t="s">
        <v>6764</v>
      </c>
      <c r="C198" s="469">
        <v>0</v>
      </c>
      <c r="D198" s="470"/>
      <c r="E198" s="469">
        <v>0</v>
      </c>
      <c r="F198" s="470"/>
      <c r="G198" s="469">
        <v>0</v>
      </c>
      <c r="H198" s="470"/>
      <c r="I198" s="469">
        <v>0</v>
      </c>
      <c r="J198" s="470"/>
      <c r="K198" s="469">
        <v>0</v>
      </c>
      <c r="L198" s="470"/>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71">
        <v>0</v>
      </c>
      <c r="D209" s="472"/>
      <c r="E209" s="471">
        <v>0</v>
      </c>
      <c r="F209" s="472"/>
      <c r="G209" s="471">
        <v>0</v>
      </c>
      <c r="H209" s="472"/>
      <c r="I209" s="471">
        <v>0</v>
      </c>
      <c r="J209" s="472"/>
      <c r="K209" s="471">
        <v>0</v>
      </c>
      <c r="L209" s="472"/>
      <c r="M209" s="110">
        <f>SUM(C209:L209)</f>
        <v>0</v>
      </c>
    </row>
    <row r="210" spans="2:13" ht="16.5" customHeight="1" x14ac:dyDescent="0.25">
      <c r="B210" s="104" t="s">
        <v>5492</v>
      </c>
      <c r="C210" s="471">
        <f>COUNTIFS(VODANET!$AA$5:$AA$4966,"&gt;="&amp;Mensal!C208,VODANET!$AA$5:$AA$4966,"&lt;="&amp;Mensal!D208)</f>
        <v>0</v>
      </c>
      <c r="D210" s="472"/>
      <c r="E210" s="471">
        <f>COUNTIFS(VODANET!$AA$5:$AA$4966,"&gt;="&amp;Mensal!E208,VODANET!$AA$5:$AA$4966,"&lt;="&amp;Mensal!F208)</f>
        <v>0</v>
      </c>
      <c r="F210" s="472"/>
      <c r="G210" s="471">
        <f>COUNTIFS(VODANET!$AA$5:$AA$4966,"&gt;="&amp;Mensal!G208,VODANET!$AA$5:$AA$4966,"&lt;="&amp;Mensal!H208)</f>
        <v>0</v>
      </c>
      <c r="H210" s="472"/>
      <c r="I210" s="471">
        <f>COUNTIFS(VODANET!$AA$5:$AA$4966,"&gt;="&amp;Mensal!I208,VODANET!$AA$5:$AA$4966,"&lt;="&amp;Mensal!J208)</f>
        <v>2</v>
      </c>
      <c r="J210" s="472"/>
      <c r="K210" s="471">
        <f>COUNTIFS(VODANET!$AA$5:$AA$4966,"&gt;="&amp;Mensal!K208,VODANET!$AA$5:$AA$4966,"&lt;="&amp;Mensal!L208)</f>
        <v>1</v>
      </c>
      <c r="L210" s="472"/>
      <c r="M210" s="110">
        <f>SUM(C210:L210)</f>
        <v>3</v>
      </c>
    </row>
    <row r="211" spans="2:13" ht="16.5" customHeight="1" thickBot="1" x14ac:dyDescent="0.3">
      <c r="B211" s="105" t="s">
        <v>6764</v>
      </c>
      <c r="C211" s="469">
        <v>0</v>
      </c>
      <c r="D211" s="470"/>
      <c r="E211" s="469">
        <v>0</v>
      </c>
      <c r="F211" s="470"/>
      <c r="G211" s="469">
        <v>0</v>
      </c>
      <c r="H211" s="470"/>
      <c r="I211" s="469">
        <v>0</v>
      </c>
      <c r="J211" s="470"/>
      <c r="K211" s="469">
        <v>0</v>
      </c>
      <c r="L211" s="470"/>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71">
        <v>0</v>
      </c>
      <c r="D222" s="472"/>
      <c r="E222" s="471">
        <v>0</v>
      </c>
      <c r="F222" s="472"/>
      <c r="G222" s="471">
        <v>0</v>
      </c>
      <c r="H222" s="472"/>
      <c r="I222" s="471">
        <v>0</v>
      </c>
      <c r="J222" s="472"/>
      <c r="K222" s="471">
        <v>0</v>
      </c>
      <c r="L222" s="472"/>
      <c r="M222" s="110">
        <f>SUM(C222:L222)</f>
        <v>0</v>
      </c>
    </row>
    <row r="223" spans="2:13" ht="16.5" customHeight="1" x14ac:dyDescent="0.25">
      <c r="B223" s="104" t="s">
        <v>5492</v>
      </c>
      <c r="C223" s="471">
        <f>COUNTIFS(VODANET!$AA$5:$AA$4966,"&gt;="&amp;Mensal!C221,VODANET!$AA$5:$AA$4966,"&lt;="&amp;Mensal!D221)</f>
        <v>0</v>
      </c>
      <c r="D223" s="472"/>
      <c r="E223" s="471">
        <f>COUNTIFS(VODANET!$AA$5:$AA$4966,"&gt;="&amp;Mensal!E221,VODANET!$AA$5:$AA$4966,"&lt;="&amp;Mensal!F221)</f>
        <v>0</v>
      </c>
      <c r="F223" s="472"/>
      <c r="G223" s="471">
        <f>COUNTIFS(VODANET!$AA$5:$AA$4966,"&gt;="&amp;Mensal!G221,VODANET!$AA$5:$AA$4966,"&lt;="&amp;Mensal!H221)</f>
        <v>0</v>
      </c>
      <c r="H223" s="472"/>
      <c r="I223" s="471">
        <f>COUNTIFS(VODANET!$AA$5:$AA$4966,"&gt;="&amp;Mensal!I221,VODANET!$AA$5:$AA$4966,"&lt;="&amp;Mensal!J221)</f>
        <v>0</v>
      </c>
      <c r="J223" s="472"/>
      <c r="K223" s="471">
        <f>COUNTIFS(VODANET!$AA$5:$AA$4966,"&gt;="&amp;Mensal!K221,VODANET!$AA$5:$AA$4966,"&lt;="&amp;Mensal!L221)</f>
        <v>1</v>
      </c>
      <c r="L223" s="472"/>
      <c r="M223" s="110">
        <f>SUM(C223:L223)</f>
        <v>1</v>
      </c>
    </row>
    <row r="224" spans="2:13" ht="16.5" customHeight="1" thickBot="1" x14ac:dyDescent="0.3">
      <c r="B224" s="105" t="s">
        <v>6764</v>
      </c>
      <c r="C224" s="469">
        <v>0</v>
      </c>
      <c r="D224" s="470"/>
      <c r="E224" s="469">
        <v>0</v>
      </c>
      <c r="F224" s="470"/>
      <c r="G224" s="469">
        <v>0</v>
      </c>
      <c r="H224" s="470"/>
      <c r="I224" s="469">
        <v>0</v>
      </c>
      <c r="J224" s="470"/>
      <c r="K224" s="469">
        <v>0</v>
      </c>
      <c r="L224" s="470"/>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71">
        <v>0</v>
      </c>
      <c r="D235" s="472"/>
      <c r="E235" s="471">
        <v>0</v>
      </c>
      <c r="F235" s="472"/>
      <c r="G235" s="471">
        <v>0</v>
      </c>
      <c r="H235" s="472"/>
      <c r="I235" s="471">
        <v>0</v>
      </c>
      <c r="J235" s="472"/>
      <c r="K235" s="471">
        <v>0</v>
      </c>
      <c r="L235" s="472"/>
      <c r="M235" s="110">
        <f>SUM(C235:L235)</f>
        <v>0</v>
      </c>
    </row>
    <row r="236" spans="2:13" ht="16.5" customHeight="1" x14ac:dyDescent="0.25">
      <c r="B236" s="104" t="s">
        <v>5492</v>
      </c>
      <c r="C236" s="471">
        <f>COUNTIFS(VODANET!$AA$5:$AA$4966,"&gt;="&amp;Mensal!C234,VODANET!$AA$5:$AA$4966,"&lt;="&amp;Mensal!D234)</f>
        <v>0</v>
      </c>
      <c r="D236" s="472"/>
      <c r="E236" s="471">
        <f>COUNTIFS(VODANET!$AA$5:$AA$4966,"&gt;="&amp;Mensal!E234,VODANET!$AA$5:$AA$4966,"&lt;="&amp;Mensal!F234)</f>
        <v>0</v>
      </c>
      <c r="F236" s="472"/>
      <c r="G236" s="471">
        <f>COUNTIFS(VODANET!$AA$5:$AA$4966,"&gt;="&amp;Mensal!G234,VODANET!$AA$5:$AA$4966,"&lt;="&amp;Mensal!H234)</f>
        <v>0</v>
      </c>
      <c r="H236" s="472"/>
      <c r="I236" s="471">
        <f>COUNTIFS(VODANET!$AA$5:$AA$4966,"&gt;="&amp;Mensal!I234,VODANET!$AA$5:$AA$4966,"&lt;="&amp;Mensal!J234)</f>
        <v>0</v>
      </c>
      <c r="J236" s="472"/>
      <c r="K236" s="471">
        <f>COUNTIFS(VODANET!$AA$5:$AA$4966,"&gt;="&amp;Mensal!K234,VODANET!$AA$5:$AA$4966,"&lt;="&amp;Mensal!L234)</f>
        <v>0</v>
      </c>
      <c r="L236" s="472"/>
      <c r="M236" s="110">
        <f>SUM(C236:L236)</f>
        <v>0</v>
      </c>
    </row>
    <row r="237" spans="2:13" ht="16.5" customHeight="1" thickBot="1" x14ac:dyDescent="0.3">
      <c r="B237" s="105" t="s">
        <v>6764</v>
      </c>
      <c r="C237" s="469">
        <v>0</v>
      </c>
      <c r="D237" s="470"/>
      <c r="E237" s="469">
        <v>0</v>
      </c>
      <c r="F237" s="470"/>
      <c r="G237" s="469">
        <v>0</v>
      </c>
      <c r="H237" s="470"/>
      <c r="I237" s="469">
        <v>0</v>
      </c>
      <c r="J237" s="470"/>
      <c r="K237" s="469">
        <v>0</v>
      </c>
      <c r="L237" s="470"/>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71">
        <v>0</v>
      </c>
      <c r="D248" s="472"/>
      <c r="E248" s="471">
        <v>0</v>
      </c>
      <c r="F248" s="472"/>
      <c r="G248" s="471">
        <v>0</v>
      </c>
      <c r="H248" s="472"/>
      <c r="I248" s="471">
        <v>0</v>
      </c>
      <c r="J248" s="472"/>
      <c r="K248" s="471">
        <v>0</v>
      </c>
      <c r="L248" s="472"/>
      <c r="M248" s="110">
        <f>SUM(C248:L248)</f>
        <v>0</v>
      </c>
    </row>
    <row r="249" spans="2:13" ht="16.5" customHeight="1" x14ac:dyDescent="0.25">
      <c r="B249" s="104" t="s">
        <v>5492</v>
      </c>
      <c r="C249" s="471">
        <f>COUNTIFS(VODANET!$AA$5:$AA$4966,"&gt;="&amp;Mensal!C247,VODANET!$AA$5:$AA$4966,"&lt;="&amp;Mensal!D247)</f>
        <v>0</v>
      </c>
      <c r="D249" s="472"/>
      <c r="E249" s="471">
        <f>COUNTIFS(VODANET!$AA$5:$AA$4966,"&gt;="&amp;Mensal!E247,VODANET!$AA$5:$AA$4966,"&lt;="&amp;Mensal!F247)</f>
        <v>0</v>
      </c>
      <c r="F249" s="472"/>
      <c r="G249" s="471">
        <f>COUNTIFS(VODANET!$AA$5:$AA$4966,"&gt;="&amp;Mensal!G247,VODANET!$AA$5:$AA$4966,"&lt;="&amp;Mensal!H247)</f>
        <v>1</v>
      </c>
      <c r="H249" s="472"/>
      <c r="I249" s="471">
        <f>COUNTIFS(VODANET!$AA$5:$AA$4966,"&gt;="&amp;Mensal!I247,VODANET!$AA$5:$AA$4966,"&lt;="&amp;Mensal!J247)</f>
        <v>1</v>
      </c>
      <c r="J249" s="472"/>
      <c r="K249" s="471">
        <f>COUNTIFS(VODANET!$AA$5:$AA$4966,"&gt;="&amp;Mensal!K247,VODANET!$AA$5:$AA$4966,"&lt;="&amp;Mensal!L247)</f>
        <v>2</v>
      </c>
      <c r="L249" s="472"/>
      <c r="M249" s="110">
        <f>SUM(C249:L249)</f>
        <v>4</v>
      </c>
    </row>
    <row r="250" spans="2:13" ht="16.5" customHeight="1" thickBot="1" x14ac:dyDescent="0.3">
      <c r="B250" s="105" t="s">
        <v>6764</v>
      </c>
      <c r="C250" s="469">
        <v>0</v>
      </c>
      <c r="D250" s="470"/>
      <c r="E250" s="469">
        <v>0</v>
      </c>
      <c r="F250" s="470"/>
      <c r="G250" s="469">
        <v>0</v>
      </c>
      <c r="H250" s="470"/>
      <c r="I250" s="469">
        <v>0</v>
      </c>
      <c r="J250" s="470"/>
      <c r="K250" s="469">
        <v>0</v>
      </c>
      <c r="L250" s="470"/>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71">
        <v>0</v>
      </c>
      <c r="D261" s="472"/>
      <c r="E261" s="471">
        <v>0</v>
      </c>
      <c r="F261" s="472"/>
      <c r="G261" s="471">
        <v>0</v>
      </c>
      <c r="H261" s="472"/>
      <c r="I261" s="471">
        <v>0</v>
      </c>
      <c r="J261" s="472"/>
      <c r="K261" s="110">
        <f>SUM(C261:J261)</f>
        <v>0</v>
      </c>
      <c r="L261"/>
    </row>
    <row r="262" spans="2:12" ht="16.5" customHeight="1" x14ac:dyDescent="0.25">
      <c r="B262" s="104" t="s">
        <v>5492</v>
      </c>
      <c r="C262" s="471">
        <f>COUNTIFS(VODANET!$AA$5:$AA$4966,"&gt;="&amp;Mensal!C260,VODANET!$AA$5:$AA$4966,"&lt;="&amp;Mensal!D260)</f>
        <v>7</v>
      </c>
      <c r="D262" s="472"/>
      <c r="E262" s="471">
        <f>COUNTIFS(VODANET!$AA$5:$AA$4966,"&gt;="&amp;Mensal!E260,VODANET!$AA$5:$AA$4966,"&lt;="&amp;Mensal!F260)</f>
        <v>0</v>
      </c>
      <c r="F262" s="472"/>
      <c r="G262" s="471">
        <f>COUNTIFS(VODANET!$AA$5:$AA$4966,"&gt;="&amp;Mensal!G260,VODANET!$AA$5:$AA$4966,"&lt;="&amp;Mensal!H260)</f>
        <v>2</v>
      </c>
      <c r="H262" s="472"/>
      <c r="I262" s="471">
        <f>COUNTIFS(VODANET!$AA$5:$AA$4966,"&gt;="&amp;Mensal!I260,VODANET!$AA$5:$AA$4966,"&lt;="&amp;Mensal!J260)</f>
        <v>4</v>
      </c>
      <c r="J262" s="472"/>
      <c r="K262" s="110">
        <f>SUM(C262:J262)</f>
        <v>13</v>
      </c>
      <c r="L262"/>
    </row>
    <row r="263" spans="2:12" ht="16.5" customHeight="1" thickBot="1" x14ac:dyDescent="0.3">
      <c r="B263" s="105" t="s">
        <v>6764</v>
      </c>
      <c r="C263" s="469">
        <v>0</v>
      </c>
      <c r="D263" s="470"/>
      <c r="E263" s="469">
        <v>0</v>
      </c>
      <c r="F263" s="470"/>
      <c r="G263" s="469">
        <v>0</v>
      </c>
      <c r="H263" s="470"/>
      <c r="I263" s="469">
        <v>0</v>
      </c>
      <c r="J263" s="470"/>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71">
        <v>0</v>
      </c>
      <c r="D274" s="472"/>
      <c r="E274" s="471">
        <v>0</v>
      </c>
      <c r="F274" s="472"/>
      <c r="G274" s="471">
        <v>0</v>
      </c>
      <c r="H274" s="472"/>
      <c r="I274" s="471">
        <v>0</v>
      </c>
      <c r="J274" s="472"/>
      <c r="K274" s="471">
        <v>0</v>
      </c>
      <c r="L274" s="472"/>
      <c r="M274" s="110">
        <f>SUM(C274:L274)</f>
        <v>0</v>
      </c>
    </row>
    <row r="275" spans="2:13" ht="16.5" customHeight="1" x14ac:dyDescent="0.25">
      <c r="B275" s="104" t="s">
        <v>5492</v>
      </c>
      <c r="C275" s="471">
        <f>COUNTIFS(VODANET!$AA$5:$AA$4966,"&gt;="&amp;Mensal!C273,VODANET!$AA$5:$AA$4966,"&lt;="&amp;Mensal!D273)</f>
        <v>0</v>
      </c>
      <c r="D275" s="472"/>
      <c r="E275" s="471">
        <f>COUNTIFS(VODANET!$AA$5:$AA$4966,"&gt;="&amp;Mensal!E273,VODANET!$AA$5:$AA$4966,"&lt;="&amp;Mensal!F273)</f>
        <v>4</v>
      </c>
      <c r="F275" s="472"/>
      <c r="G275" s="471">
        <f>COUNTIFS(VODANET!$AA$5:$AA$4966,"&gt;="&amp;Mensal!G273,VODANET!$AA$5:$AA$4966,"&lt;="&amp;Mensal!H273)</f>
        <v>3</v>
      </c>
      <c r="H275" s="472"/>
      <c r="I275" s="471">
        <f>COUNTIFS(VODANET!$AA$5:$AA$4966,"&gt;="&amp;Mensal!I273,VODANET!$AA$5:$AA$4966,"&lt;="&amp;Mensal!J273)</f>
        <v>2</v>
      </c>
      <c r="J275" s="472"/>
      <c r="K275" s="471">
        <f>COUNTIFS(VODANET!$AA$5:$AA$4966,"&gt;="&amp;Mensal!K273,VODANET!$AA$5:$AA$4966,"&lt;="&amp;Mensal!L273)</f>
        <v>0</v>
      </c>
      <c r="L275" s="472"/>
      <c r="M275" s="110">
        <f>SUM(C275:L275)</f>
        <v>9</v>
      </c>
    </row>
    <row r="276" spans="2:13" ht="16.5" customHeight="1" thickBot="1" x14ac:dyDescent="0.3">
      <c r="B276" s="105" t="s">
        <v>6764</v>
      </c>
      <c r="C276" s="469">
        <v>0</v>
      </c>
      <c r="D276" s="470"/>
      <c r="E276" s="469">
        <v>0</v>
      </c>
      <c r="F276" s="470"/>
      <c r="G276" s="469">
        <v>0</v>
      </c>
      <c r="H276" s="470"/>
      <c r="I276" s="469">
        <v>0</v>
      </c>
      <c r="J276" s="470"/>
      <c r="K276" s="469">
        <v>0</v>
      </c>
      <c r="L276" s="470"/>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71">
        <v>0</v>
      </c>
      <c r="D287" s="472"/>
      <c r="E287" s="471">
        <v>0</v>
      </c>
      <c r="F287" s="472"/>
      <c r="G287" s="471">
        <v>0</v>
      </c>
      <c r="H287" s="472"/>
      <c r="I287" s="471">
        <v>0</v>
      </c>
      <c r="J287" s="472"/>
      <c r="K287" s="471">
        <v>0</v>
      </c>
      <c r="L287" s="472"/>
      <c r="M287" s="110">
        <f>SUM(C287:L287)</f>
        <v>0</v>
      </c>
    </row>
    <row r="288" spans="2:13" ht="16.5" customHeight="1" x14ac:dyDescent="0.25">
      <c r="B288" s="104" t="s">
        <v>5492</v>
      </c>
      <c r="C288" s="471">
        <f>COUNTIFS(VODANET!$AA$5:$AA$4966,"&gt;="&amp;Mensal!C286,VODANET!$AA$5:$AA$4966,"&lt;="&amp;Mensal!D286)</f>
        <v>0</v>
      </c>
      <c r="D288" s="472"/>
      <c r="E288" s="471">
        <f>COUNTIFS(VODANET!$AA$5:$AA$4966,"&gt;="&amp;Mensal!E286,VODANET!$AA$5:$AA$4966,"&lt;="&amp;Mensal!F286)</f>
        <v>0</v>
      </c>
      <c r="F288" s="472"/>
      <c r="G288" s="471">
        <f>COUNTIFS(VODANET!$AA$5:$AA$4966,"&gt;="&amp;Mensal!G286,VODANET!$AA$5:$AA$4966,"&lt;="&amp;Mensal!H286)</f>
        <v>0</v>
      </c>
      <c r="H288" s="472"/>
      <c r="I288" s="471">
        <f>COUNTIFS(VODANET!$AA$5:$AA$4966,"&gt;="&amp;Mensal!I286,VODANET!$AA$5:$AA$4966,"&lt;="&amp;Mensal!J286)</f>
        <v>0</v>
      </c>
      <c r="J288" s="472"/>
      <c r="K288" s="471">
        <f>COUNTIFS(VODANET!$AA$5:$AA$4966,"&gt;="&amp;Mensal!K286,VODANET!$AA$5:$AA$4966,"&lt;="&amp;Mensal!L286)</f>
        <v>0</v>
      </c>
      <c r="L288" s="472"/>
      <c r="M288" s="110">
        <f>SUM(C288:L288)</f>
        <v>0</v>
      </c>
    </row>
    <row r="289" spans="2:13" ht="16.5" customHeight="1" thickBot="1" x14ac:dyDescent="0.3">
      <c r="B289" s="105" t="s">
        <v>6764</v>
      </c>
      <c r="C289" s="469">
        <v>0</v>
      </c>
      <c r="D289" s="470"/>
      <c r="E289" s="469">
        <v>0</v>
      </c>
      <c r="F289" s="470"/>
      <c r="G289" s="469">
        <v>0</v>
      </c>
      <c r="H289" s="470"/>
      <c r="I289" s="469">
        <v>0</v>
      </c>
      <c r="J289" s="470"/>
      <c r="K289" s="469">
        <v>0</v>
      </c>
      <c r="L289" s="470"/>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71">
        <v>0</v>
      </c>
      <c r="D300" s="472"/>
      <c r="E300" s="471">
        <v>0</v>
      </c>
      <c r="F300" s="472"/>
      <c r="G300" s="471">
        <v>0</v>
      </c>
      <c r="H300" s="472"/>
      <c r="I300" s="471">
        <v>0</v>
      </c>
      <c r="J300" s="472"/>
      <c r="K300" s="471">
        <v>0</v>
      </c>
      <c r="L300" s="472"/>
      <c r="M300" s="110">
        <f>SUM(C300:L300)</f>
        <v>0</v>
      </c>
    </row>
    <row r="301" spans="2:13" ht="16.5" customHeight="1" x14ac:dyDescent="0.25">
      <c r="B301" s="104" t="s">
        <v>5492</v>
      </c>
      <c r="C301" s="471">
        <f>COUNTIFS(VODANET!$AA$5:$AA$4966,"&gt;="&amp;Mensal!C299,VODANET!$AA$5:$AA$4966,"&lt;="&amp;Mensal!D299)</f>
        <v>1</v>
      </c>
      <c r="D301" s="472"/>
      <c r="E301" s="471">
        <f>COUNTIFS(VODANET!$AA$5:$AA$4966,"&gt;="&amp;Mensal!E299,VODANET!$AA$5:$AA$4966,"&lt;="&amp;Mensal!F299)</f>
        <v>0</v>
      </c>
      <c r="F301" s="472"/>
      <c r="G301" s="471">
        <f>COUNTIFS(VODANET!$AA$5:$AA$4966,"&gt;="&amp;Mensal!G299,VODANET!$AA$5:$AA$4966,"&lt;="&amp;Mensal!H299)</f>
        <v>0</v>
      </c>
      <c r="H301" s="472"/>
      <c r="I301" s="471">
        <f>COUNTIFS(VODANET!$AA$5:$AA$4966,"&gt;="&amp;Mensal!I299,VODANET!$AA$5:$AA$4966,"&lt;="&amp;Mensal!J299)</f>
        <v>0</v>
      </c>
      <c r="J301" s="472"/>
      <c r="K301" s="471">
        <f>COUNTIFS(VODANET!$AA$5:$AA$4966,"&gt;="&amp;Mensal!K299,VODANET!$AA$5:$AA$4966,"&lt;="&amp;Mensal!L299)</f>
        <v>0</v>
      </c>
      <c r="L301" s="472"/>
      <c r="M301" s="110">
        <f>SUM(C301:L301)</f>
        <v>1</v>
      </c>
    </row>
    <row r="302" spans="2:13" ht="16.5" customHeight="1" thickBot="1" x14ac:dyDescent="0.3">
      <c r="B302" s="105" t="s">
        <v>6764</v>
      </c>
      <c r="C302" s="469">
        <v>0</v>
      </c>
      <c r="D302" s="470"/>
      <c r="E302" s="469">
        <v>0</v>
      </c>
      <c r="F302" s="470"/>
      <c r="G302" s="469">
        <v>0</v>
      </c>
      <c r="H302" s="470"/>
      <c r="I302" s="469">
        <v>0</v>
      </c>
      <c r="J302" s="470"/>
      <c r="K302" s="469">
        <v>0</v>
      </c>
      <c r="L302" s="470"/>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75" t="s">
        <v>6755</v>
      </c>
      <c r="E4" s="476"/>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73" t="s">
        <v>6760</v>
      </c>
      <c r="E9" s="474"/>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77">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77"/>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77"/>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77"/>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77">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77"/>
      <c r="H10" s="57">
        <f>F10-G9</f>
        <v>257</v>
      </c>
      <c r="I10" s="57">
        <f>(H10-C10)-J10-M8</f>
        <v>23</v>
      </c>
      <c r="J10" s="57">
        <v>7</v>
      </c>
    </row>
    <row r="11" spans="2:28" x14ac:dyDescent="0.25">
      <c r="B11" s="57" t="s">
        <v>20152</v>
      </c>
      <c r="C11" s="57">
        <v>307</v>
      </c>
      <c r="D11" s="57">
        <f>O14</f>
        <v>2516</v>
      </c>
      <c r="E11" s="57">
        <f>D14</f>
        <v>615</v>
      </c>
      <c r="F11" s="57">
        <f>D11-E11</f>
        <v>1901</v>
      </c>
      <c r="G11" s="477"/>
      <c r="H11" s="57">
        <f>F11-G9</f>
        <v>472</v>
      </c>
      <c r="I11" s="57">
        <f>(H11-C11)-J11-M7</f>
        <v>115</v>
      </c>
      <c r="J11" s="57">
        <v>20</v>
      </c>
    </row>
    <row r="12" spans="2:28" x14ac:dyDescent="0.25">
      <c r="B12" s="57" t="s">
        <v>20149</v>
      </c>
      <c r="C12" s="57">
        <v>428</v>
      </c>
      <c r="D12" s="57">
        <f>S14</f>
        <v>2270</v>
      </c>
      <c r="E12" s="57">
        <f>F14</f>
        <v>536</v>
      </c>
      <c r="F12" s="57">
        <f>D12-E12</f>
        <v>1734</v>
      </c>
      <c r="G12" s="477"/>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workbookViewId="0">
      <selection sqref="A1:E493"/>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8" t="s">
        <v>20140</v>
      </c>
      <c r="B1" s="478"/>
      <c r="C1" s="478"/>
      <c r="D1" s="478"/>
      <c r="E1" s="478"/>
      <c r="G1" s="478" t="s">
        <v>4131</v>
      </c>
      <c r="H1" s="478"/>
      <c r="I1" s="478"/>
      <c r="J1" s="478"/>
      <c r="K1" s="478"/>
      <c r="M1" s="478" t="s">
        <v>4130</v>
      </c>
      <c r="N1" s="478"/>
      <c r="O1" s="478"/>
      <c r="P1" s="478"/>
      <c r="Q1" s="478"/>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2014-05-15T20:02:29Z</dcterms:modified>
</cp:coreProperties>
</file>